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gelu_gherghin_ubbcluj_ro/Documents/Planuri_de_Invatamant_2025-2026/15. FSPAC/Versiunea_1/"/>
    </mc:Choice>
  </mc:AlternateContent>
  <xr:revisionPtr revIDLastSave="44" documentId="8_{3156A721-55E1-40EE-9D1C-9E4C1BC81024}" xr6:coauthVersionLast="47" xr6:coauthVersionMax="47" xr10:uidLastSave="{28F46011-0EC1-4FAE-A8E1-6EF26CD59BC1}"/>
  <bookViews>
    <workbookView xWindow="-120" yWindow="-120" windowWidth="29040" windowHeight="15720" xr2:uid="{00000000-000D-0000-FFFF-FFFF00000000}"/>
  </bookViews>
  <sheets>
    <sheet name="Plan" sheetId="1" r:id="rId1"/>
    <sheet name="Raport_revizui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4" i="1" l="1"/>
  <c r="S261" i="1" l="1"/>
  <c r="S273" i="1"/>
  <c r="T273" i="1"/>
  <c r="R273" i="1"/>
  <c r="Q273" i="1"/>
  <c r="M273" i="1"/>
  <c r="M274" i="1" s="1"/>
  <c r="L273" i="1"/>
  <c r="L274" i="1" s="1"/>
  <c r="K273" i="1"/>
  <c r="K274" i="1" s="1"/>
  <c r="J273" i="1"/>
  <c r="J261" i="1"/>
  <c r="T261" i="1"/>
  <c r="P245" i="1"/>
  <c r="N245" i="1"/>
  <c r="P244" i="1"/>
  <c r="N244" i="1"/>
  <c r="M262" i="1"/>
  <c r="L262" i="1"/>
  <c r="K262" i="1"/>
  <c r="R261" i="1"/>
  <c r="Q261" i="1"/>
  <c r="M261" i="1"/>
  <c r="L261" i="1"/>
  <c r="K261" i="1"/>
  <c r="N234" i="1"/>
  <c r="O245" i="1" l="1"/>
  <c r="O244" i="1"/>
  <c r="O234" i="1"/>
  <c r="P214" i="1" l="1"/>
  <c r="N214" i="1"/>
  <c r="P201" i="1"/>
  <c r="N201" i="1"/>
  <c r="P187" i="1"/>
  <c r="N187" i="1"/>
  <c r="P171" i="1"/>
  <c r="N171" i="1"/>
  <c r="O171" i="1" l="1"/>
  <c r="O187" i="1"/>
  <c r="O201" i="1"/>
  <c r="O214" i="1"/>
  <c r="S467" i="1"/>
  <c r="R467" i="1"/>
  <c r="K467" i="1"/>
  <c r="L467" i="1"/>
  <c r="M467" i="1"/>
  <c r="J467" i="1"/>
  <c r="L291" i="1" l="1"/>
  <c r="M291" i="1"/>
  <c r="K291" i="1"/>
  <c r="T290" i="1"/>
  <c r="S290" i="1"/>
  <c r="K290" i="1"/>
  <c r="L290" i="1"/>
  <c r="M290" i="1"/>
  <c r="J290" i="1"/>
  <c r="U32" i="1" l="1"/>
  <c r="N465" i="1" l="1"/>
  <c r="P465" i="1"/>
  <c r="Q467" i="1"/>
  <c r="K468" i="1"/>
  <c r="L468" i="1"/>
  <c r="M468" i="1"/>
  <c r="O465" i="1" l="1"/>
  <c r="T393" i="1"/>
  <c r="S393" i="1"/>
  <c r="R393" i="1"/>
  <c r="Q393" i="1"/>
  <c r="P393" i="1"/>
  <c r="O393" i="1"/>
  <c r="N393" i="1"/>
  <c r="M393" i="1"/>
  <c r="L393" i="1"/>
  <c r="K393" i="1"/>
  <c r="J393" i="1"/>
  <c r="A393" i="1"/>
  <c r="T375" i="1"/>
  <c r="S375" i="1"/>
  <c r="R375" i="1"/>
  <c r="Q375" i="1"/>
  <c r="P375" i="1"/>
  <c r="O375" i="1"/>
  <c r="N375" i="1"/>
  <c r="M375" i="1"/>
  <c r="L375" i="1"/>
  <c r="K375" i="1"/>
  <c r="J375" i="1"/>
  <c r="A375" i="1"/>
  <c r="T374" i="1"/>
  <c r="S374" i="1"/>
  <c r="R374" i="1"/>
  <c r="Q374" i="1"/>
  <c r="M374" i="1"/>
  <c r="L374" i="1"/>
  <c r="K374" i="1"/>
  <c r="J374" i="1"/>
  <c r="A374" i="1"/>
  <c r="T373" i="1"/>
  <c r="S373" i="1"/>
  <c r="R373" i="1"/>
  <c r="Q373" i="1"/>
  <c r="M373" i="1"/>
  <c r="L373" i="1"/>
  <c r="K373" i="1"/>
  <c r="J373" i="1"/>
  <c r="A373" i="1"/>
  <c r="T372" i="1"/>
  <c r="S372" i="1"/>
  <c r="R372" i="1"/>
  <c r="Q372" i="1"/>
  <c r="M372" i="1"/>
  <c r="L372" i="1"/>
  <c r="K372" i="1"/>
  <c r="J372" i="1"/>
  <c r="A372" i="1"/>
  <c r="R290" i="1" l="1"/>
  <c r="Q290" i="1"/>
  <c r="P288" i="1" l="1"/>
  <c r="N288" i="1"/>
  <c r="P287" i="1"/>
  <c r="N287" i="1"/>
  <c r="N291" i="1" l="1"/>
  <c r="N290" i="1"/>
  <c r="P291" i="1"/>
  <c r="P290" i="1"/>
  <c r="O287" i="1"/>
  <c r="K292" i="1"/>
  <c r="O288" i="1"/>
  <c r="T307" i="1"/>
  <c r="O290" i="1" l="1"/>
  <c r="O291" i="1"/>
  <c r="N292" i="1" s="1"/>
  <c r="M308" i="1"/>
  <c r="L308" i="1"/>
  <c r="K308" i="1"/>
  <c r="S307" i="1" l="1"/>
  <c r="R307" i="1"/>
  <c r="Q307" i="1"/>
  <c r="M307" i="1"/>
  <c r="L307" i="1"/>
  <c r="K307" i="1"/>
  <c r="J307" i="1"/>
  <c r="A364" i="1" l="1"/>
  <c r="J364" i="1"/>
  <c r="K364" i="1"/>
  <c r="L364" i="1"/>
  <c r="M364" i="1"/>
  <c r="Q364" i="1"/>
  <c r="R364" i="1"/>
  <c r="S364" i="1"/>
  <c r="T364" i="1"/>
  <c r="A365" i="1"/>
  <c r="J365" i="1"/>
  <c r="K365" i="1"/>
  <c r="L365" i="1"/>
  <c r="M365" i="1"/>
  <c r="Q365" i="1"/>
  <c r="R365" i="1"/>
  <c r="S365" i="1"/>
  <c r="T365" i="1"/>
  <c r="T363" i="1"/>
  <c r="S363" i="1"/>
  <c r="R363" i="1"/>
  <c r="Q363" i="1"/>
  <c r="M363" i="1"/>
  <c r="L363" i="1"/>
  <c r="K363" i="1"/>
  <c r="J363" i="1"/>
  <c r="A363" i="1"/>
  <c r="T362" i="1"/>
  <c r="S362" i="1"/>
  <c r="R362" i="1"/>
  <c r="Q362" i="1"/>
  <c r="M362" i="1"/>
  <c r="L362" i="1"/>
  <c r="K362" i="1"/>
  <c r="J362" i="1"/>
  <c r="A362" i="1"/>
  <c r="T361" i="1"/>
  <c r="S361" i="1"/>
  <c r="R361" i="1"/>
  <c r="Q361" i="1"/>
  <c r="M361" i="1"/>
  <c r="L361" i="1"/>
  <c r="K361" i="1"/>
  <c r="J361" i="1"/>
  <c r="A361" i="1"/>
  <c r="T360" i="1"/>
  <c r="S360" i="1"/>
  <c r="R360" i="1"/>
  <c r="Q360" i="1"/>
  <c r="M360" i="1"/>
  <c r="L360" i="1"/>
  <c r="K360" i="1"/>
  <c r="J360" i="1"/>
  <c r="A360" i="1"/>
  <c r="T359" i="1"/>
  <c r="S359" i="1"/>
  <c r="R359" i="1"/>
  <c r="Q359" i="1"/>
  <c r="M359" i="1"/>
  <c r="L359" i="1"/>
  <c r="K359" i="1"/>
  <c r="J359" i="1"/>
  <c r="A359" i="1"/>
  <c r="T358" i="1"/>
  <c r="S358" i="1"/>
  <c r="R358" i="1"/>
  <c r="Q358" i="1"/>
  <c r="M358" i="1"/>
  <c r="L358" i="1"/>
  <c r="K358" i="1"/>
  <c r="J358" i="1"/>
  <c r="A358" i="1"/>
  <c r="T357" i="1"/>
  <c r="S357" i="1"/>
  <c r="R357" i="1"/>
  <c r="Q357" i="1"/>
  <c r="M357" i="1"/>
  <c r="L357" i="1"/>
  <c r="K357" i="1"/>
  <c r="J357" i="1"/>
  <c r="A357" i="1"/>
  <c r="T356" i="1"/>
  <c r="S356" i="1"/>
  <c r="R356" i="1"/>
  <c r="Q356" i="1"/>
  <c r="M356" i="1"/>
  <c r="L356" i="1"/>
  <c r="K356" i="1"/>
  <c r="J356" i="1"/>
  <c r="A356" i="1"/>
  <c r="T355" i="1"/>
  <c r="S355" i="1"/>
  <c r="R355" i="1"/>
  <c r="Q355" i="1"/>
  <c r="M355" i="1"/>
  <c r="L355" i="1"/>
  <c r="K355" i="1"/>
  <c r="J355" i="1"/>
  <c r="A355" i="1"/>
  <c r="T354" i="1"/>
  <c r="S354" i="1"/>
  <c r="R354" i="1"/>
  <c r="Q354" i="1"/>
  <c r="M354" i="1"/>
  <c r="L354" i="1"/>
  <c r="K354" i="1"/>
  <c r="J354" i="1"/>
  <c r="A354" i="1"/>
  <c r="O427" i="1" l="1"/>
  <c r="O429" i="1" s="1"/>
  <c r="P177" i="1"/>
  <c r="N177" i="1"/>
  <c r="P176" i="1"/>
  <c r="N176" i="1"/>
  <c r="O177" i="1" l="1"/>
  <c r="O176" i="1"/>
  <c r="P161" i="1" l="1"/>
  <c r="T396" i="1"/>
  <c r="T397" i="1" s="1"/>
  <c r="T392" i="1"/>
  <c r="T391" i="1"/>
  <c r="T390" i="1"/>
  <c r="T389" i="1"/>
  <c r="T371" i="1"/>
  <c r="T368" i="1"/>
  <c r="T367" i="1"/>
  <c r="T366" i="1"/>
  <c r="T353" i="1"/>
  <c r="T352" i="1"/>
  <c r="T351" i="1"/>
  <c r="T350" i="1"/>
  <c r="T349" i="1"/>
  <c r="T348" i="1"/>
  <c r="T347" i="1"/>
  <c r="T333" i="1"/>
  <c r="T330" i="1"/>
  <c r="T329" i="1"/>
  <c r="T328" i="1"/>
  <c r="T327" i="1"/>
  <c r="T326" i="1"/>
  <c r="T325" i="1"/>
  <c r="T324" i="1"/>
  <c r="T323" i="1"/>
  <c r="P233" i="1"/>
  <c r="P374" i="1" s="1"/>
  <c r="P232" i="1"/>
  <c r="P373" i="1" s="1"/>
  <c r="P231" i="1"/>
  <c r="P230" i="1"/>
  <c r="P372" i="1" s="1"/>
  <c r="P229" i="1"/>
  <c r="S328" i="1"/>
  <c r="R328" i="1"/>
  <c r="Q328" i="1"/>
  <c r="M328" i="1"/>
  <c r="L328" i="1"/>
  <c r="K328" i="1"/>
  <c r="J328" i="1"/>
  <c r="A328" i="1"/>
  <c r="N272" i="1"/>
  <c r="P272" i="1"/>
  <c r="P160" i="1"/>
  <c r="N160" i="1"/>
  <c r="P273" i="1" l="1"/>
  <c r="N273" i="1"/>
  <c r="N274" i="1" s="1"/>
  <c r="N308" i="1" s="1"/>
  <c r="N307" i="1"/>
  <c r="T376" i="1"/>
  <c r="T394" i="1"/>
  <c r="T369" i="1"/>
  <c r="T331" i="1"/>
  <c r="T334" i="1"/>
  <c r="K275" i="1"/>
  <c r="K309" i="1" s="1"/>
  <c r="O272" i="1"/>
  <c r="O160" i="1"/>
  <c r="T208" i="1"/>
  <c r="T235" i="1"/>
  <c r="T221" i="1"/>
  <c r="T194" i="1"/>
  <c r="T178" i="1"/>
  <c r="T162" i="1"/>
  <c r="P464" i="1"/>
  <c r="N464" i="1"/>
  <c r="P461" i="1"/>
  <c r="N461" i="1"/>
  <c r="P460" i="1"/>
  <c r="N460" i="1"/>
  <c r="P457" i="1"/>
  <c r="N457" i="1"/>
  <c r="P452" i="1"/>
  <c r="N452" i="1"/>
  <c r="P446" i="1"/>
  <c r="N446" i="1"/>
  <c r="P444" i="1"/>
  <c r="N444" i="1"/>
  <c r="P307" i="1" l="1"/>
  <c r="P274" i="1"/>
  <c r="P308" i="1" s="1"/>
  <c r="O273" i="1"/>
  <c r="K264" i="1"/>
  <c r="P467" i="1"/>
  <c r="N467" i="1"/>
  <c r="N468" i="1"/>
  <c r="P468" i="1"/>
  <c r="K293" i="1"/>
  <c r="K310" i="1"/>
  <c r="T398" i="1"/>
  <c r="K401" i="1" s="1"/>
  <c r="T377" i="1"/>
  <c r="K380" i="1" s="1"/>
  <c r="T335" i="1"/>
  <c r="K338" i="1" s="1"/>
  <c r="K276" i="1"/>
  <c r="O460" i="1"/>
  <c r="O461" i="1"/>
  <c r="O452" i="1"/>
  <c r="K469" i="1"/>
  <c r="O444" i="1"/>
  <c r="O457" i="1"/>
  <c r="O446" i="1"/>
  <c r="O464" i="1"/>
  <c r="S162" i="1"/>
  <c r="R162" i="1"/>
  <c r="Q162" i="1"/>
  <c r="S178" i="1"/>
  <c r="R178" i="1"/>
  <c r="Q178" i="1"/>
  <c r="U34" i="1"/>
  <c r="U33" i="1"/>
  <c r="O307" i="1" l="1"/>
  <c r="O274" i="1"/>
  <c r="W430" i="1"/>
  <c r="W432" i="1" s="1"/>
  <c r="U430" i="1"/>
  <c r="U432" i="1" s="1"/>
  <c r="O467" i="1"/>
  <c r="O468" i="1"/>
  <c r="N469" i="1" s="1"/>
  <c r="N275" i="1"/>
  <c r="N309" i="1" s="1"/>
  <c r="O308" i="1"/>
  <c r="U162" i="1"/>
  <c r="U178" i="1"/>
  <c r="A333" i="1"/>
  <c r="S396" i="1" l="1"/>
  <c r="S397" i="1" s="1"/>
  <c r="R396" i="1"/>
  <c r="R397" i="1" s="1"/>
  <c r="Q396" i="1"/>
  <c r="Q397" i="1" s="1"/>
  <c r="P396" i="1"/>
  <c r="P397" i="1" s="1"/>
  <c r="M396" i="1"/>
  <c r="M397" i="1" s="1"/>
  <c r="L396" i="1"/>
  <c r="L397" i="1" s="1"/>
  <c r="K396" i="1"/>
  <c r="K397" i="1" s="1"/>
  <c r="J396" i="1"/>
  <c r="J397" i="1" s="1"/>
  <c r="A396" i="1"/>
  <c r="S392" i="1"/>
  <c r="R392" i="1"/>
  <c r="Q392" i="1"/>
  <c r="M392" i="1"/>
  <c r="L392" i="1"/>
  <c r="K392" i="1"/>
  <c r="J392" i="1"/>
  <c r="A392" i="1"/>
  <c r="S391" i="1"/>
  <c r="R391" i="1"/>
  <c r="Q391" i="1"/>
  <c r="P391" i="1"/>
  <c r="O391" i="1"/>
  <c r="N391" i="1"/>
  <c r="M391" i="1"/>
  <c r="L391" i="1"/>
  <c r="K391" i="1"/>
  <c r="J391" i="1"/>
  <c r="A391" i="1"/>
  <c r="S390" i="1"/>
  <c r="R390" i="1"/>
  <c r="Q390" i="1"/>
  <c r="P390" i="1"/>
  <c r="M390" i="1"/>
  <c r="L390" i="1"/>
  <c r="K390" i="1"/>
  <c r="J390" i="1"/>
  <c r="A390" i="1"/>
  <c r="S389" i="1"/>
  <c r="R389" i="1"/>
  <c r="Q389" i="1"/>
  <c r="P389" i="1"/>
  <c r="O389" i="1"/>
  <c r="N389" i="1"/>
  <c r="M389" i="1"/>
  <c r="L389" i="1"/>
  <c r="K389" i="1"/>
  <c r="J389" i="1"/>
  <c r="A389" i="1"/>
  <c r="S371" i="1"/>
  <c r="R371" i="1"/>
  <c r="Q371" i="1"/>
  <c r="P371" i="1"/>
  <c r="M371" i="1"/>
  <c r="L371" i="1"/>
  <c r="K371" i="1"/>
  <c r="J371" i="1"/>
  <c r="A371" i="1"/>
  <c r="S368" i="1"/>
  <c r="R368" i="1"/>
  <c r="Q368" i="1"/>
  <c r="M368" i="1"/>
  <c r="L368" i="1"/>
  <c r="K368" i="1"/>
  <c r="J368" i="1"/>
  <c r="A368" i="1"/>
  <c r="S367" i="1"/>
  <c r="R367" i="1"/>
  <c r="Q367" i="1"/>
  <c r="M367" i="1"/>
  <c r="L367" i="1"/>
  <c r="K367" i="1"/>
  <c r="J367" i="1"/>
  <c r="A367" i="1"/>
  <c r="S366" i="1"/>
  <c r="R366" i="1"/>
  <c r="Q366" i="1"/>
  <c r="M366" i="1"/>
  <c r="L366" i="1"/>
  <c r="K366" i="1"/>
  <c r="J366" i="1"/>
  <c r="A366" i="1"/>
  <c r="S353" i="1"/>
  <c r="R353" i="1"/>
  <c r="Q353" i="1"/>
  <c r="M353" i="1"/>
  <c r="L353" i="1"/>
  <c r="K353" i="1"/>
  <c r="J353" i="1"/>
  <c r="A353" i="1"/>
  <c r="S352" i="1"/>
  <c r="R352" i="1"/>
  <c r="Q352" i="1"/>
  <c r="M352" i="1"/>
  <c r="L352" i="1"/>
  <c r="K352" i="1"/>
  <c r="J352" i="1"/>
  <c r="A352" i="1"/>
  <c r="S351" i="1"/>
  <c r="R351" i="1"/>
  <c r="Q351" i="1"/>
  <c r="M351" i="1"/>
  <c r="L351" i="1"/>
  <c r="K351" i="1"/>
  <c r="J351" i="1"/>
  <c r="A351" i="1"/>
  <c r="S350" i="1"/>
  <c r="R350" i="1"/>
  <c r="Q350" i="1"/>
  <c r="M350" i="1"/>
  <c r="L350" i="1"/>
  <c r="K350" i="1"/>
  <c r="J350" i="1"/>
  <c r="A350" i="1"/>
  <c r="S349" i="1"/>
  <c r="R349" i="1"/>
  <c r="Q349" i="1"/>
  <c r="M349" i="1"/>
  <c r="L349" i="1"/>
  <c r="K349" i="1"/>
  <c r="J349" i="1"/>
  <c r="A349" i="1"/>
  <c r="S348" i="1"/>
  <c r="R348" i="1"/>
  <c r="Q348" i="1"/>
  <c r="M348" i="1"/>
  <c r="L348" i="1"/>
  <c r="K348" i="1"/>
  <c r="J348" i="1"/>
  <c r="A348" i="1"/>
  <c r="S347" i="1"/>
  <c r="R347" i="1"/>
  <c r="Q347" i="1"/>
  <c r="M347" i="1"/>
  <c r="L347" i="1"/>
  <c r="K347" i="1"/>
  <c r="J347" i="1"/>
  <c r="A347" i="1"/>
  <c r="S333" i="1"/>
  <c r="R333" i="1"/>
  <c r="Q333" i="1"/>
  <c r="M333" i="1"/>
  <c r="L333" i="1"/>
  <c r="K333" i="1"/>
  <c r="J333" i="1"/>
  <c r="J394" i="1" l="1"/>
  <c r="Q324" i="1"/>
  <c r="R323" i="1"/>
  <c r="S323" i="1"/>
  <c r="S330" i="1" l="1"/>
  <c r="R330" i="1"/>
  <c r="Q330" i="1"/>
  <c r="P330" i="1"/>
  <c r="O330" i="1"/>
  <c r="N330" i="1"/>
  <c r="M330" i="1"/>
  <c r="L330" i="1"/>
  <c r="K330" i="1"/>
  <c r="J330" i="1"/>
  <c r="A330" i="1"/>
  <c r="S329" i="1"/>
  <c r="R329" i="1"/>
  <c r="Q329" i="1"/>
  <c r="P329" i="1"/>
  <c r="O329" i="1"/>
  <c r="N329" i="1"/>
  <c r="M329" i="1"/>
  <c r="L329" i="1"/>
  <c r="K329" i="1"/>
  <c r="J329" i="1"/>
  <c r="A329" i="1"/>
  <c r="S327" i="1"/>
  <c r="R327" i="1"/>
  <c r="Q327" i="1"/>
  <c r="P327" i="1"/>
  <c r="O327" i="1"/>
  <c r="N327" i="1"/>
  <c r="M327" i="1"/>
  <c r="L327" i="1"/>
  <c r="K327" i="1"/>
  <c r="J327" i="1"/>
  <c r="A327" i="1"/>
  <c r="S326" i="1"/>
  <c r="R326" i="1"/>
  <c r="Q326" i="1"/>
  <c r="M326" i="1"/>
  <c r="L326" i="1"/>
  <c r="K326" i="1"/>
  <c r="J326" i="1"/>
  <c r="A326" i="1"/>
  <c r="A325" i="1" l="1"/>
  <c r="A324" i="1"/>
  <c r="S325" i="1"/>
  <c r="R325" i="1"/>
  <c r="Q325" i="1"/>
  <c r="M325" i="1"/>
  <c r="L325" i="1"/>
  <c r="K325" i="1"/>
  <c r="J325" i="1"/>
  <c r="S324" i="1"/>
  <c r="R324" i="1"/>
  <c r="M324" i="1"/>
  <c r="L324" i="1"/>
  <c r="K324" i="1"/>
  <c r="J324" i="1"/>
  <c r="Q323" i="1"/>
  <c r="M323" i="1"/>
  <c r="L323" i="1"/>
  <c r="K323" i="1"/>
  <c r="J323" i="1"/>
  <c r="A323" i="1"/>
  <c r="K331" i="1" l="1"/>
  <c r="L331" i="1"/>
  <c r="J331" i="1"/>
  <c r="M331" i="1"/>
  <c r="N259" i="1"/>
  <c r="P259" i="1"/>
  <c r="N158" i="1"/>
  <c r="N326" i="1" s="1"/>
  <c r="P158" i="1"/>
  <c r="P326" i="1" s="1"/>
  <c r="N161" i="1"/>
  <c r="N390" i="1" s="1"/>
  <c r="S394" i="1"/>
  <c r="R394" i="1"/>
  <c r="Q394" i="1"/>
  <c r="M394" i="1"/>
  <c r="L394" i="1"/>
  <c r="K394" i="1"/>
  <c r="S376" i="1"/>
  <c r="R376" i="1"/>
  <c r="Q376" i="1"/>
  <c r="M376" i="1"/>
  <c r="L376" i="1"/>
  <c r="K376" i="1"/>
  <c r="J376" i="1"/>
  <c r="S369" i="1"/>
  <c r="R369" i="1"/>
  <c r="Q369" i="1"/>
  <c r="M369" i="1"/>
  <c r="L369" i="1"/>
  <c r="K369" i="1"/>
  <c r="J369" i="1"/>
  <c r="S334" i="1"/>
  <c r="R334" i="1"/>
  <c r="Q334" i="1"/>
  <c r="M334" i="1"/>
  <c r="L334" i="1"/>
  <c r="K334" i="1"/>
  <c r="J334" i="1"/>
  <c r="P260" i="1"/>
  <c r="N260" i="1"/>
  <c r="P253" i="1"/>
  <c r="N253" i="1"/>
  <c r="P258" i="1"/>
  <c r="N246" i="1"/>
  <c r="P246" i="1"/>
  <c r="N250" i="1"/>
  <c r="P250" i="1"/>
  <c r="N256" i="1"/>
  <c r="P256" i="1"/>
  <c r="J235" i="1"/>
  <c r="U228" i="1" s="1"/>
  <c r="P255" i="1"/>
  <c r="N255" i="1"/>
  <c r="P243" i="1"/>
  <c r="N243" i="1"/>
  <c r="P248" i="1"/>
  <c r="N248" i="1"/>
  <c r="P254" i="1"/>
  <c r="N254" i="1"/>
  <c r="N215" i="1"/>
  <c r="N359" i="1" s="1"/>
  <c r="P215" i="1"/>
  <c r="P359" i="1" s="1"/>
  <c r="N216" i="1"/>
  <c r="N361" i="1" s="1"/>
  <c r="P216" i="1"/>
  <c r="P361" i="1" s="1"/>
  <c r="N217" i="1"/>
  <c r="N360" i="1" s="1"/>
  <c r="P217" i="1"/>
  <c r="P360" i="1" s="1"/>
  <c r="N218" i="1"/>
  <c r="N362" i="1" s="1"/>
  <c r="P218" i="1"/>
  <c r="P362" i="1" s="1"/>
  <c r="N219" i="1"/>
  <c r="N367" i="1" s="1"/>
  <c r="P219" i="1"/>
  <c r="P367" i="1" s="1"/>
  <c r="N220" i="1"/>
  <c r="N368" i="1" s="1"/>
  <c r="P220" i="1"/>
  <c r="P368" i="1" s="1"/>
  <c r="J221" i="1"/>
  <c r="U214" i="1" s="1"/>
  <c r="K221" i="1"/>
  <c r="L221" i="1"/>
  <c r="M221" i="1"/>
  <c r="Q221" i="1"/>
  <c r="R221" i="1"/>
  <c r="S221" i="1"/>
  <c r="N228" i="1"/>
  <c r="P228" i="1"/>
  <c r="N229" i="1"/>
  <c r="N371" i="1" s="1"/>
  <c r="N230" i="1"/>
  <c r="N372" i="1" s="1"/>
  <c r="N231" i="1"/>
  <c r="N396" i="1" s="1"/>
  <c r="N397" i="1" s="1"/>
  <c r="N232" i="1"/>
  <c r="N373" i="1" s="1"/>
  <c r="N233" i="1"/>
  <c r="N374" i="1" s="1"/>
  <c r="K235" i="1"/>
  <c r="L235" i="1"/>
  <c r="M235" i="1"/>
  <c r="Q235" i="1"/>
  <c r="R235" i="1"/>
  <c r="S235" i="1"/>
  <c r="P174" i="1"/>
  <c r="P351" i="1" s="1"/>
  <c r="N174" i="1"/>
  <c r="N351" i="1" s="1"/>
  <c r="N258" i="1"/>
  <c r="P251" i="1"/>
  <c r="N251" i="1"/>
  <c r="P249" i="1"/>
  <c r="N249" i="1"/>
  <c r="P242" i="1"/>
  <c r="N242" i="1"/>
  <c r="S208" i="1"/>
  <c r="R208" i="1"/>
  <c r="Q208" i="1"/>
  <c r="M208" i="1"/>
  <c r="L208" i="1"/>
  <c r="K208" i="1"/>
  <c r="J208" i="1"/>
  <c r="U201" i="1" s="1"/>
  <c r="P207" i="1"/>
  <c r="P366" i="1" s="1"/>
  <c r="N207" i="1"/>
  <c r="N366" i="1" s="1"/>
  <c r="P206" i="1"/>
  <c r="P365" i="1" s="1"/>
  <c r="N206" i="1"/>
  <c r="N365" i="1" s="1"/>
  <c r="P205" i="1"/>
  <c r="P358" i="1" s="1"/>
  <c r="N205" i="1"/>
  <c r="N358" i="1" s="1"/>
  <c r="P204" i="1"/>
  <c r="P357" i="1" s="1"/>
  <c r="N204" i="1"/>
  <c r="N357" i="1" s="1"/>
  <c r="P203" i="1"/>
  <c r="P356" i="1" s="1"/>
  <c r="N203" i="1"/>
  <c r="N356" i="1" s="1"/>
  <c r="P202" i="1"/>
  <c r="P355" i="1" s="1"/>
  <c r="N202" i="1"/>
  <c r="N355" i="1" s="1"/>
  <c r="S194" i="1"/>
  <c r="R194" i="1"/>
  <c r="Q194" i="1"/>
  <c r="M194" i="1"/>
  <c r="L194" i="1"/>
  <c r="K194" i="1"/>
  <c r="J194" i="1"/>
  <c r="U187" i="1" s="1"/>
  <c r="P193" i="1"/>
  <c r="P364" i="1" s="1"/>
  <c r="N193" i="1"/>
  <c r="N364" i="1" s="1"/>
  <c r="P192" i="1"/>
  <c r="P363" i="1" s="1"/>
  <c r="N192" i="1"/>
  <c r="N363" i="1" s="1"/>
  <c r="P191" i="1"/>
  <c r="P354" i="1" s="1"/>
  <c r="N191" i="1"/>
  <c r="N354" i="1" s="1"/>
  <c r="P190" i="1"/>
  <c r="N190" i="1"/>
  <c r="P189" i="1"/>
  <c r="P350" i="1" s="1"/>
  <c r="N189" i="1"/>
  <c r="N350" i="1" s="1"/>
  <c r="P188" i="1"/>
  <c r="P352" i="1" s="1"/>
  <c r="N188" i="1"/>
  <c r="N352" i="1" s="1"/>
  <c r="M178" i="1"/>
  <c r="L178" i="1"/>
  <c r="K178" i="1"/>
  <c r="J178" i="1"/>
  <c r="U177" i="1" s="1"/>
  <c r="P175" i="1"/>
  <c r="P349" i="1" s="1"/>
  <c r="N175" i="1"/>
  <c r="N349" i="1" s="1"/>
  <c r="P173" i="1"/>
  <c r="P328" i="1" s="1"/>
  <c r="N173" i="1"/>
  <c r="N328" i="1" s="1"/>
  <c r="P172" i="1"/>
  <c r="P348" i="1" s="1"/>
  <c r="N172" i="1"/>
  <c r="N348" i="1" s="1"/>
  <c r="N159" i="1"/>
  <c r="N347" i="1" s="1"/>
  <c r="N157" i="1"/>
  <c r="N325" i="1" s="1"/>
  <c r="N156" i="1"/>
  <c r="N155" i="1"/>
  <c r="P159" i="1"/>
  <c r="P347" i="1" s="1"/>
  <c r="K162" i="1"/>
  <c r="P157" i="1"/>
  <c r="P325" i="1" s="1"/>
  <c r="P156" i="1"/>
  <c r="P155" i="1"/>
  <c r="M162" i="1"/>
  <c r="L162" i="1"/>
  <c r="J162" i="1"/>
  <c r="U161" i="1" s="1"/>
  <c r="N262" i="1" l="1"/>
  <c r="N261" i="1"/>
  <c r="P262" i="1"/>
  <c r="P261" i="1"/>
  <c r="O258" i="1"/>
  <c r="R410" i="1"/>
  <c r="R412" i="1" s="1"/>
  <c r="T410" i="1"/>
  <c r="T412" i="1" s="1"/>
  <c r="S410" i="1"/>
  <c r="S412" i="1" s="1"/>
  <c r="O259" i="1"/>
  <c r="O161" i="1"/>
  <c r="O390" i="1" s="1"/>
  <c r="N162" i="1"/>
  <c r="O189" i="1"/>
  <c r="O350" i="1" s="1"/>
  <c r="P194" i="1"/>
  <c r="P221" i="1"/>
  <c r="O190" i="1"/>
  <c r="O192" i="1"/>
  <c r="O363" i="1" s="1"/>
  <c r="N221" i="1"/>
  <c r="O6" i="1" s="1"/>
  <c r="U7" i="1" s="1"/>
  <c r="O253" i="1"/>
  <c r="U194" i="1"/>
  <c r="O248" i="1"/>
  <c r="O174" i="1"/>
  <c r="O351" i="1" s="1"/>
  <c r="O217" i="1"/>
  <c r="O360" i="1" s="1"/>
  <c r="O172" i="1"/>
  <c r="O348" i="1" s="1"/>
  <c r="O173" i="1"/>
  <c r="O328" i="1" s="1"/>
  <c r="N194" i="1"/>
  <c r="O5" i="1" s="1"/>
  <c r="U5" i="1" s="1"/>
  <c r="U235" i="1"/>
  <c r="U221" i="1"/>
  <c r="U208" i="1"/>
  <c r="J398" i="1"/>
  <c r="M398" i="1"/>
  <c r="K398" i="1"/>
  <c r="R398" i="1"/>
  <c r="L377" i="1"/>
  <c r="K399" i="1"/>
  <c r="M378" i="1"/>
  <c r="R377" i="1"/>
  <c r="M399" i="1"/>
  <c r="N376" i="1"/>
  <c r="N353" i="1"/>
  <c r="N369" i="1" s="1"/>
  <c r="N392" i="1"/>
  <c r="N333" i="1"/>
  <c r="N334" i="1" s="1"/>
  <c r="N323" i="1"/>
  <c r="P178" i="1"/>
  <c r="P324" i="1"/>
  <c r="O202" i="1"/>
  <c r="O355" i="1" s="1"/>
  <c r="O204" i="1"/>
  <c r="O357" i="1" s="1"/>
  <c r="O206" i="1"/>
  <c r="O365" i="1" s="1"/>
  <c r="O242" i="1"/>
  <c r="O249" i="1"/>
  <c r="O231" i="1"/>
  <c r="O396" i="1" s="1"/>
  <c r="O397" i="1" s="1"/>
  <c r="O230" i="1"/>
  <c r="O372" i="1" s="1"/>
  <c r="O229" i="1"/>
  <c r="O371" i="1" s="1"/>
  <c r="O219" i="1"/>
  <c r="O367" i="1" s="1"/>
  <c r="O254" i="1"/>
  <c r="O243" i="1"/>
  <c r="O256" i="1"/>
  <c r="O246" i="1"/>
  <c r="P376" i="1"/>
  <c r="P353" i="1"/>
  <c r="P369" i="1" s="1"/>
  <c r="P392" i="1"/>
  <c r="P394" i="1" s="1"/>
  <c r="P333" i="1"/>
  <c r="P334" i="1" s="1"/>
  <c r="P323" i="1"/>
  <c r="N324" i="1"/>
  <c r="O158" i="1"/>
  <c r="O326" i="1" s="1"/>
  <c r="O155" i="1"/>
  <c r="O159" i="1"/>
  <c r="J377" i="1"/>
  <c r="L378" i="1"/>
  <c r="Q377" i="1"/>
  <c r="S377" i="1"/>
  <c r="Q398" i="1"/>
  <c r="M335" i="1"/>
  <c r="K335" i="1"/>
  <c r="R331" i="1"/>
  <c r="R335" i="1" s="1"/>
  <c r="L335" i="1"/>
  <c r="Q331" i="1"/>
  <c r="Q335" i="1" s="1"/>
  <c r="S331" i="1"/>
  <c r="S335" i="1" s="1"/>
  <c r="O157" i="1"/>
  <c r="O325" i="1" s="1"/>
  <c r="S398" i="1"/>
  <c r="P235" i="1"/>
  <c r="N208" i="1"/>
  <c r="P162" i="1"/>
  <c r="O347" i="1"/>
  <c r="O156" i="1"/>
  <c r="N178" i="1"/>
  <c r="R4" i="1" s="1"/>
  <c r="U4" i="1" s="1"/>
  <c r="O175" i="1"/>
  <c r="O349" i="1" s="1"/>
  <c r="O188" i="1"/>
  <c r="O352" i="1" s="1"/>
  <c r="O191" i="1"/>
  <c r="O354" i="1" s="1"/>
  <c r="O193" i="1"/>
  <c r="O364" i="1" s="1"/>
  <c r="O203" i="1"/>
  <c r="O356" i="1" s="1"/>
  <c r="O205" i="1"/>
  <c r="O358" i="1" s="1"/>
  <c r="O207" i="1"/>
  <c r="O366" i="1" s="1"/>
  <c r="O251" i="1"/>
  <c r="J411" i="1"/>
  <c r="O233" i="1"/>
  <c r="O374" i="1" s="1"/>
  <c r="O232" i="1"/>
  <c r="O373" i="1" s="1"/>
  <c r="N235" i="1"/>
  <c r="R6" i="1" s="1"/>
  <c r="U8" i="1" s="1"/>
  <c r="O220" i="1"/>
  <c r="O368" i="1" s="1"/>
  <c r="O218" i="1"/>
  <c r="O362" i="1" s="1"/>
  <c r="O216" i="1"/>
  <c r="O361" i="1" s="1"/>
  <c r="O215" i="1"/>
  <c r="O359" i="1" s="1"/>
  <c r="O255" i="1"/>
  <c r="O250" i="1"/>
  <c r="O260" i="1"/>
  <c r="K263" i="1"/>
  <c r="P208" i="1"/>
  <c r="O228" i="1"/>
  <c r="M377" i="1"/>
  <c r="K378" i="1"/>
  <c r="K377" i="1"/>
  <c r="L398" i="1"/>
  <c r="L399" i="1"/>
  <c r="O4" i="1" l="1"/>
  <c r="O261" i="1"/>
  <c r="O262" i="1"/>
  <c r="L411" i="1" s="1"/>
  <c r="N331" i="1"/>
  <c r="N335" i="1" s="1"/>
  <c r="P331" i="1"/>
  <c r="P336" i="1" s="1"/>
  <c r="K400" i="1"/>
  <c r="H411" i="1"/>
  <c r="J410" i="1"/>
  <c r="U3" i="1"/>
  <c r="K311" i="1"/>
  <c r="K294" i="1"/>
  <c r="R5" i="1"/>
  <c r="U6" i="1" s="1"/>
  <c r="K265" i="1"/>
  <c r="K277" i="1"/>
  <c r="N394" i="1"/>
  <c r="N399" i="1" s="1"/>
  <c r="J335" i="1"/>
  <c r="K379" i="1"/>
  <c r="P398" i="1"/>
  <c r="P377" i="1"/>
  <c r="P378" i="1"/>
  <c r="K336" i="1"/>
  <c r="P399" i="1"/>
  <c r="O324" i="1"/>
  <c r="O392" i="1"/>
  <c r="O394" i="1" s="1"/>
  <c r="O376" i="1"/>
  <c r="O353" i="1"/>
  <c r="O369" i="1" s="1"/>
  <c r="O333" i="1"/>
  <c r="O334" i="1" s="1"/>
  <c r="O323" i="1"/>
  <c r="N377" i="1"/>
  <c r="N378" i="1"/>
  <c r="M336" i="1"/>
  <c r="O235" i="1"/>
  <c r="L336" i="1"/>
  <c r="O178" i="1"/>
  <c r="O221" i="1"/>
  <c r="O162" i="1"/>
  <c r="O208" i="1"/>
  <c r="O194" i="1"/>
  <c r="O331" i="1" l="1"/>
  <c r="O336" i="1" s="1"/>
  <c r="N411" i="1"/>
  <c r="U411" i="1" s="1"/>
  <c r="K402" i="1"/>
  <c r="K421" i="1" s="1"/>
  <c r="I421" i="1"/>
  <c r="K381" i="1"/>
  <c r="K420" i="1" s="1"/>
  <c r="I420" i="1"/>
  <c r="L410" i="1"/>
  <c r="L412" i="1" s="1"/>
  <c r="H410" i="1"/>
  <c r="J412" i="1"/>
  <c r="N398" i="1"/>
  <c r="N263" i="1"/>
  <c r="K337" i="1"/>
  <c r="I419" i="1" s="1"/>
  <c r="P335" i="1"/>
  <c r="O378" i="1"/>
  <c r="N379" i="1" s="1"/>
  <c r="O420" i="1" s="1"/>
  <c r="O399" i="1"/>
  <c r="N400" i="1" s="1"/>
  <c r="O421" i="1" s="1"/>
  <c r="O377" i="1"/>
  <c r="O398" i="1"/>
  <c r="N336" i="1"/>
  <c r="N410" i="1" l="1"/>
  <c r="N412" i="1" s="1"/>
  <c r="K339" i="1"/>
  <c r="I422" i="1"/>
  <c r="U419" i="1" s="1"/>
  <c r="H412" i="1"/>
  <c r="P411" i="1" s="1"/>
  <c r="N337" i="1"/>
  <c r="O335" i="1"/>
  <c r="K419" i="1" l="1"/>
  <c r="K422" i="1" s="1"/>
  <c r="U431" i="1"/>
  <c r="U433" i="1" s="1"/>
  <c r="W431" i="1"/>
  <c r="W433" i="1" s="1"/>
  <c r="O419" i="1"/>
  <c r="P410" i="1"/>
  <c r="P412" i="1" s="1"/>
  <c r="O422" i="1" l="1"/>
  <c r="U421" i="1" s="1"/>
  <c r="R421" i="1" l="1"/>
  <c r="R420" i="1"/>
  <c r="R419" i="1"/>
  <c r="R4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rgb="FF000000"/>
            <rFont val="Tahoma"/>
            <family val="2"/>
            <charset val="238"/>
          </rPr>
          <t xml:space="preserve">Gelu Gherghin:
</t>
        </r>
        <r>
          <rPr>
            <b/>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xr:uid="{0E463327-B018-4A06-84C1-15D38436CEDB}">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O6" authorId="1"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6" authorId="1" shapeId="0" xr:uid="{00000000-0006-0000-0000-000008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8" authorId="0" shapeId="0" xr:uid="{AD1BDE0B-38D8-4CF7-BAF6-33C35E966C22}">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9" authorId="0" shapeId="0" xr:uid="{A355F1D8-DEFA-4ED0-B121-05C3081227B9}">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4" authorId="1" shapeId="0" xr:uid="{46E0DBF7-772E-8F48-993C-32CFDF44B5C4}">
      <text>
        <r>
          <rPr>
            <b/>
            <sz val="9"/>
            <color rgb="FF000000"/>
            <rFont val="Tahoma"/>
            <family val="2"/>
            <charset val="238"/>
          </rPr>
          <t>Gelu Gherghin:</t>
        </r>
        <r>
          <rPr>
            <sz val="9"/>
            <color rgb="FF000000"/>
            <rFont val="Tahoma"/>
            <family val="2"/>
            <charset val="238"/>
          </rPr>
          <t xml:space="preserve">
</t>
        </r>
        <r>
          <rPr>
            <sz val="9"/>
            <color rgb="FF000000"/>
            <rFont val="Tahoma"/>
            <family val="2"/>
            <charset val="238"/>
          </rPr>
          <t xml:space="preserve">
</t>
        </r>
        <r>
          <rPr>
            <sz val="9"/>
            <color rgb="FFFF0000"/>
            <rFont val="Tahoma"/>
            <family val="2"/>
            <charset val="238"/>
          </rPr>
          <t xml:space="preserve">În această secțiune puteți adăuga câte rânduri sunt necesare, păstrând o aranjare decentă în pagină. 
</t>
        </r>
        <r>
          <rPr>
            <b/>
            <sz val="9"/>
            <color rgb="FFFF0000"/>
            <rFont val="Tahoma"/>
            <family val="2"/>
            <charset val="238"/>
          </rPr>
          <t xml:space="preserve">Lucrați cât mai simplu, să nu fie nevoie de multe rânduri. În mod obligatoriu se trece numărul și codul pachetului. Folosiți terminologia din machetă, adică </t>
        </r>
        <r>
          <rPr>
            <i/>
            <sz val="9"/>
            <color rgb="FFFF0000"/>
            <rFont val="Tahoma"/>
            <family val="2"/>
            <charset val="238"/>
          </rPr>
          <t>"Se alege o disciplină (1) din pachetul  opțional 1 (cod pachet)</t>
        </r>
        <r>
          <rPr>
            <b/>
            <sz val="9"/>
            <color rgb="FFFF0000"/>
            <rFont val="Tahoma"/>
            <family val="2"/>
            <charset val="238"/>
          </rPr>
          <t>" sau "</t>
        </r>
        <r>
          <rPr>
            <i/>
            <sz val="9"/>
            <color rgb="FFFF0000"/>
            <rFont val="Tahoma"/>
            <family val="2"/>
            <charset val="238"/>
          </rPr>
          <t>Se aleg două discipline (1 și 2) din pachetul  opțional 1 (cod pachet)</t>
        </r>
        <r>
          <rPr>
            <b/>
            <sz val="9"/>
            <color rgb="FFFF0000"/>
            <rFont val="Tahoma"/>
            <family val="2"/>
            <charset val="238"/>
          </rPr>
          <t>" sau "</t>
        </r>
        <r>
          <rPr>
            <i/>
            <sz val="9"/>
            <color rgb="FFFF0000"/>
            <rFont val="Tahoma"/>
            <family val="2"/>
            <charset val="238"/>
          </rPr>
          <t>Se alege câte o disciplină  (1 și 2) din pachetele optionale 1 (cod pachet), 2 (cod pachet) și două discipline (3 și 4) din pachetul  opțional 3 (cod pachet)".</t>
        </r>
        <r>
          <rPr>
            <sz val="9"/>
            <color rgb="FFFF0000"/>
            <rFont val="Tahoma"/>
            <family val="2"/>
            <charset val="238"/>
          </rPr>
          <t xml:space="preserve">
</t>
        </r>
        <r>
          <rPr>
            <sz val="9"/>
            <color rgb="FFFF0000"/>
            <rFont val="Tahoma"/>
            <family val="2"/>
            <charset val="238"/>
          </rPr>
          <t xml:space="preserve">
</t>
        </r>
        <r>
          <rPr>
            <sz val="9"/>
            <color rgb="FFFF0000"/>
            <rFont val="Tahoma"/>
            <family val="2"/>
            <charset val="238"/>
          </rPr>
          <t xml:space="preserve">Nu are sens să trecem aici codul fiecărei discipline din pachet, acelea vor fi detaliate oricum în tabelul opționalelor. Aici doar ar încărca inutil pagina de gardă și ar putea altera aranjarea în pagină.
</t>
        </r>
        <r>
          <rPr>
            <sz val="9"/>
            <color rgb="FFFF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15" authorId="0" shapeId="0" xr:uid="{45EDC365-6A64-494E-9558-C7A1A9B6D88D}">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6" authorId="0" shapeId="0" xr:uid="{773D1E19-C871-4776-9361-6039B0B35659}">
      <text>
        <r>
          <rPr>
            <b/>
            <sz val="9"/>
            <color indexed="81"/>
            <rFont val="Tahoma"/>
            <family val="2"/>
            <charset val="238"/>
          </rPr>
          <t>Gelu Gherghin:</t>
        </r>
        <r>
          <rPr>
            <b/>
            <sz val="9"/>
            <color indexed="10"/>
            <rFont val="Tahoma"/>
            <family val="2"/>
            <charset val="238"/>
          </rPr>
          <t xml:space="preserve">
</t>
        </r>
        <r>
          <rPr>
            <sz val="9"/>
            <color indexed="10"/>
            <rFont val="Tahoma"/>
            <family val="2"/>
            <charset val="238"/>
          </rPr>
          <t xml:space="preserve">
</t>
        </r>
        <r>
          <rPr>
            <b/>
            <sz val="9"/>
            <color indexed="10"/>
            <rFont val="Tahoma"/>
            <family val="2"/>
            <charset val="238"/>
          </rPr>
          <t>Alegeți o singură variantă: fie 6 credite - 2 semestre, fie 12 credite - 4 semestre alocate limbilor străine. Ștergeți cealaltă variantă!</t>
        </r>
        <r>
          <rPr>
            <sz val="9"/>
            <color indexed="10"/>
            <rFont val="Tahoma"/>
            <family val="2"/>
            <charset val="238"/>
          </rPr>
          <t xml:space="preserve">
*Pentru mai mult de 2 semestre este nevoie de justificare scrisă adresată Rectoratului
ATENȚIE! Creditele alocate limbilor străine sunt incluse în cele 180, sau sunt suplimentare acestora? (Verificati în tabelele cu discipline aferente semestrelor în care se studiază limba străină.) Dacă sunt suplimentare celor 180, ele trebuie mutate după "Și", înainte de cele 4  credite alocate disciplinei Educație fizică.  În ambele situații e corect numai dacă Obligatorii+Opționale=180</t>
        </r>
      </text>
    </comment>
    <comment ref="A18" authorId="0" shapeId="0" xr:uid="{AB8F6AAD-A4BE-4D3F-A846-3305CC92BFE1}">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0" authorId="1" shapeId="0" xr:uid="{20DDA5F0-281C-4FF3-AFD9-5E4401B36376}">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A35"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38" authorId="1" shapeId="0" xr:uid="{A49E5213-6BB8-42D1-BA21-8F2DDB5C20A3}">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 xml:space="preserve">Vă rugăm să consultați Procedura de aplicare a etichetelor ODD (Obiective de Dezvoltare Durabilă - Sustainable Development Goals) în procesul academic.
</t>
        </r>
        <r>
          <rPr>
            <sz val="9"/>
            <color rgb="FF000000"/>
            <rFont val="Segoe UI"/>
            <family val="2"/>
            <charset val="238"/>
          </rPr>
          <t xml:space="preserve">
</t>
        </r>
        <r>
          <rPr>
            <sz val="9"/>
            <color rgb="FF000000"/>
            <rFont val="Segoe UI"/>
            <family val="2"/>
            <charset val="238"/>
          </rPr>
          <t>Păstrați doar etichetele care se potrivesc programului de studii (dacă este cazul) și ștergeți-le pe celelalte. Dacă nicio etichetă nu descrie programul, ștergeți toate etichetele și scrieți "Nu este cazul".</t>
        </r>
      </text>
    </comment>
    <comment ref="A160" authorId="1"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161" authorId="1"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163" authorId="1" shapeId="0" xr:uid="{00000000-0006-0000-0000-000016000000}">
      <text>
        <r>
          <rPr>
            <b/>
            <sz val="9"/>
            <color rgb="FF000000"/>
            <rFont val="Tahoma"/>
            <family val="2"/>
            <charset val="238"/>
          </rPr>
          <t xml:space="preserve">Gelu Gherghin: 
</t>
        </r>
        <r>
          <rPr>
            <sz val="9"/>
            <color rgb="FFFF0000"/>
            <rFont val="Tahoma"/>
            <family val="2"/>
            <charset val="238"/>
          </rPr>
          <t xml:space="preserve">Treceți aici toate limbilie străine pe care studenții le pot alege, împreună cu codurile aferente. ACESTEA SUNT LIMBILE STRĂINE DIN OFERTA DLSS, CU CODURILE AFERENTE SEMESTRULUI I. </t>
        </r>
        <r>
          <rPr>
            <b/>
            <sz val="9"/>
            <color rgb="FFFF0000"/>
            <rFont val="Tahoma"/>
            <family val="2"/>
            <charset val="238"/>
          </rPr>
          <t>DACĂ FACULTATEA DUMNEAVOASTRĂ ESTE DESERVITĂ DE CĂTRE DLMCA SAU LIMBA STRĂINĂ SE STUDIAZĂ ÎN ALT SEMESTRU, ATUNCI VĂ ROG SĂ FACEȚI MODIFICĂRILE NECESARE.</t>
        </r>
      </text>
    </comment>
    <comment ref="B168" authorId="1" shapeId="0" xr:uid="{00000000-0006-0000-0000-00001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68"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68"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68"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76" authorId="1"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177" authorId="1"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179" authorId="1" shapeId="0" xr:uid="{00000000-0006-0000-0000-00001D000000}">
      <text>
        <r>
          <rPr>
            <b/>
            <sz val="9"/>
            <color rgb="FF000000"/>
            <rFont val="Tahoma"/>
            <family val="2"/>
            <charset val="238"/>
          </rPr>
          <t xml:space="preserve">Gelu Gherghin: 
</t>
        </r>
        <r>
          <rPr>
            <sz val="9"/>
            <color rgb="FFFF0000"/>
            <rFont val="Tahoma"/>
            <family val="2"/>
            <charset val="238"/>
          </rPr>
          <t xml:space="preserve">Treceți aici toate limbilie străine pe care studenții le pot alege, împreună cu codurile aferente. ACESTEA SUNT LIMBILE STRĂINE DIN OFERTA DLSS, CU CODURILE AFERENTE SEMESTRULUI II. </t>
        </r>
        <r>
          <rPr>
            <b/>
            <sz val="9"/>
            <color rgb="FFFF0000"/>
            <rFont val="Tahoma"/>
            <family val="2"/>
            <charset val="238"/>
          </rPr>
          <t>DACĂ FACULTATEA DUMNEAVOASTRĂ ESTE DESERVITĂ DE CĂTRE DLMCA SAU LIMBA STRĂINĂ SE STUDIAZĂ ÎN ALT SEMESTRU, ATUNCI VĂ ROG SĂ FACEȚI MODIFICĂRILE NECESARE.</t>
        </r>
      </text>
    </comment>
    <comment ref="B184"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84"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84"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84"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92" authorId="1" shapeId="0" xr:uid="{1439AA8D-24F1-4A49-A876-EA56BC2B69D4}">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t>
        </r>
        <r>
          <rPr>
            <sz val="9"/>
            <color rgb="FFFF0000"/>
            <rFont val="Tahoma"/>
            <family val="2"/>
            <charset val="238"/>
          </rPr>
          <t xml:space="preserve">Pachetele optionale vor primi la cod litera X în locul limbii de predare. De exemplu: MLX0001, MLX0002, MLX0003, etc. pentru Facultatea de Matematică și Informatică
</t>
        </r>
      </text>
    </comment>
    <comment ref="A193" authorId="1" shapeId="0" xr:uid="{1277C3F3-1DB3-6046-AC93-01F5F2616362}">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t>
        </r>
        <r>
          <rPr>
            <sz val="9"/>
            <color rgb="FFFF0000"/>
            <rFont val="Tahoma"/>
            <family val="2"/>
            <charset val="238"/>
          </rPr>
          <t xml:space="preserve">Pachetele optionale vor primi la cod litera X în locul limbii de predare. De exemplu: MLX0001, MLX0002, MLX0003, etc. pentru Facultatea de Matematică și Informatică
</t>
        </r>
      </text>
    </comment>
    <comment ref="B198" authorId="1"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98"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98"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98"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06" authorId="1" shapeId="0" xr:uid="{7BC5C9BF-97E8-B746-A8E6-974190D2E10D}">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t>
        </r>
        <r>
          <rPr>
            <sz val="9"/>
            <color rgb="FFFF0000"/>
            <rFont val="Tahoma"/>
            <family val="2"/>
            <charset val="238"/>
          </rPr>
          <t xml:space="preserve">Pachetele optionale vor primi la cod litera X în locul limbii de predare. De exemplu: MLX0001, MLX0002, MLX0003, etc. pentru Facultatea de Matematică și Informatică
</t>
        </r>
      </text>
    </comment>
    <comment ref="A207" authorId="1" shapeId="0" xr:uid="{07C9AC20-2EE9-854E-A59C-1AA7DC5EA367}">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t>
        </r>
        <r>
          <rPr>
            <sz val="9"/>
            <color rgb="FFFF0000"/>
            <rFont val="Tahoma"/>
            <family val="2"/>
            <charset val="238"/>
          </rPr>
          <t xml:space="preserve">Pachetele optionale vor primi la cod litera X în locul limbii de predare. De exemplu: MLX0001, MLX0002, MLX0003, etc. pentru Facultatea de Matematică și Informatică
</t>
        </r>
      </text>
    </comment>
    <comment ref="B211" authorId="1" shapeId="0" xr:uid="{00000000-0006-0000-0000-00002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11" authorId="1" shapeId="0" xr:uid="{00000000-0006-0000-0000-00002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11" authorId="1" shapeId="0" xr:uid="{00000000-0006-0000-0000-00002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11" authorId="1" shapeId="0" xr:uid="{00000000-0006-0000-0000-00002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19" authorId="1" shapeId="0" xr:uid="{CC7613AF-5FD8-8048-85B3-33C50085904F}">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B225" authorId="1" shapeId="0" xr:uid="{00000000-0006-0000-0000-00002A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225" authorId="1"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25" authorId="1"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25" authorId="1"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33" authorId="1" shapeId="0" xr:uid="{0F006E13-3888-084E-AA87-497AC26A65FC}">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
</t>
        </r>
      </text>
    </comment>
    <comment ref="A234" authorId="1" shapeId="0" xr:uid="{D5B987D0-16AD-2146-A440-9E020A5E10FB}">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Treceți aici codul generic al pachetului opțional, nu codul unei disicpline din pachet. Nu multiplicați inutil rîndurile ca să introduceți toate disciplinele opționale din pachet, acestea se vor detalia în tabelul de opționale.
</t>
        </r>
        <r>
          <rPr>
            <sz val="9"/>
            <color rgb="FFFF0000"/>
            <rFont val="Tahoma"/>
            <family val="2"/>
            <charset val="238"/>
          </rPr>
          <t xml:space="preserve">Pachetele optionale vor primi la cod litera X în locul limbii de predare. De exemplu: MLX0001, MLX0002, MLX0003, etc. pentru Facultatea de Matematică și Informatică
</t>
        </r>
      </text>
    </comment>
    <comment ref="A236" authorId="1" shapeId="0" xr:uid="{00000000-0006-0000-0000-00002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Pentru ca o disciplină să fie opțională, fiecare pachet trebuie să conțină cel puțin </t>
        </r>
        <r>
          <rPr>
            <i/>
            <sz val="9"/>
            <color rgb="FFFF0000"/>
            <rFont val="Tahoma"/>
            <family val="2"/>
            <charset val="238"/>
          </rPr>
          <t>n+1</t>
        </r>
        <r>
          <rPr>
            <sz val="9"/>
            <color rgb="FFFF0000"/>
            <rFont val="Tahoma"/>
            <family val="2"/>
            <charset val="238"/>
          </rPr>
          <t xml:space="preserve"> opțiuni, unde </t>
        </r>
        <r>
          <rPr>
            <i/>
            <sz val="9"/>
            <color rgb="FFFF0000"/>
            <rFont val="Tahoma"/>
            <family val="2"/>
            <charset val="238"/>
          </rPr>
          <t>n</t>
        </r>
        <r>
          <rPr>
            <sz val="9"/>
            <color rgb="FFFF000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238"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238"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238"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38"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38"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241" authorId="1" shapeId="0" xr:uid="{2956556F-11A5-6742-BA60-E84B3F087365}">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247" authorId="1" shapeId="0" xr:uid="{79417FD5-469D-BC4D-BEC8-5F57F6CD6B13}">
      <text>
        <r>
          <rPr>
            <b/>
            <sz val="9"/>
            <color rgb="FF000000"/>
            <rFont val="Tahoma"/>
            <family val="2"/>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252" authorId="1" shapeId="0" xr:uid="{D6A4C7AE-6E2E-4B4E-BB83-F25F8D068046}">
      <text>
        <r>
          <rPr>
            <b/>
            <sz val="9"/>
            <color rgb="FF000000"/>
            <rFont val="Tahoma"/>
            <family val="2"/>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257" authorId="1" shapeId="0" xr:uid="{6A5300B9-FEE7-F244-BDCC-F62851B77A63}">
      <text>
        <r>
          <rPr>
            <b/>
            <sz val="9"/>
            <color rgb="FF000000"/>
            <rFont val="Tahoma"/>
            <family val="2"/>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Q262" authorId="1" shapeId="0" xr:uid="{00000000-0006-0000-0000-00003A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ATENȚIE!</t>
        </r>
        <r>
          <rPr>
            <sz val="9"/>
            <color rgb="FFFF0000"/>
            <rFont val="Tahoma"/>
            <family val="2"/>
            <charset val="238"/>
          </rPr>
          <t xml:space="preserve">
</t>
        </r>
        <r>
          <rPr>
            <sz val="9"/>
            <color rgb="FFFF0000"/>
            <rFont val="Tahoma"/>
            <family val="2"/>
            <charset val="238"/>
          </rPr>
          <t xml:space="preserve">Formulele de total/coloană și de procent opționale sunt implementate pentru situația tipică în care se alege o singură disciplină din fiecare cele șase pachete.
</t>
        </r>
        <r>
          <rPr>
            <sz val="9"/>
            <color rgb="FFFF0000"/>
            <rFont val="Tahoma"/>
            <family val="2"/>
            <charset val="238"/>
          </rPr>
          <t xml:space="preserve">
</t>
        </r>
        <r>
          <rPr>
            <sz val="9"/>
            <color rgb="FFFF0000"/>
            <rFont val="Tahoma"/>
            <family val="2"/>
            <charset val="238"/>
          </rPr>
          <t>Dacă se adaugă pachete suplimentare sau în situația particulară în care dintr-un pachet se alege mai mult de o disciplină, acest lucru trebuie să se reflecte în formulele de total pe coloane și în formula de calcul al procentului.</t>
        </r>
      </text>
    </comment>
    <comment ref="A264"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65" authorId="1" shapeId="0" xr:uid="{00000000-0006-0000-0000-00003C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r>
          <rPr>
            <sz val="9"/>
            <color rgb="FFFF000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268" authorId="1" shapeId="0" xr:uid="{00000000-0006-0000-0000-00003D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268" authorId="1" shapeId="0" xr:uid="{00000000-0006-0000-0000-00003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68" authorId="1" shapeId="0" xr:uid="{00000000-0006-0000-0000-00003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68" authorId="1" shapeId="0" xr:uid="{00000000-0006-0000-0000-00004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76" authorId="1" shapeId="0" xr:uid="{00000000-0006-0000-0000-00004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77" authorId="1" shapeId="0" xr:uid="{00000000-0006-0000-0000-000042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B283"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83"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83"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283"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93"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94"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310" authorId="1" shapeId="0" xr:uid="{00000000-0006-0000-0000-00004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11" authorId="1" shapeId="0" xr:uid="{00000000-0006-0000-0000-00004A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323" authorId="1"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338"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39"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347" authorId="1" shapeId="0" xr:uid="{00000000-0006-0000-0000-000052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380" authorId="1" shapeId="0" xr:uid="{00000000-0006-0000-0000-00005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81" authorId="1" shapeId="0" xr:uid="{00000000-0006-0000-0000-000054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A401"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02"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07" authorId="1" shapeId="0" xr:uid="{00000000-0006-0000-0000-00005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Nu introduceți manual date decât în celulele marcate cu galben</t>
        </r>
      </text>
    </comment>
    <comment ref="A427" authorId="1" shapeId="0" xr:uid="{1D470E16-2738-4108-9E65-A749ADFDD2C2}">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Practică de specialitate (DS) și Practică de domeniu (DD) - dacă este cazul</t>
        </r>
      </text>
    </comment>
    <comment ref="R443" authorId="1" shapeId="0" xr:uid="{00000000-0006-0000-0000-00005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1 + 2</t>
        </r>
      </text>
    </comment>
    <comment ref="S443" authorId="1" shapeId="0" xr:uid="{00000000-0006-0000-0000-00005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3 + 4</t>
        </r>
      </text>
    </comment>
    <comment ref="T443" authorId="1" shapeId="0" xr:uid="{00000000-0006-0000-0000-00005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manual suma creditelor la disciplinele opționale din semestrele 5 + 6</t>
        </r>
      </text>
    </comment>
    <comment ref="B457" authorId="1" shapeId="0" xr:uid="{00000000-0006-0000-0000-00005B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 xml:space="preserve">Alegeți o singură disciplină din lista de didactici pe care ați primit-o înmpreună cu macheta. </t>
        </r>
        <r>
          <rPr>
            <sz val="9"/>
            <color rgb="FFFF0000"/>
            <rFont val="Tahoma"/>
            <family val="2"/>
            <charset val="238"/>
          </rPr>
          <t xml:space="preserve">
</t>
        </r>
        <r>
          <rPr>
            <sz val="9"/>
            <color rgb="FFFF0000"/>
            <rFont val="Tahoma"/>
            <family val="2"/>
            <charset val="238"/>
          </rPr>
          <t xml:space="preserve">Dunumirea disciplinei se trece în limbile română și engleză. 
</t>
        </r>
        <r>
          <rPr>
            <sz val="9"/>
            <color rgb="FFFF0000"/>
            <rFont val="Tahoma"/>
            <family val="2"/>
            <charset val="238"/>
          </rPr>
          <t xml:space="preserve">Dacă programul este predat în limba maghiară, denumirea disciplinei se trece în limbile română, engleză și maghiară.
</t>
        </r>
        <r>
          <rPr>
            <sz val="9"/>
            <color rgb="FFFF0000"/>
            <rFont val="Tahoma"/>
            <family val="2"/>
            <charset val="238"/>
          </rPr>
          <t xml:space="preserve">Dacă programul este predat în limba germană, denumirea disciplinei se trece în limbile română, engleză și germană.
</t>
        </r>
        <r>
          <rPr>
            <sz val="9"/>
            <color rgb="FFFF0000"/>
            <rFont val="Tahoma"/>
            <family val="2"/>
            <charset val="238"/>
          </rPr>
          <t xml:space="preserve">
</t>
        </r>
        <r>
          <rPr>
            <sz val="9"/>
            <color rgb="FFFF0000"/>
            <rFont val="Tahoma"/>
            <family val="2"/>
            <charset val="238"/>
          </rPr>
          <t xml:space="preserve"> Vă rugăm să nu faceți alte modificări în tabel.</t>
        </r>
      </text>
    </comment>
  </commentList>
</comments>
</file>

<file path=xl/sharedStrings.xml><?xml version="1.0" encoding="utf-8"?>
<sst xmlns="http://schemas.openxmlformats.org/spreadsheetml/2006/main" count="757" uniqueCount="313">
  <si>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</si>
  <si>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</si>
  <si>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</si>
  <si>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</si>
  <si>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</si>
  <si>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</si>
  <si>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</si>
  <si>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</si>
  <si>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</si>
  <si>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</si>
  <si>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</si>
  <si>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</si>
  <si>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</si>
  <si>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</si>
  <si>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</si>
  <si>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</si>
  <si>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</si>
  <si>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</si>
  <si>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</si>
  <si>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</si>
  <si>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</si>
  <si>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</si>
  <si>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</si>
  <si>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</si>
  <si>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</si>
  <si>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</si>
  <si>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</si>
  <si>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</si>
  <si>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</si>
  <si>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</si>
  <si>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</si>
  <si>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</si>
  <si>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</si>
  <si>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</si>
  <si>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</si>
  <si>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</si>
  <si>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</si>
  <si>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</si>
  <si>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</si>
  <si>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</si>
  <si>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</si>
  <si>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</si>
  <si>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</si>
  <si>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</si>
  <si>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</si>
  <si>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</si>
  <si>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</si>
  <si>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</si>
  <si>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</si>
  <si>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</si>
  <si>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</si>
  <si>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</si>
  <si>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</si>
  <si>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</si>
  <si>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</si>
  <si>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</si>
  <si>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</si>
  <si>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</si>
  <si>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</si>
  <si>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</si>
  <si>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</si>
  <si>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</si>
  <si>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</si>
  <si>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</si>
  <si>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</si>
  <si>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</si>
  <si>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</si>
  <si>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</si>
  <si>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</si>
  <si>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</si>
  <si>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</si>
  <si>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</si>
  <si>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</si>
  <si>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 xml:space="preserve">PROGRAM DE STUDII PSIHOPEDAGOGICE </t>
  </si>
  <si>
    <t>VDP 1101</t>
  </si>
  <si>
    <t>VDP 1202</t>
  </si>
  <si>
    <t>VDP 2303</t>
  </si>
  <si>
    <t>VDP 2404</t>
  </si>
  <si>
    <t>VDP 3505</t>
  </si>
  <si>
    <t>VDP 3506</t>
  </si>
  <si>
    <t>VDP 3607</t>
  </si>
  <si>
    <t>VDP 3608</t>
  </si>
  <si>
    <t>MODUL PEDAGOCIC - Nivelul I: 30 de credite ECTS  + 5 credite ECTS aferente examenului de absolvire</t>
  </si>
  <si>
    <t>DPPF</t>
  </si>
  <si>
    <t>DPDPS</t>
  </si>
  <si>
    <t>YLU0011</t>
  </si>
  <si>
    <t>YLU0012</t>
  </si>
  <si>
    <t>UNIVERSITATEA BABEŞ-BOLYAI CLUJ-NAPOCA</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</si>
  <si>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</si>
  <si>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</si>
  <si>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PROCENT DIN NUMĂRUL TOTAL DE ORE FIZICE </t>
  </si>
  <si>
    <t>*</t>
  </si>
  <si>
    <t xml:space="preserve"> </t>
  </si>
  <si>
    <t>DPPF – Discipline de pregătire psihopedagogică fundamentală (obligatorii)                      DPDPS – Discipline de pregătire didactică şi practică de specialitate (obligatorii)</t>
  </si>
  <si>
    <t>Chei de verificare: Planul este corect dacă adunând procentele din toate tipurile de discipline  se obține 100%</t>
  </si>
  <si>
    <r>
      <rPr>
        <b/>
        <sz val="10"/>
        <color indexed="8"/>
        <rFont val="Times New Roman"/>
        <family val="1"/>
        <charset val="238"/>
      </rPr>
      <t>Domenii care au DD</t>
    </r>
    <r>
      <rPr>
        <sz val="10"/>
        <color indexed="8"/>
        <rFont val="Times New Roman"/>
        <family val="1"/>
      </rPr>
      <t xml:space="preserve">
DF+DD+DS+DC</t>
    </r>
  </si>
  <si>
    <r>
      <rPr>
        <b/>
        <sz val="10"/>
        <rFont val="Times New Roman"/>
        <family val="1"/>
        <charset val="238"/>
      </rPr>
      <t>Domenii fără DD</t>
    </r>
    <r>
      <rPr>
        <sz val="10"/>
        <color indexed="8"/>
        <rFont val="Times New Roman"/>
        <family val="1"/>
      </rPr>
      <t xml:space="preserve">
DF+DS+DC</t>
    </r>
  </si>
  <si>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</si>
  <si>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</si>
  <si>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</si>
  <si>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</si>
  <si>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</si>
  <si>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</si>
  <si>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</si>
  <si>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Psihologia educaţiei / Educational psychology </t>
  </si>
  <si>
    <t>Instruire asistată de calculator / Computer assisted training</t>
  </si>
  <si>
    <t>Practică pedagogică  în învăţământul preuniversitar obligatoriu (1) / Pre-service teaching practice in compulsory education (1)</t>
  </si>
  <si>
    <t>Practică pedagogică  în învăţământul preuniversitar obligatoriu (2) / Pre-service teaching practice in compulsory education (2)</t>
  </si>
  <si>
    <t xml:space="preserve">Managementul clasei de elevi / Classroom management </t>
  </si>
  <si>
    <t>Examen de absolvire Nivel I / Graduation exam Level I</t>
  </si>
  <si>
    <t xml:space="preserve">MODUL PEDAGOGIC PENTRU PROGRAMELE ÎN LIMBA ROMÂNĂ ȘI ÎN LIMBA ENGLEZĂ
Dacă programul este predat în limba română, ștergeți următoarele două pagini aferente Modulului Pedagogic în limba maghiară și în limba germană
Alegeți o didactică în semestrul 4, din lista primită împreună cu macheta </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</si>
  <si>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</si>
  <si>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</si>
  <si>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</si>
  <si>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</si>
  <si>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</si>
  <si>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</si>
  <si>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</si>
  <si>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</si>
  <si>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</si>
  <si>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Semestrul 1 / Semestrul 2 / Semestrul 3 / Semestrul 4 / Semestrul 5 / Semestrul 6</t>
  </si>
  <si>
    <t>Total discipline</t>
  </si>
  <si>
    <t>DISCIPLINE FACULTATIVE (I)</t>
  </si>
  <si>
    <t>DISCIPLINE FACULTATIVE TRANSVERSALE (II)</t>
  </si>
  <si>
    <t>TOTALURI DISCIPLINE FACULTATIVE (I + II)</t>
  </si>
  <si>
    <t>TOTAL CREDITE / ORE PE SĂPTĂMÂNĂ / EVALUĂRI / DISCIPLINE</t>
  </si>
  <si>
    <t xml:space="preserve">TOTAL CREDITE / ORE PE SĂPTĂMÂNĂ / EVALUĂRI / DISCIPLINE </t>
  </si>
  <si>
    <t>Pedagogie I / Pedagogy I:
- Fundamentele pedagogiei / Fundamentals of pedagogy 
- Teoria și metodologia curriculumului /Curriculum theory and methodology</t>
  </si>
  <si>
    <t>Pedagogie II / Pedagogy II:
- Teoria și metodologia instruirii / Instruction theory and methodology 
- Teoria și metodologia evaluării / Evaluation theory and methodology</t>
  </si>
  <si>
    <t>Dacă domeniul dumneavoastră are Discipline în Domeniu (DD), atunci luați în considerare prima coloană a cheii de verificare. Dacă domeniul  nu are DD și ați șters tabelul DD, atunci luați în considerare cea de-a doua coloană a cheii de verificare.</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</si>
  <si>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</si>
  <si>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</si>
  <si>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</si>
  <si>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</si>
  <si>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</si>
  <si>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</si>
  <si>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</si>
  <si>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</si>
  <si>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</si>
  <si>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</si>
  <si>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</si>
  <si>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</si>
  <si>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</si>
  <si>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</si>
  <si>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DS</t>
  </si>
  <si>
    <t xml:space="preserve">DISCIPLINE DE PREGĂTIRE FUNDAMENTALĂ </t>
  </si>
  <si>
    <t>DISCIPLINE DE SPECIALIATE</t>
  </si>
  <si>
    <t>TIP DISCIPLINĂ</t>
  </si>
  <si>
    <t>NR. ORE FIZICE</t>
  </si>
  <si>
    <t>TOTAL ORE PRACTICĂ</t>
  </si>
  <si>
    <t>PROCENT
 ORE FIZICE</t>
  </si>
  <si>
    <t>NR. TOTAL
 ORE</t>
  </si>
  <si>
    <t>PROCENT
 TOTAL ORE</t>
  </si>
  <si>
    <r>
      <rPr>
        <b/>
        <sz val="10"/>
        <rFont val="Times New Roman"/>
        <family val="1"/>
      </rPr>
      <t>IV. EXAMENUL DE LICENŢĂ</t>
    </r>
    <r>
      <rPr>
        <sz val="10"/>
        <rFont val="Times New Roman"/>
        <family val="1"/>
      </rPr>
      <t xml:space="preserve"> - perioada iunie-iulie (1 săptămână)
Proba 1: Evaluarea cunoştinţelor fundamentale şi de specialitate - 10 credite
Proba 2: Prezentarea şi susţinerea lucrării de licenţă - 10 credite</t>
    </r>
  </si>
  <si>
    <t>DISCIPLINE COMPLEMENTARE (DC)</t>
  </si>
  <si>
    <t>DISCIPLINE COMPLEMENTARE</t>
  </si>
  <si>
    <t>Eticheta generală pentru Dezvoltare durabilă</t>
  </si>
  <si>
    <t>VIII. ETICHETE ODD (OBIECTIVE DE DEZVOLTARE DURABILĂ / SUSTAINABLE DEVELOPMENT GOALS)</t>
  </si>
  <si>
    <t>ORE DE PRACTICĂ</t>
  </si>
  <si>
    <t>NUMĂRUL ORELOR DE PRACTICĂ (fără practica pentru elaborarea lucrării de licență):</t>
  </si>
  <si>
    <t>NUMĂRUL ORELOR DE PRACTICĂ PENTRU ELABORAREA LUCRĂRII DE LICENȚĂ:</t>
  </si>
  <si>
    <t xml:space="preserve">https://green.ubbcluj.ro/procedura-de-aplicare-a-etichetelor-odd </t>
  </si>
  <si>
    <t xml:space="preserve">www.anc.edu.ro/registrul-national-al-calificarilor-din-invatamantul-superior-rncis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</si>
  <si>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</si>
  <si>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r>
      <t xml:space="preserve">COMPETENȚE TRANSVERSALE:
</t>
    </r>
    <r>
      <rPr>
        <sz val="10"/>
        <color rgb="FF000000"/>
        <rFont val="Times New Roman"/>
        <family val="1"/>
      </rPr>
      <t xml:space="preserve">Absolventul va putea:                                                                                                                           </t>
    </r>
    <r>
      <rPr>
        <b/>
        <sz val="10"/>
        <color rgb="FF000000"/>
        <rFont val="Times New Roman"/>
        <family val="1"/>
      </rPr>
      <t>CT1</t>
    </r>
    <r>
      <rPr>
        <sz val="10"/>
        <color rgb="FF000000"/>
        <rFont val="Times New Roman"/>
        <family val="1"/>
      </rPr>
      <t xml:space="preserve">. rezolva în mod realist - cu argumentare atât teoretică, cât și practică - a unor situații profesionale uzuale, în vederea soluționării eficiente și deontologice a acestora.
</t>
    </r>
    <r>
      <rPr>
        <b/>
        <sz val="10"/>
        <color rgb="FF000000"/>
        <rFont val="Times New Roman"/>
        <family val="1"/>
      </rPr>
      <t>CT2</t>
    </r>
    <r>
      <rPr>
        <sz val="10"/>
        <color rgb="FF000000"/>
        <rFont val="Times New Roman"/>
        <family val="1"/>
      </rPr>
      <t xml:space="preserve">. aplica tehnici de muncă eficientă în echipa multidisciplinară cu îndeplinirea anumitor sarcini pe paliere ierarhice.
</t>
    </r>
    <r>
      <rPr>
        <b/>
        <sz val="10"/>
        <color rgb="FF000000"/>
        <rFont val="Times New Roman"/>
        <family val="1"/>
      </rPr>
      <t>CT3</t>
    </r>
    <r>
      <rPr>
        <sz val="10"/>
        <color rgb="FF000000"/>
        <rFont val="Times New Roman"/>
        <family val="1"/>
      </rPr>
      <t xml:space="preserve">. autoevalua nevoia de formare profesională în scopul inserției și a adaptării la cerințele pieței muncii.
</t>
    </r>
    <r>
      <rPr>
        <b/>
        <sz val="10"/>
        <color rgb="FF000000"/>
        <rFont val="Times New Roman"/>
        <family val="1"/>
      </rPr>
      <t>CT4</t>
    </r>
    <r>
      <rPr>
        <sz val="10"/>
        <color rgb="FF000000"/>
        <rFont val="Times New Roman"/>
        <family val="1"/>
      </rPr>
      <t xml:space="preserve">. 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CT5</t>
    </r>
    <r>
      <rPr>
        <sz val="10"/>
        <color rgb="FF000000"/>
        <rFont val="Times New Roman"/>
        <family val="1"/>
      </rPr>
      <t xml:space="preserve">. dezvolta rețele profesionale, stabili contacte pentru a menține fluxul de informații, stabili relații de afaceri și utiliza diferite canale de comunicare profesională.
</t>
    </r>
    <r>
      <rPr>
        <b/>
        <sz val="10"/>
        <color rgb="FF000000"/>
        <rFont val="Times New Roman"/>
        <family val="1"/>
      </rPr>
      <t>CT6</t>
    </r>
    <r>
      <rPr>
        <sz val="10"/>
        <color rgb="FF000000"/>
        <rFont val="Times New Roman"/>
        <family val="1"/>
      </rPr>
      <t xml:space="preserve">. dezvolta idei creative și defini planuri strategice
</t>
    </r>
    <r>
      <rPr>
        <b/>
        <sz val="10"/>
        <color rgb="FF000000"/>
        <rFont val="Times New Roman"/>
        <family val="1"/>
      </rPr>
      <t>CT7</t>
    </r>
    <r>
      <rPr>
        <sz val="10"/>
        <color rgb="FF000000"/>
        <rFont val="Times New Roman"/>
        <family val="1"/>
      </rPr>
      <t>. crea soluții pentru probleme complexe și slab definite referitoare la utilizarea proceselor colaborative și co-construcția și co-crearea de date, resurse și cunoaștere prin instrumente și tehnologii digitale</t>
    </r>
  </si>
  <si>
    <t xml:space="preserve">FACULTATEA DE DE ȘTIINȚE POLITICE, ADMINISTRATIVE ȘI ALE COMUNICĂRII </t>
  </si>
  <si>
    <r>
      <t xml:space="preserve">Domeniul: </t>
    </r>
    <r>
      <rPr>
        <b/>
        <sz val="10"/>
        <color rgb="FF000000"/>
        <rFont val="Times New Roman"/>
        <family val="1"/>
      </rPr>
      <t>Științe ale Comunicării</t>
    </r>
  </si>
  <si>
    <r>
      <t xml:space="preserve">Limba de predare: </t>
    </r>
    <r>
      <rPr>
        <b/>
        <sz val="10"/>
        <color rgb="FF000000"/>
        <rFont val="Times New Roman"/>
        <family val="1"/>
      </rPr>
      <t>Română</t>
    </r>
  </si>
  <si>
    <t>0</t>
  </si>
  <si>
    <t>ULR4101</t>
  </si>
  <si>
    <t>Introducere în știința comunicării și a relațiilor publice/ Introduction in the communication and public relations science</t>
  </si>
  <si>
    <r>
      <rPr>
        <b/>
        <sz val="10"/>
        <color indexed="8"/>
        <rFont val="Times New Roman"/>
        <family val="1"/>
      </rPr>
      <t>VI. UNIVERSITĂŢI DE REFERINŢĂ DIN TOP 500:</t>
    </r>
    <r>
      <rPr>
        <sz val="10"/>
        <color indexed="8"/>
        <rFont val="Times New Roman"/>
        <family val="1"/>
      </rPr>
      <t xml:space="preserve">
University of Applied Science and Arts (Fachhochschule Hannover-Informations-und Kommunikationswesen-Public Relations)/ Ludwig-Maximilian Universitaet Munchen/ 
Universitaet Wien/ University of Georgia/ University of Florida/ University of New York</t>
    </r>
  </si>
  <si>
    <t>ULR4207</t>
  </si>
  <si>
    <t>Elaborarea și redactarea lucrărilor științifice/ Elaboration and writing of scientific papers</t>
  </si>
  <si>
    <t>ULR5621</t>
  </si>
  <si>
    <t>Etică și integritate în științele comunicării/ Ethics and integrity in communication sciences</t>
  </si>
  <si>
    <t>ULR4104</t>
  </si>
  <si>
    <t>Metode de cercetare în științele comunicării/ Research methods in communication sciences</t>
  </si>
  <si>
    <t>ULR5105</t>
  </si>
  <si>
    <t>Competențe digitale/ Digital competencies</t>
  </si>
  <si>
    <t>ULR4102</t>
  </si>
  <si>
    <t>Comunicare verbală și non-verbală/ Verbal and non-verbal communication</t>
  </si>
  <si>
    <t>ULR4208</t>
  </si>
  <si>
    <t>Comunicare publicitară/ Advertising communication</t>
  </si>
  <si>
    <t>ULR4299</t>
  </si>
  <si>
    <t>Comunicare digitală. Proiectare, implementare și evaluare/ Digital communication. Design, implementation and evaluation</t>
  </si>
  <si>
    <t>ULR4210</t>
  </si>
  <si>
    <t>Comunicare interpersonală/ Interpersonal communication</t>
  </si>
  <si>
    <t>ULR4311</t>
  </si>
  <si>
    <t>Bazele PR/ PR fundamentals</t>
  </si>
  <si>
    <t>ULR4312</t>
  </si>
  <si>
    <t>Comunicare mediatică/ Media communication</t>
  </si>
  <si>
    <t>ULR4211</t>
  </si>
  <si>
    <t>Strategii și instrumente multimedia/ Multimedia strategies and instruments</t>
  </si>
  <si>
    <t>ULR4314</t>
  </si>
  <si>
    <t>Comunicare internă în organizații/ Internal communication in organisations</t>
  </si>
  <si>
    <t>ULR5315</t>
  </si>
  <si>
    <t>Practica profesională 1/ Professional practice 1</t>
  </si>
  <si>
    <t>ULX0001</t>
  </si>
  <si>
    <t>Curs opțional (1)/ Optional course (1)</t>
  </si>
  <si>
    <t>Curs opțional (2)/ Optional course (2)</t>
  </si>
  <si>
    <t>ULR4416</t>
  </si>
  <si>
    <t>Tehnici și instrumente de PR și publicitate/ PR and advertising techniques and instruments</t>
  </si>
  <si>
    <t>ULR5625</t>
  </si>
  <si>
    <t>Publicitate online/ Online advertising</t>
  </si>
  <si>
    <t>ULR5421</t>
  </si>
  <si>
    <t>Branding și brand management/ Branding and brand management</t>
  </si>
  <si>
    <t>ULR5423</t>
  </si>
  <si>
    <t>Atelier de gândire creativă și copywriting/ Creative thinking and copywriting workshop</t>
  </si>
  <si>
    <t>ULR5424</t>
  </si>
  <si>
    <t>Practica profesională 2/ Professional practice 2</t>
  </si>
  <si>
    <t>ULX0006</t>
  </si>
  <si>
    <t>Curs opțional (3)/ Optional course (3)</t>
  </si>
  <si>
    <t>Curs opțional (4)/ Optional course (4)</t>
  </si>
  <si>
    <t>ULR4103</t>
  </si>
  <si>
    <t>Publicitate politică/ Political advertising</t>
  </si>
  <si>
    <t>ULR4521</t>
  </si>
  <si>
    <t>Tehnici de promovare în social media/ Promoting techniques in social media</t>
  </si>
  <si>
    <t>ULR5522</t>
  </si>
  <si>
    <t>Publicitate, religie si ideologie/ Advertising, religion and ideology</t>
  </si>
  <si>
    <t>ULR5523</t>
  </si>
  <si>
    <t>Comunicare interculturală/ Intercultural communication</t>
  </si>
  <si>
    <t>ULR5524</t>
  </si>
  <si>
    <t>Practica profesională 3/ Professional practice 3</t>
  </si>
  <si>
    <t>ULX0010</t>
  </si>
  <si>
    <t>Curs opțional (5) / Optional course (5)</t>
  </si>
  <si>
    <t>Curs opțional (6) / Optional course (6)</t>
  </si>
  <si>
    <t>ULR4520</t>
  </si>
  <si>
    <t>Teorii ale limbajului/ Language theories</t>
  </si>
  <si>
    <t>ULR5622</t>
  </si>
  <si>
    <t>Limbaj și reprezentare în publicitate/ Language and representation in advertising</t>
  </si>
  <si>
    <t>ULR5623</t>
  </si>
  <si>
    <t>Atelier grafică și design/ Graphics and design workshop</t>
  </si>
  <si>
    <t>ULR5422</t>
  </si>
  <si>
    <t>Marketing general/ General marketing</t>
  </si>
  <si>
    <t>ULR5624</t>
  </si>
  <si>
    <t>Managementul agenției de publicitate/ Advertising agency management</t>
  </si>
  <si>
    <t>ULX0014</t>
  </si>
  <si>
    <t>Curs opțional (7) / Optional Course (7)</t>
  </si>
  <si>
    <t>Curs opțional (8) / Optional Course (8)</t>
  </si>
  <si>
    <t>ULR0002</t>
  </si>
  <si>
    <t>PACHET OPȚIONAL 1 (An II, Semestrul 3)</t>
  </si>
  <si>
    <t>PACHET OPȚIONAL 2 (An II, Semestrul 4)</t>
  </si>
  <si>
    <t>PACHET OPȚIONAL 3 (An III, Semestrul 5)</t>
  </si>
  <si>
    <t>PACHET OPȚIONAL 4 (An III, Semestrul 6)</t>
  </si>
  <si>
    <t>Fotografia în publicitate/ Photography in advertising</t>
  </si>
  <si>
    <t>ULR0003</t>
  </si>
  <si>
    <t>Societate și mass-media/ Society and mass-media</t>
  </si>
  <si>
    <t>ULR0006</t>
  </si>
  <si>
    <t>Comunicare publică în sănătate / Public communication in health</t>
  </si>
  <si>
    <t>ULR0004</t>
  </si>
  <si>
    <t>Planificare și implementare media/ Planification and media implementation</t>
  </si>
  <si>
    <t>ULR0018</t>
  </si>
  <si>
    <t>Comunicare și persuasiune/ Communication and persuasion</t>
  </si>
  <si>
    <t>ULR0007</t>
  </si>
  <si>
    <t>Event planning/ Event planning</t>
  </si>
  <si>
    <t>ULR0008</t>
  </si>
  <si>
    <t>Publicitate Culturala/ Cultural advertising</t>
  </si>
  <si>
    <t>ULR0009</t>
  </si>
  <si>
    <t>Proiecte publicitare/ Advertising projects</t>
  </si>
  <si>
    <t>ULR0020</t>
  </si>
  <si>
    <t>Storytelling în publicitate/ Storytelling in advertising</t>
  </si>
  <si>
    <t>ULR0011</t>
  </si>
  <si>
    <t>Consumatorul și comportamentul de consum/ The consumer and the consumption behaviour</t>
  </si>
  <si>
    <t>ULR0005</t>
  </si>
  <si>
    <t>Publicitate și globalizare/ Advertising and globalization</t>
  </si>
  <si>
    <t>ULR0012</t>
  </si>
  <si>
    <t>Marketing online/ Online marketing</t>
  </si>
  <si>
    <t>ULR0013</t>
  </si>
  <si>
    <t>Filosofia comunicării/ Communication philosophy</t>
  </si>
  <si>
    <t>ULR0015</t>
  </si>
  <si>
    <t>Orientarea în carieră a specialiștilor în publicitate/ Carreer orientation for advertising specialists</t>
  </si>
  <si>
    <t>ULR0017</t>
  </si>
  <si>
    <t>Publicitate și artă/ Advertising and art</t>
  </si>
  <si>
    <t>ULR0021</t>
  </si>
  <si>
    <t>Propuneri de campanii publicitare și realizare de portofoliu/ Advertising campaigns proposals and portfolio creation</t>
  </si>
  <si>
    <t>ULR4455</t>
  </si>
  <si>
    <t>Analiza cantitativă și calitativă a datelor empirice/ Quantitative and qualitative analysis of empirical data</t>
  </si>
  <si>
    <t>Didactica științelor socio-umane / The didactics of socio-humanistic sciences</t>
  </si>
  <si>
    <t>2. Să se accentueze rolul sustenabilității în industria publicitară.</t>
  </si>
  <si>
    <t>3. Să fie susținută realizarea portofoliilor profesionale prin proiectele realizate la clasă.</t>
  </si>
  <si>
    <t xml:space="preserve">1. Menținerea parteneriatelor cu actori din industrie pentru a exista transferul de cunoștințe practice din domeniu. </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</si>
  <si>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</si>
  <si>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</si>
  <si>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</si>
  <si>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</si>
  <si>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t>1. Primăria Cluj-Napoca</t>
  </si>
  <si>
    <t xml:space="preserve">2. IAA - YP (International Advertising Association - Young Professionals) </t>
  </si>
  <si>
    <t xml:space="preserve">3. Vitrina Advertising </t>
  </si>
  <si>
    <t>4. Biblioteca Centrală Universitară ”Lucian Blaga” Cluj-Napoca</t>
  </si>
  <si>
    <t>5. TVR Cluj</t>
  </si>
  <si>
    <t>1. Să fie integrate instrumente AI în curricula cursurilor pentru o mai bună înțelegere a fenomenului.</t>
  </si>
  <si>
    <t>ULR6103</t>
  </si>
  <si>
    <t>Introducere în managementul conflictelor / Introduction to conflict management</t>
  </si>
  <si>
    <r>
      <t xml:space="preserve">Programul de studii: </t>
    </r>
    <r>
      <rPr>
        <b/>
        <sz val="11"/>
        <color theme="1"/>
        <rFont val="Calibri"/>
        <family val="2"/>
        <charset val="238"/>
        <scheme val="minor"/>
      </rPr>
      <t>PUBLICITATE / ADVERTISING</t>
    </r>
  </si>
  <si>
    <r>
      <t xml:space="preserve">Titlul absolventului: </t>
    </r>
    <r>
      <rPr>
        <b/>
        <sz val="10"/>
        <color rgb="FF000000"/>
        <rFont val="Times New Roman"/>
        <family val="1"/>
      </rPr>
      <t>Licențiat în Științe ale Comunicării</t>
    </r>
  </si>
  <si>
    <r>
      <t xml:space="preserve">  </t>
    </r>
    <r>
      <rPr>
        <b/>
        <sz val="10"/>
        <rFont val="Times New Roman"/>
        <family val="1"/>
        <charset val="238"/>
      </rPr>
      <t xml:space="preserve"> 146 </t>
    </r>
    <r>
      <rPr>
        <sz val="10"/>
        <rFont val="Times New Roman"/>
        <family val="1"/>
      </rPr>
      <t>de credite la disciplinele obligatorii;</t>
    </r>
  </si>
  <si>
    <t xml:space="preserve">            inclusiv 6 credite pentru o limbă străină (2 semestre)</t>
  </si>
  <si>
    <r>
      <rPr>
        <b/>
        <sz val="10"/>
        <rFont val="Times New Roman"/>
        <family val="1"/>
        <charset val="238"/>
      </rPr>
      <t xml:space="preserve">  34</t>
    </r>
    <r>
      <rPr>
        <sz val="10"/>
        <rFont val="Times New Roman"/>
        <family val="1"/>
      </rPr>
      <t xml:space="preserve"> credite la disciplinele opţionale;</t>
    </r>
  </si>
  <si>
    <r>
      <rPr>
        <b/>
        <sz val="10"/>
        <color indexed="8"/>
        <rFont val="Times New Roman"/>
        <family val="1"/>
      </rPr>
      <t xml:space="preserve">20 </t>
    </r>
    <r>
      <rPr>
        <sz val="10"/>
        <color indexed="8"/>
        <rFont val="Times New Roman"/>
        <family val="1"/>
      </rPr>
      <t xml:space="preserve">de credite la examenul de licenţă </t>
    </r>
  </si>
  <si>
    <r>
      <t xml:space="preserve">Programul de studiu: </t>
    </r>
    <r>
      <rPr>
        <b/>
        <sz val="10"/>
        <color rgb="FF000000"/>
        <rFont val="Times New Roman"/>
        <family val="1"/>
      </rPr>
      <t>PUBLICITATE / ADVERTISING</t>
    </r>
  </si>
  <si>
    <t>Sem. 3: Se aleg două discipline (1, 2) din pachetul opțional 1 (ULX0001)</t>
  </si>
  <si>
    <t>Sem. 4: Se aleg două discipline (3, 4) din pachetul opțional 2 (ULX0006)</t>
  </si>
  <si>
    <t>Sem. 5: Se aleg două discipline (5, 6) din pachetul opțional 3 (ULX0010)</t>
  </si>
  <si>
    <t>Sem. 6: Se aleg două discipline (7, 8) din pachetul opțional 4 (ULX0014)</t>
  </si>
  <si>
    <r>
      <t xml:space="preserve">TRANSVERSAL COMPETENCES:
</t>
    </r>
    <r>
      <rPr>
        <sz val="10"/>
        <color rgb="FF000000"/>
        <rFont val="Times New Roman"/>
        <family val="1"/>
      </rPr>
      <t>The graduate will be able to:</t>
    </r>
    <r>
      <rPr>
        <b/>
        <sz val="10"/>
        <color rgb="FF000000"/>
        <rFont val="Times New Roman"/>
        <family val="1"/>
        <charset val="238"/>
      </rPr>
      <t xml:space="preserve">                                                               
CT1. </t>
    </r>
    <r>
      <rPr>
        <sz val="10"/>
        <color rgb="FF000000"/>
        <rFont val="Times New Roman"/>
        <family val="1"/>
      </rPr>
      <t>solve, in a realistic manner, with both theoretical and
practical argumentation, common professional situations, to provide
an efficient and deontological solution.</t>
    </r>
    <r>
      <rPr>
        <b/>
        <sz val="10"/>
        <color rgb="FF000000"/>
        <rFont val="Times New Roman"/>
        <family val="1"/>
        <charset val="238"/>
      </rPr>
      <t xml:space="preserve">
CT2. </t>
    </r>
    <r>
      <rPr>
        <sz val="10"/>
        <color rgb="FF000000"/>
        <rFont val="Times New Roman"/>
        <family val="1"/>
      </rPr>
      <t>apply efficient teamwork techniques, in a multidisciplinary
team, accomplishing tasks on hierarchic levels.</t>
    </r>
    <r>
      <rPr>
        <b/>
        <sz val="10"/>
        <color rgb="FF000000"/>
        <rFont val="Times New Roman"/>
        <family val="1"/>
        <charset val="238"/>
      </rPr>
      <t xml:space="preserve">
CT3. </t>
    </r>
    <r>
      <rPr>
        <sz val="10"/>
        <color rgb="FF000000"/>
        <rFont val="Times New Roman"/>
        <family val="1"/>
      </rPr>
      <t>self-evaluate the need for professional training for the
purpose of insertion and adaptation to the requirements of the
labour market</t>
    </r>
    <r>
      <rPr>
        <b/>
        <sz val="10"/>
        <color rgb="FF000000"/>
        <rFont val="Times New Roman"/>
        <family val="1"/>
        <charset val="238"/>
      </rPr>
      <t xml:space="preserve">
CT4. </t>
    </r>
    <r>
      <rPr>
        <sz val="10"/>
        <color rgb="FF000000"/>
        <rFont val="Times New Roman"/>
        <family val="1"/>
      </rPr>
      <t>follow a brief, the work plan and work schedule, adapt to
artists’ creative demands, follow technical requirements by
developers and finish projects within budget.</t>
    </r>
    <r>
      <rPr>
        <b/>
        <sz val="10"/>
        <color rgb="FF000000"/>
        <rFont val="Times New Roman"/>
        <family val="1"/>
        <charset val="238"/>
      </rPr>
      <t xml:space="preserve">
CT5. </t>
    </r>
    <r>
      <rPr>
        <sz val="10"/>
        <color rgb="FF000000"/>
        <rFont val="Times New Roman"/>
        <family val="1"/>
      </rPr>
      <t>develop professional networks, build contacts to maintain
news flow, build business relationships and use different
professional communication channels.</t>
    </r>
    <r>
      <rPr>
        <b/>
        <sz val="10"/>
        <color rgb="FF000000"/>
        <rFont val="Times New Roman"/>
        <family val="1"/>
        <charset val="238"/>
      </rPr>
      <t xml:space="preserve">
CT6. </t>
    </r>
    <r>
      <rPr>
        <sz val="10"/>
        <color rgb="FF000000"/>
        <rFont val="Times New Roman"/>
        <family val="1"/>
      </rPr>
      <t>develop creative ideas and define strategic plans</t>
    </r>
    <r>
      <rPr>
        <b/>
        <sz val="10"/>
        <color rgb="FF000000"/>
        <rFont val="Times New Roman"/>
        <family val="1"/>
        <charset val="238"/>
      </rPr>
      <t xml:space="preserve">
CT7. </t>
    </r>
    <r>
      <rPr>
        <sz val="10"/>
        <color rgb="FF000000"/>
        <rFont val="Times New Roman"/>
        <family val="1"/>
      </rPr>
      <t>create solutions to complex problems with limited
definition that are related to using collaborative processes and coconstruction and co-creation of data, resources and knowledge
through digital tools and technologies.</t>
    </r>
  </si>
  <si>
    <t>• understand documentation types                                                          
• discern between different advertising strategies depending on different digital communication situation factors and categories of users or audience segments.
• discern between different promoting models depending on different digital communication situation factors and categories of users or audience segments.
• understand and apply elements of cognitive psychology and behavioural sciences in order to adjust content, distribution, and interactions to user profiles.
• integrate their knowledge to contribute to professional practices and knowledge and to guide others in the interaction through digital technologies.                                                                
C4. Designing and implementing advertising strategies
The graduate will
• know the main strategies for developing an advertising campaign.
• understand the consulting principles offered to different types of organizations.
• understand the main topics related to advertising that cover a general strategic approach of categories of products and services.
• has knowledge of product marketing, the structure of budgets for campaigns and advertising products.
• discern between alternative methods to propose clients how to promote organizations, products, or projects.
C5. Developing creative concepts and conceiving advertising products
The graduate will
• understand the mechanisms of developing creative concepts.
• know the elements of written or verbal elaboration of advertising products.
• know the principles of creative collaboration with graphic designers.
• understand the fundamentals of conceiving an advertising campaign
• know how to identify customer needs and meet the expectations of the target audience through creative concepts.
C6. Identifying and using elements of digital analysis and promotion
The graduate will
• understand the management of an interactive digital environment for different types of organizations.
• discern between the methods of analysis and communication facilitated by applications and social networks.
• know the main mechanisms for maintaining different digital communities connected.
• understand the mechanisms of analysis and monitoring of digital data on social networks to find the best promotion alternatives.
• know ways to integrate the strategic foundation in promotions in the digital environment</t>
  </si>
  <si>
    <t xml:space="preserve">• înțelege tipurile de documentație                                                                                                            
• distinge între diferite strategii publicitare în funcție de situații de comunicare digitală diferite și categorii/segmente de public/utilizatori.
• distinge între diferite modele de promovare în funcție de diferite situații de comunicare digitală și categorii/segmente de public/utilizatori.
• înțelege noțiuni de psihologie cognitivă și științe comportamentale în scopul adaptării conținutului, distribuției și interacțiunilor la profilurile utilizatorilor.
• integra propria cunoaștere pentru a contribui la practica profesională și cunoaștere și pentru a-i ghida pe alții în interacțiune folosind tehnologii digitale.                                                                                   
C4. Proiectarea şi realizarea strategiilor publicitare
Absolventul va
• cunoaște principalele strategii de elaborare ale unei campanii publicitare.
• va înțelege principiile de consultanță oferite diferitelor tipuri de organizații.
• cunoaște principalele teme legate de publicitate ce acoperă o abordare strategică generală a categoriilor de produse și servicii.
• are cunoștințe privind comercializarea produselor, privind structura bugetelor necesare realizării campaniilor și a produselor publicitare.
• cunoaște metode alternative prin care să le propună clienților promovarea organizațiilor, produselor sau a proiectelor.
C5. Dezvoltarea conceptelor creative și realizarea produselor publicitare
Absolventul va
• înțelege mecanismele de dezvoltare a conceptelor creative.
• cunoaște elementele de elaborare scrisă sau verbală ale produselor publicitate.
• cunoaște principiile de colaborare creativă cu graficieni.
• înțelege elementele fundamentale ale conceperii unei campanii publicitare.
• cunoaște modalități de identificare a nevoilor clienților și de îndeplinire a așteptărilor publicului-țintă prin intermediul conceptelor creative.
C6. Identificarea şi utilizarea elementelor de analiză și promovare digitală.
Absolventul va
• înțelege gestionarea unui mediu digital interactiv pentru diversele tipuri de organizații.
• cunoaște metodele de analiză și comunicare facilitate de aplicații și rețele de socializare.
• cunoaște principalele mecanisme de menținere a legăturilor dintre comunități digitale diferite.
• înțelege mecanismele de analiză și monitorizare a datelor digitale de pe rețelele de socializare pentru găsirea celor mai bune alternative de promovare.
• cunoaște modalități de integrare a fundamentului strategic în activitatea de promovare în mediul digital.   </t>
  </si>
  <si>
    <r>
      <t xml:space="preserve">COMPETENȚE PROFESIONALE/ESENȚIALE:
C1. Identificarea si utilizarea limbajului, metodologiilor și cunoștințelor de specialitate din domeniul științelor comunicării
</t>
    </r>
    <r>
      <rPr>
        <sz val="9.5"/>
        <color rgb="FF000000"/>
        <rFont val="Times New Roman"/>
        <family val="1"/>
      </rPr>
      <t xml:space="preserve">Absolventul va
• cunoaște principii de structurare a informațiilor în comunicare, folosind diferite genuri informative și persuasive pe diferite platforme, atât în mediul digital cât și în mediile tradiționale.
• cunoaște modele ale comunicării mediate și principii de comunicare vizuală și design grafic utilizate în mediile tradiționale și în mediile digitale interactive.
• cunoaște legislația publicității, legislația privind drepturile de autor, legislația privind comunicarea publică și privată pe platformele digitale.
• cunoaște principiile deontologice și normele etice specifice aplicabile în contextul comunicării publice și respectării unor standarde comunicaționale.
• integra propria cunoaștere pentru a contribui la practica profesională și cunoaștere și pentru a-i ghida pe alții în analiza și evaluarea credibilității datelor, informațiilor și conținutului digital și a surselor acestora.                                                                                                                                                 </t>
    </r>
    <r>
      <rPr>
        <b/>
        <sz val="9.5"/>
        <color rgb="FF000000"/>
        <rFont val="Times New Roman"/>
        <family val="1"/>
      </rPr>
      <t>C2. Utilizarea noilor tehnologii de informare și comunicare (NTIC)</t>
    </r>
    <r>
      <rPr>
        <sz val="9.5"/>
        <color rgb="FF000000"/>
        <rFont val="Times New Roman"/>
        <family val="1"/>
      </rPr>
      <t xml:space="preserve">
Absolventul va
• cunoaște principii de gestiunea informațiilor în contexte profesionale specifice și caracteristicile sistemelor multimedia din perspectiva producției și procesării de text, imagini, grafică, sunet și video, integrării, controlului și redării acestora în contexte digitale.
• cunoaște limbajul de specialitate al domeniului, utilizat în contextul comunicării digitale.
• cunoaște tehnicile de tehnoredactare computerizată utilizate în publicitatea digitală, tehnici digitale pentru pregătirea de materiale vizuale utilizate în campanii de publicitate.
• cunoaște operațiile specifice uneltelor software de editare și procesare de text, editare audio și video, elemente de bază ale editării grafice.
• avea cunoștințele necesare pentru practica profesională și pentru a-i ghida pe alții în utilizarea creativă a noilor tehnologii digitale.                                                                                                                      
</t>
    </r>
    <r>
      <rPr>
        <b/>
        <sz val="9.5"/>
        <color rgb="FF000000"/>
        <rFont val="Times New Roman"/>
        <family val="1"/>
      </rPr>
      <t>C3. Descrierea tipurilor diferite de audiență / public implicate în comunicare/publicitate</t>
    </r>
    <r>
      <rPr>
        <sz val="9.5"/>
        <color rgb="FF000000"/>
        <rFont val="Times New Roman"/>
        <family val="1"/>
      </rPr>
      <t xml:space="preserve">
Absolventul va
• înțelege segmentarea publicului/audienței și va putea identifica diferite publicuri țintă în contextul unor proiecte de comunicare specifice.                                                                                                              
</t>
    </r>
  </si>
  <si>
    <r>
      <t xml:space="preserve">PROFESSIONAL COMPETENCES:
C1. Identifying and using specialized terminology, methodologies, and knowledge from the field of communication sciences
</t>
    </r>
    <r>
      <rPr>
        <sz val="9.5"/>
        <color rgb="FF000000"/>
        <rFont val="Times New Roman"/>
        <family val="1"/>
      </rPr>
      <t xml:space="preserve">The graduate will
• know principles of structuring information in communication using different informational and persuasive genres on different platforms, both in the online and traditional media.
• know the models of mediated communication, principles of visual communication and graphic design used in the traditional media and the digital interactive media.
• know advertising legislation, copyright legislation, legislation governing public and private communication on digital platforms.
• know principles of deontology, ethical codes of conduct of advertisers and specific ethical norms applicable in the context of public communication and adherence to communicational standards.
• integrate their knowledge to contribute to professional practices and knowledge and to guide others in the analysis and evaluation of the credibility and reliability of data, information and digital content and their sources.                                                                                      
</t>
    </r>
    <r>
      <rPr>
        <b/>
        <sz val="9.5"/>
        <color rgb="FF000000"/>
        <rFont val="Times New Roman"/>
        <family val="1"/>
      </rPr>
      <t>C2. Using new information and communication technologies (IT&amp;C)</t>
    </r>
    <r>
      <rPr>
        <sz val="9.5"/>
        <color rgb="FF000000"/>
        <rFont val="Times New Roman"/>
        <family val="1"/>
      </rPr>
      <t xml:space="preserve">
The graduate will
• know principles of information management in specific professional contexts and the characteristics of multimedia systems with respect to the production, processing, integration, control and presentation of text, images, graphics, sound and video in digital contexts.
• know the professional language of the domain, used in the context of digital communication.
• know publishing techniques used in digital advertising, digital techniques for visual products used in advertising campaigns.
• know the operations specific to text editing and processing software, audio and video editing software, basic graphic design skills.
• have the knowledge to contribute to professional practices and to guide others in creatively using digital technologies                             
</t>
    </r>
    <r>
      <rPr>
        <b/>
        <sz val="9.5"/>
        <color rgb="FF000000"/>
        <rFont val="Times New Roman"/>
        <family val="1"/>
      </rPr>
      <t xml:space="preserve">C3. Describing the different types of audiences involved in communication/advertising                                                            
</t>
    </r>
    <r>
      <rPr>
        <sz val="9.5"/>
        <color rgb="FF000000"/>
        <rFont val="Times New Roman"/>
        <family val="1"/>
      </rPr>
      <t xml:space="preserve">The graduate will
• understand audience segmentation and will be able to identify different target audiences in the context of particular communication projects.
</t>
    </r>
  </si>
  <si>
    <t>Am corectat</t>
  </si>
  <si>
    <t>Am corectat cu 12 săptămâni</t>
  </si>
  <si>
    <t>Am pus formulă la practică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</si>
</sst>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color rgb="FFFF0000"/>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0"/>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u/>
      <sz val="10"/>
      <color theme="10"/>
      <name val="Times New Roman"/>
      <family val="1"/>
      <charset val="238"/>
    </font>
    <font>
      <b/>
      <i/>
      <sz val="10"/>
      <color rgb="FF000000"/>
      <name val="Times New Roman"/>
      <family val="1"/>
      <charset val="238"/>
    </font>
    <font>
      <sz val="10"/>
      <color rgb="FF000000"/>
      <name val="Times New Roman"/>
      <family val="1"/>
    </font>
    <font>
      <b/>
      <sz val="10"/>
      <color rgb="FF000000"/>
      <name val="Times New Roman"/>
      <family val="1"/>
    </font>
    <font>
      <b/>
      <sz val="9"/>
      <color rgb="FF000000"/>
      <name val="Segoe UI"/>
      <family val="2"/>
      <charset val="238"/>
    </font>
    <font>
      <sz val="9"/>
      <color rgb="FF000000"/>
      <name val="Segoe UI"/>
      <family val="2"/>
      <charset val="238"/>
    </font>
    <font>
      <b/>
      <sz val="9"/>
      <color rgb="FF000000"/>
      <name val="Tahoma"/>
      <family val="2"/>
      <charset val="238"/>
    </font>
    <font>
      <sz val="9"/>
      <color rgb="FF000000"/>
      <name val="Tahoma"/>
      <family val="2"/>
      <charset val="238"/>
    </font>
    <font>
      <sz val="9"/>
      <color rgb="FFFF0000"/>
      <name val="Tahoma"/>
      <family val="2"/>
      <charset val="238"/>
    </font>
    <font>
      <b/>
      <sz val="9"/>
      <color rgb="FFFF0000"/>
      <name val="Tahoma"/>
      <family val="2"/>
      <charset val="238"/>
    </font>
    <font>
      <i/>
      <sz val="9"/>
      <color rgb="FFFF0000"/>
      <name val="Tahoma"/>
      <family val="2"/>
      <charset val="238"/>
    </font>
    <font>
      <sz val="10"/>
      <color theme="1"/>
      <name val="Times New Roman"/>
      <family val="1"/>
      <charset val="238"/>
    </font>
    <font>
      <b/>
      <sz val="9"/>
      <color rgb="FF000000"/>
      <name val="Tahoma"/>
      <family val="2"/>
    </font>
    <font>
      <sz val="8"/>
      <color rgb="FF000000"/>
      <name val="Segoe UI"/>
      <family val="2"/>
      <charset val="238"/>
    </font>
    <font>
      <sz val="9.5"/>
      <color indexed="8"/>
      <name val="Times New Roman"/>
      <family val="1"/>
    </font>
    <font>
      <b/>
      <sz val="9.5"/>
      <color rgb="FF000000"/>
      <name val="Times New Roman"/>
      <family val="1"/>
    </font>
    <font>
      <sz val="9.5"/>
      <color rgb="FF000000"/>
      <name val="Times New Roman"/>
      <family val="1"/>
    </font>
    <font>
      <sz val="9.5"/>
      <color rgb="FF000000"/>
      <name val="Times New Roman"/>
      <family val="1"/>
      <charset val="238"/>
    </font>
    <font>
      <b/>
      <sz val="10"/>
      <color rgb="FFFF0000"/>
      <name val="Times New Roman"/>
      <family val="1"/>
    </font>
    <font>
      <sz val="10"/>
      <color rgb="FFFF0000"/>
      <name val="Times New Roman"/>
      <family val="1"/>
      <charset val="238"/>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rgb="FF000000"/>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cellStyleXfs>
  <cellXfs count="422">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49" fontId="1" fillId="3" borderId="1"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1" fillId="0" borderId="0" xfId="0" applyFont="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16"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 fontId="15" fillId="4" borderId="1" xfId="0" applyNumberFormat="1" applyFont="1" applyFill="1" applyBorder="1" applyAlignment="1" applyProtection="1">
      <alignment horizontal="center" vertical="center"/>
      <protection locked="0"/>
    </xf>
    <xf numFmtId="1" fontId="1" fillId="4" borderId="3" xfId="0" applyNumberFormat="1" applyFont="1" applyFill="1" applyBorder="1" applyAlignment="1" applyProtection="1">
      <alignment horizontal="center" vertical="center"/>
      <protection locked="0"/>
    </xf>
    <xf numFmtId="1" fontId="1" fillId="4" borderId="3" xfId="0" applyNumberFormat="1" applyFont="1" applyFill="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3"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2" fillId="0" borderId="0" xfId="0" applyFont="1" applyAlignment="1" applyProtection="1">
      <alignment horizontal="left" vertical="center" wrapText="1"/>
      <protection locked="0"/>
    </xf>
    <xf numFmtId="2" fontId="1" fillId="4"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16" fillId="0" borderId="0" xfId="0" applyFont="1" applyAlignment="1" applyProtection="1">
      <alignment horizontal="left" vertical="center" wrapText="1"/>
      <protection locked="0"/>
    </xf>
    <xf numFmtId="0" fontId="2" fillId="0" borderId="0" xfId="0" applyFont="1" applyProtection="1">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30" fillId="10" borderId="1" xfId="0" applyFont="1" applyFill="1" applyBorder="1" applyAlignment="1" applyProtection="1">
      <alignment horizontal="left" vertical="center"/>
      <protection locked="0"/>
    </xf>
    <xf numFmtId="0" fontId="30" fillId="10" borderId="6" xfId="0" applyFont="1" applyFill="1" applyBorder="1" applyAlignment="1" applyProtection="1">
      <alignment horizontal="center" vertical="center"/>
      <protection locked="0"/>
    </xf>
    <xf numFmtId="1" fontId="39" fillId="3" borderId="1"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horizontal="center" vertical="center" wrapText="1"/>
      <protection locked="0"/>
    </xf>
    <xf numFmtId="1" fontId="8" fillId="3" borderId="1" xfId="0" applyNumberFormat="1" applyFont="1" applyFill="1" applyBorder="1" applyAlignment="1" applyProtection="1">
      <alignment horizontal="left" vertical="center"/>
      <protection locked="0"/>
    </xf>
    <xf numFmtId="0" fontId="25" fillId="3" borderId="1" xfId="0" applyFont="1" applyFill="1" applyBorder="1" applyAlignment="1" applyProtection="1">
      <alignment horizontal="center" vertical="center"/>
      <protection locked="0"/>
    </xf>
    <xf numFmtId="1" fontId="30" fillId="1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8" fillId="0" borderId="0" xfId="1" applyFont="1" applyBorder="1" applyAlignment="1" applyProtection="1">
      <alignment horizontal="left" vertical="center"/>
      <protection locked="0"/>
    </xf>
    <xf numFmtId="0" fontId="1" fillId="0" borderId="0" xfId="0" applyFont="1" applyAlignment="1">
      <alignment wrapText="1"/>
    </xf>
    <xf numFmtId="0" fontId="2" fillId="0" borderId="7" xfId="0" applyFont="1" applyBorder="1" applyAlignment="1">
      <alignment horizontal="left" vertical="center" wrapText="1"/>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0" fontId="1" fillId="2" borderId="1" xfId="0" applyFont="1" applyFill="1" applyBorder="1" applyAlignment="1" applyProtection="1">
      <alignment horizontal="left" vertical="center"/>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pplyProtection="1">
      <alignment horizontal="left"/>
      <protection locked="0"/>
    </xf>
    <xf numFmtId="0" fontId="2" fillId="0" borderId="1" xfId="0" applyFont="1" applyBorder="1" applyAlignment="1">
      <alignment horizontal="center" vertical="center"/>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1" fontId="2" fillId="0" borderId="1" xfId="0" applyNumberFormat="1" applyFont="1" applyBorder="1" applyAlignment="1">
      <alignment horizontal="center" vertical="center"/>
    </xf>
    <xf numFmtId="0" fontId="1" fillId="0" borderId="1" xfId="0" applyFont="1" applyBorder="1" applyAlignment="1">
      <alignment horizontal="left" vertical="top"/>
    </xf>
    <xf numFmtId="0" fontId="2" fillId="0" borderId="1" xfId="0" applyFont="1" applyBorder="1" applyAlignment="1">
      <alignment horizontal="left" vertical="center" wrapText="1"/>
    </xf>
    <xf numFmtId="2" fontId="1" fillId="0" borderId="1" xfId="0" applyNumberFormat="1"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13" fillId="3" borderId="1" xfId="0" applyFont="1" applyFill="1" applyBorder="1" applyAlignment="1">
      <alignment horizontal="center" vertical="center"/>
    </xf>
    <xf numFmtId="0" fontId="1" fillId="2" borderId="1" xfId="0" applyFont="1" applyFill="1" applyBorder="1" applyAlignment="1" applyProtection="1">
      <alignment horizontal="left" vertical="center" wrapText="1"/>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17" fillId="0" borderId="1" xfId="0" applyFont="1" applyBorder="1" applyAlignment="1">
      <alignment horizontal="left" vertical="center" wrapText="1"/>
    </xf>
    <xf numFmtId="1" fontId="30" fillId="10" borderId="2" xfId="0" applyNumberFormat="1" applyFont="1" applyFill="1" applyBorder="1" applyAlignment="1" applyProtection="1">
      <alignment horizontal="left" vertical="center" wrapText="1"/>
      <protection locked="0"/>
    </xf>
    <xf numFmtId="1" fontId="30" fillId="10" borderId="5" xfId="0" applyNumberFormat="1" applyFont="1" applyFill="1" applyBorder="1" applyAlignment="1" applyProtection="1">
      <alignment horizontal="left" vertical="center" wrapText="1"/>
      <protection locked="0"/>
    </xf>
    <xf numFmtId="1" fontId="30" fillId="10" borderId="6" xfId="0" applyNumberFormat="1" applyFont="1" applyFill="1" applyBorder="1" applyAlignment="1" applyProtection="1">
      <alignment horizontal="left" vertical="center" wrapText="1"/>
      <protection locked="0"/>
    </xf>
    <xf numFmtId="10" fontId="2" fillId="0" borderId="1" xfId="0" applyNumberFormat="1" applyFont="1" applyBorder="1" applyAlignment="1" applyProtection="1">
      <alignment horizontal="left" vertical="center"/>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2" fillId="0" borderId="1" xfId="0" applyFont="1" applyBorder="1" applyAlignment="1" applyProtection="1">
      <alignment horizontal="center" vertical="center" wrapText="1"/>
      <protection locked="0"/>
    </xf>
    <xf numFmtId="1" fontId="1" fillId="4" borderId="3"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center" vertical="center"/>
      <protection locked="0"/>
    </xf>
    <xf numFmtId="1" fontId="1" fillId="4" borderId="12" xfId="0" applyNumberFormat="1" applyFont="1" applyFill="1" applyBorder="1" applyAlignment="1" applyProtection="1">
      <alignment horizontal="center" vertical="center"/>
      <protection locked="0"/>
    </xf>
    <xf numFmtId="0" fontId="1" fillId="0" borderId="14" xfId="0" applyFont="1" applyBorder="1" applyProtection="1">
      <protection locked="0"/>
    </xf>
    <xf numFmtId="0" fontId="1" fillId="0" borderId="0" xfId="0" applyFont="1" applyProtection="1">
      <protection locked="0"/>
    </xf>
    <xf numFmtId="10" fontId="2" fillId="0" borderId="1" xfId="0"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wrapText="1"/>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5" xfId="0" applyFont="1" applyBorder="1" applyAlignment="1">
      <alignment horizontal="center" vertical="center"/>
    </xf>
    <xf numFmtId="1" fontId="8" fillId="3" borderId="2" xfId="0" applyNumberFormat="1" applyFont="1" applyFill="1" applyBorder="1" applyAlignment="1" applyProtection="1">
      <alignment horizontal="left" vertical="center" wrapText="1"/>
      <protection locked="0"/>
    </xf>
    <xf numFmtId="1" fontId="8" fillId="3" borderId="5" xfId="0" applyNumberFormat="1" applyFont="1" applyFill="1" applyBorder="1" applyAlignment="1" applyProtection="1">
      <alignment horizontal="left" vertical="center" wrapText="1"/>
      <protection locked="0"/>
    </xf>
    <xf numFmtId="1" fontId="8" fillId="3" borderId="6" xfId="0" applyNumberFormat="1" applyFont="1" applyFill="1" applyBorder="1" applyAlignment="1" applyProtection="1">
      <alignment horizontal="left" vertical="center" wrapText="1"/>
      <protection locked="0"/>
    </xf>
    <xf numFmtId="0" fontId="1" fillId="0" borderId="0" xfId="0" applyFont="1" applyAlignment="1" applyProtection="1">
      <alignment wrapText="1"/>
      <protection locked="0"/>
    </xf>
    <xf numFmtId="1" fontId="15" fillId="4" borderId="2" xfId="0" applyNumberFormat="1" applyFont="1" applyFill="1" applyBorder="1" applyAlignment="1" applyProtection="1">
      <alignment horizontal="center" vertical="center" wrapText="1"/>
      <protection locked="0"/>
    </xf>
    <xf numFmtId="1" fontId="15" fillId="4" borderId="5" xfId="0" applyNumberFormat="1" applyFont="1" applyFill="1" applyBorder="1" applyAlignment="1" applyProtection="1">
      <alignment horizontal="center" vertical="center" wrapText="1"/>
      <protection locked="0"/>
    </xf>
    <xf numFmtId="1" fontId="15" fillId="4" borderId="6" xfId="0" applyNumberFormat="1" applyFont="1" applyFill="1" applyBorder="1" applyAlignment="1" applyProtection="1">
      <alignment horizontal="center" vertical="center" wrapText="1"/>
      <protection locked="0"/>
    </xf>
    <xf numFmtId="1" fontId="1" fillId="4" borderId="2" xfId="0" applyNumberFormat="1" applyFont="1" applyFill="1" applyBorder="1" applyAlignment="1" applyProtection="1">
      <alignment horizontal="center" vertical="center"/>
      <protection locked="0"/>
    </xf>
    <xf numFmtId="1" fontId="1" fillId="4" borderId="5"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left" vertical="center"/>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1" fontId="1" fillId="4" borderId="3" xfId="0" applyNumberFormat="1" applyFont="1" applyFill="1" applyBorder="1" applyAlignment="1">
      <alignment horizontal="center" vertical="center"/>
    </xf>
    <xf numFmtId="1" fontId="1" fillId="4" borderId="13" xfId="0" applyNumberFormat="1" applyFont="1" applyFill="1" applyBorder="1" applyAlignment="1">
      <alignment horizontal="center" vertical="center"/>
    </xf>
    <xf numFmtId="1" fontId="1" fillId="4" borderId="12" xfId="0" applyNumberFormat="1" applyFont="1" applyFill="1" applyBorder="1" applyAlignment="1">
      <alignment horizontal="center" vertical="center"/>
    </xf>
    <xf numFmtId="1" fontId="2" fillId="0" borderId="1" xfId="0" applyNumberFormat="1"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30" fillId="10" borderId="2" xfId="0" applyFont="1" applyFill="1" applyBorder="1" applyAlignment="1" applyProtection="1">
      <alignment horizontal="left" vertical="center" wrapText="1"/>
      <protection locked="0"/>
    </xf>
    <xf numFmtId="0" fontId="30" fillId="10" borderId="5" xfId="0" applyFont="1" applyFill="1" applyBorder="1" applyAlignment="1" applyProtection="1">
      <alignment horizontal="left" vertical="center" wrapText="1"/>
      <protection locked="0"/>
    </xf>
    <xf numFmtId="0" fontId="30" fillId="10" borderId="16" xfId="0" applyFont="1" applyFill="1" applyBorder="1" applyAlignment="1" applyProtection="1">
      <alignment horizontal="left" vertical="center" wrapText="1"/>
      <protection locked="0"/>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1" fontId="8" fillId="3" borderId="2" xfId="0" applyNumberFormat="1" applyFont="1" applyFill="1" applyBorder="1" applyAlignment="1" applyProtection="1">
      <alignment horizontal="left" vertical="center"/>
      <protection locked="0"/>
    </xf>
    <xf numFmtId="1" fontId="8" fillId="3" borderId="5" xfId="0" applyNumberFormat="1" applyFont="1" applyFill="1" applyBorder="1" applyAlignment="1" applyProtection="1">
      <alignment horizontal="left" vertical="center"/>
      <protection locked="0"/>
    </xf>
    <xf numFmtId="1" fontId="8" fillId="3" borderId="6" xfId="0" applyNumberFormat="1" applyFont="1" applyFill="1" applyBorder="1" applyAlignment="1" applyProtection="1">
      <alignment horizontal="left" vertical="center"/>
      <protection locked="0"/>
    </xf>
    <xf numFmtId="1" fontId="8" fillId="3" borderId="1" xfId="0" applyNumberFormat="1" applyFont="1" applyFill="1" applyBorder="1" applyAlignment="1" applyProtection="1">
      <alignment horizontal="left" vertical="center" wrapText="1"/>
      <protection locked="0"/>
    </xf>
    <xf numFmtId="1" fontId="1" fillId="3" borderId="1"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horizontal="left" vertical="center" wrapText="1"/>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justify" vertical="center" wrapText="1"/>
      <protection locked="0"/>
    </xf>
    <xf numFmtId="0" fontId="1" fillId="0" borderId="1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2" fontId="1" fillId="4"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1" fontId="1" fillId="0" borderId="1" xfId="0" applyNumberFormat="1" applyFont="1" applyBorder="1" applyAlignment="1" applyProtection="1">
      <alignment horizontal="center" vertical="center"/>
      <protection locked="0"/>
    </xf>
    <xf numFmtId="1" fontId="2" fillId="4" borderId="1" xfId="0" applyNumberFormat="1" applyFont="1" applyFill="1" applyBorder="1" applyAlignment="1" applyProtection="1">
      <alignment horizontal="center" vertical="center"/>
      <protection locked="0"/>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 fillId="0" borderId="0" xfId="0" applyFont="1" applyProtection="1">
      <protection locked="0"/>
    </xf>
    <xf numFmtId="0" fontId="6" fillId="0" borderId="3" xfId="0" applyFont="1" applyBorder="1" applyAlignment="1">
      <alignment horizontal="center" vertical="center"/>
    </xf>
    <xf numFmtId="0" fontId="6" fillId="0" borderId="12" xfId="0" applyFont="1" applyBorder="1" applyAlignment="1">
      <alignment horizontal="center" vertical="center"/>
    </xf>
    <xf numFmtId="1" fontId="1" fillId="4" borderId="9" xfId="0" applyNumberFormat="1" applyFont="1" applyFill="1" applyBorder="1" applyAlignment="1" applyProtection="1">
      <alignment horizontal="left" vertical="center"/>
      <protection locked="0"/>
    </xf>
    <xf numFmtId="1" fontId="1" fillId="4" borderId="4" xfId="0" applyNumberFormat="1" applyFont="1" applyFill="1" applyBorder="1" applyAlignment="1" applyProtection="1">
      <alignment horizontal="left" vertical="center"/>
      <protection locked="0"/>
    </xf>
    <xf numFmtId="1" fontId="1" fillId="4" borderId="10" xfId="0" applyNumberFormat="1" applyFont="1" applyFill="1" applyBorder="1" applyAlignment="1" applyProtection="1">
      <alignment horizontal="left" vertical="center"/>
      <protection locked="0"/>
    </xf>
    <xf numFmtId="0" fontId="2" fillId="4" borderId="1" xfId="0" applyFont="1" applyFill="1" applyBorder="1" applyAlignment="1">
      <alignment horizontal="left" vertical="center" wrapText="1"/>
    </xf>
    <xf numFmtId="1" fontId="1" fillId="4" borderId="3" xfId="0" applyNumberFormat="1" applyFont="1" applyFill="1" applyBorder="1" applyAlignment="1" applyProtection="1">
      <alignment horizontal="center" vertical="center" wrapText="1"/>
      <protection locked="0"/>
    </xf>
    <xf numFmtId="1" fontId="1" fillId="4" borderId="12" xfId="0" applyNumberFormat="1" applyFont="1" applyFill="1" applyBorder="1" applyAlignment="1" applyProtection="1">
      <alignment horizontal="center" vertical="center" wrapText="1"/>
      <protection locked="0"/>
    </xf>
    <xf numFmtId="1" fontId="1" fillId="4" borderId="3" xfId="0" applyNumberFormat="1" applyFont="1" applyFill="1" applyBorder="1" applyAlignment="1" applyProtection="1">
      <alignment horizontal="left" vertical="center"/>
      <protection locked="0"/>
    </xf>
    <xf numFmtId="1" fontId="1" fillId="4" borderId="12" xfId="0" applyNumberFormat="1" applyFont="1" applyFill="1" applyBorder="1" applyAlignment="1" applyProtection="1">
      <alignment horizontal="left" vertical="center"/>
      <protection locked="0"/>
    </xf>
    <xf numFmtId="1" fontId="1" fillId="4" borderId="9" xfId="0" applyNumberFormat="1" applyFont="1" applyFill="1" applyBorder="1" applyAlignment="1" applyProtection="1">
      <alignment horizontal="left" vertical="center" wrapText="1"/>
      <protection locked="0"/>
    </xf>
    <xf numFmtId="1" fontId="1" fillId="4" borderId="4" xfId="0" applyNumberFormat="1" applyFont="1" applyFill="1" applyBorder="1" applyAlignment="1" applyProtection="1">
      <alignment horizontal="left" vertical="center" wrapText="1"/>
      <protection locked="0"/>
    </xf>
    <xf numFmtId="1" fontId="1" fillId="4" borderId="10" xfId="0" applyNumberFormat="1" applyFont="1" applyFill="1" applyBorder="1" applyAlignment="1" applyProtection="1">
      <alignment horizontal="left" vertical="center" wrapText="1"/>
      <protection locked="0"/>
    </xf>
    <xf numFmtId="1" fontId="1" fillId="4" borderId="11" xfId="0" applyNumberFormat="1" applyFont="1" applyFill="1" applyBorder="1" applyAlignment="1" applyProtection="1">
      <alignment horizontal="left" vertical="center" wrapText="1"/>
      <protection locked="0"/>
    </xf>
    <xf numFmtId="1" fontId="1" fillId="4" borderId="7" xfId="0" applyNumberFormat="1" applyFont="1" applyFill="1" applyBorder="1" applyAlignment="1" applyProtection="1">
      <alignment horizontal="left" vertical="center" wrapText="1"/>
      <protection locked="0"/>
    </xf>
    <xf numFmtId="1" fontId="1" fillId="4" borderId="8" xfId="0" applyNumberFormat="1" applyFont="1" applyFill="1" applyBorder="1" applyAlignment="1" applyProtection="1">
      <alignment horizontal="left" vertical="center" wrapText="1"/>
      <protection locked="0"/>
    </xf>
    <xf numFmtId="0" fontId="1" fillId="6" borderId="14" xfId="0" applyFont="1" applyFill="1" applyBorder="1" applyAlignment="1">
      <alignment wrapText="1"/>
    </xf>
    <xf numFmtId="0" fontId="1" fillId="6" borderId="0" xfId="0" applyFont="1" applyFill="1" applyAlignment="1">
      <alignment wrapText="1"/>
    </xf>
    <xf numFmtId="0" fontId="2" fillId="5" borderId="0" xfId="0" applyFont="1" applyFill="1" applyAlignment="1" applyProtection="1">
      <alignment horizontal="left" vertical="top" wrapText="1"/>
      <protection locked="0"/>
    </xf>
    <xf numFmtId="1" fontId="2" fillId="4" borderId="3" xfId="0" applyNumberFormat="1" applyFont="1" applyFill="1" applyBorder="1" applyAlignment="1" applyProtection="1">
      <alignment horizontal="center" vertical="center"/>
      <protection locked="0"/>
    </xf>
    <xf numFmtId="1" fontId="2" fillId="4" borderId="1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1" fontId="1" fillId="4" borderId="13" xfId="0" applyNumberFormat="1" applyFont="1" applyFill="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center" wrapText="1"/>
      <protection locked="0"/>
    </xf>
    <xf numFmtId="1" fontId="1" fillId="4" borderId="13" xfId="0" applyNumberFormat="1" applyFont="1" applyFill="1" applyBorder="1" applyAlignment="1" applyProtection="1">
      <alignment horizontal="left" vertical="center"/>
      <protection locked="0"/>
    </xf>
    <xf numFmtId="1" fontId="1" fillId="4" borderId="14" xfId="0" applyNumberFormat="1" applyFont="1" applyFill="1" applyBorder="1" applyAlignment="1" applyProtection="1">
      <alignment horizontal="left" vertical="center" wrapText="1"/>
      <protection locked="0"/>
    </xf>
    <xf numFmtId="1" fontId="1" fillId="4" borderId="0" xfId="0" applyNumberFormat="1" applyFont="1" applyFill="1" applyAlignment="1" applyProtection="1">
      <alignment horizontal="left" vertical="center" wrapText="1"/>
      <protection locked="0"/>
    </xf>
    <xf numFmtId="1" fontId="1" fillId="4" borderId="15" xfId="0" applyNumberFormat="1" applyFont="1" applyFill="1" applyBorder="1" applyAlignment="1" applyProtection="1">
      <alignment horizontal="left" vertical="center" wrapText="1"/>
      <protection locked="0"/>
    </xf>
    <xf numFmtId="0" fontId="14" fillId="7" borderId="1" xfId="0" applyFont="1" applyFill="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1" fontId="1" fillId="3" borderId="2"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0" fontId="2" fillId="0" borderId="0" xfId="0" applyFont="1" applyAlignment="1" applyProtection="1">
      <alignment vertical="center"/>
      <protection locked="0"/>
    </xf>
    <xf numFmtId="0" fontId="25" fillId="0" borderId="0" xfId="0" applyFont="1" applyAlignment="1">
      <alignment horizontal="center" vertical="center"/>
    </xf>
    <xf numFmtId="0" fontId="1" fillId="0" borderId="1" xfId="0" applyFont="1" applyBorder="1" applyAlignment="1" applyProtection="1">
      <alignment horizontal="left" vertical="center"/>
      <protection locked="0"/>
    </xf>
    <xf numFmtId="0" fontId="20" fillId="0" borderId="0" xfId="0" applyFont="1" applyAlignment="1" applyProtection="1">
      <alignment vertical="center"/>
      <protection locked="0"/>
    </xf>
    <xf numFmtId="0" fontId="7" fillId="7" borderId="0" xfId="0" applyFont="1" applyFill="1" applyAlignment="1" applyProtection="1">
      <alignment horizontal="left" vertical="center" wrapText="1"/>
      <protection locked="0"/>
    </xf>
    <xf numFmtId="0" fontId="28" fillId="0" borderId="0" xfId="1" applyFont="1" applyBorder="1" applyAlignment="1" applyProtection="1">
      <alignment horizontal="left" vertical="center"/>
      <protection locked="0"/>
    </xf>
    <xf numFmtId="0" fontId="27" fillId="0" borderId="0" xfId="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8" borderId="9" xfId="0" applyFont="1" applyFill="1" applyBorder="1" applyAlignment="1" applyProtection="1">
      <alignment horizontal="justify" vertical="center" wrapText="1"/>
      <protection locked="0"/>
    </xf>
    <xf numFmtId="0" fontId="1" fillId="8" borderId="4" xfId="0" applyFont="1" applyFill="1" applyBorder="1" applyAlignment="1" applyProtection="1">
      <alignment horizontal="justify" vertical="center" wrapText="1"/>
      <protection locked="0"/>
    </xf>
    <xf numFmtId="0" fontId="1" fillId="8" borderId="10" xfId="0" applyFont="1" applyFill="1" applyBorder="1" applyAlignment="1" applyProtection="1">
      <alignment horizontal="justify" vertical="center" wrapText="1"/>
      <protection locked="0"/>
    </xf>
    <xf numFmtId="0" fontId="1" fillId="8" borderId="14" xfId="0" applyFont="1" applyFill="1" applyBorder="1" applyAlignment="1" applyProtection="1">
      <alignment horizontal="justify" vertical="center" wrapText="1"/>
      <protection locked="0"/>
    </xf>
    <xf numFmtId="0" fontId="1" fillId="8" borderId="0" xfId="0" applyFont="1" applyFill="1" applyAlignment="1" applyProtection="1">
      <alignment horizontal="justify" vertical="center" wrapText="1"/>
      <protection locked="0"/>
    </xf>
    <xf numFmtId="0" fontId="1" fillId="8" borderId="15" xfId="0" applyFont="1" applyFill="1" applyBorder="1" applyAlignment="1" applyProtection="1">
      <alignment horizontal="justify" vertical="center" wrapText="1"/>
      <protection locked="0"/>
    </xf>
    <xf numFmtId="0" fontId="1" fillId="8" borderId="11" xfId="0" applyFont="1" applyFill="1" applyBorder="1" applyAlignment="1" applyProtection="1">
      <alignment horizontal="justify" vertical="center" wrapText="1"/>
      <protection locked="0"/>
    </xf>
    <xf numFmtId="0" fontId="1" fillId="8" borderId="7" xfId="0" applyFont="1" applyFill="1" applyBorder="1" applyAlignment="1" applyProtection="1">
      <alignment horizontal="justify" vertical="center" wrapText="1"/>
      <protection locked="0"/>
    </xf>
    <xf numFmtId="0" fontId="1" fillId="8" borderId="8"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3" fillId="0" borderId="4" xfId="0" applyFont="1" applyBorder="1" applyAlignment="1">
      <alignment horizontal="justify" vertical="center" wrapText="1"/>
    </xf>
    <xf numFmtId="0" fontId="13" fillId="0" borderId="0" xfId="0" applyFont="1" applyAlignment="1">
      <alignment horizontal="justify" vertical="center" wrapText="1"/>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xf>
    <xf numFmtId="0" fontId="19" fillId="9" borderId="2" xfId="0" applyFont="1" applyFill="1" applyBorder="1" applyAlignment="1">
      <alignment horizontal="left"/>
    </xf>
    <xf numFmtId="0" fontId="19" fillId="9" borderId="5" xfId="0" applyFont="1" applyFill="1" applyBorder="1" applyAlignment="1">
      <alignment horizontal="left"/>
    </xf>
    <xf numFmtId="0" fontId="19" fillId="9" borderId="6" xfId="0" applyFont="1" applyFill="1" applyBorder="1" applyAlignment="1">
      <alignment horizontal="left"/>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19" fillId="9" borderId="1" xfId="0" applyFont="1" applyFill="1"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0" fillId="0" borderId="0" xfId="0" applyAlignment="1">
      <alignment horizontal="left" vertical="center"/>
    </xf>
    <xf numFmtId="0" fontId="19" fillId="0" borderId="0" xfId="0" applyFont="1" applyAlignment="1">
      <alignment horizontal="center"/>
    </xf>
    <xf numFmtId="0" fontId="0" fillId="9" borderId="1" xfId="0" applyFill="1" applyBorder="1" applyAlignment="1">
      <alignment horizontal="center"/>
    </xf>
    <xf numFmtId="0" fontId="0" fillId="0" borderId="0" xfId="0" applyAlignment="1">
      <alignment vertical="center"/>
    </xf>
    <xf numFmtId="0" fontId="8" fillId="0" borderId="0" xfId="0" applyFont="1" applyAlignment="1" applyProtection="1">
      <alignment vertical="center"/>
      <protection locked="0"/>
    </xf>
    <xf numFmtId="0" fontId="42" fillId="0" borderId="0" xfId="0" applyFont="1" applyAlignment="1" applyProtection="1">
      <alignment horizontal="center" vertical="center" wrapText="1"/>
      <protection locked="0"/>
    </xf>
    <xf numFmtId="0" fontId="42" fillId="0" borderId="0" xfId="0" applyFont="1" applyAlignment="1" applyProtection="1">
      <alignment horizontal="center" vertical="top" wrapText="1"/>
      <protection locked="0"/>
    </xf>
    <xf numFmtId="0" fontId="43" fillId="0" borderId="9" xfId="0" applyFont="1" applyBorder="1" applyAlignment="1" applyProtection="1">
      <alignment horizontal="left" vertical="top" wrapText="1"/>
      <protection locked="0"/>
    </xf>
    <xf numFmtId="0" fontId="43" fillId="0" borderId="4" xfId="0" applyFont="1" applyBorder="1" applyAlignment="1" applyProtection="1">
      <alignment horizontal="left" vertical="top" wrapText="1"/>
      <protection locked="0"/>
    </xf>
    <xf numFmtId="0" fontId="43" fillId="0" borderId="10" xfId="0" applyFont="1" applyBorder="1" applyAlignment="1" applyProtection="1">
      <alignment horizontal="left" vertical="top" wrapText="1"/>
      <protection locked="0"/>
    </xf>
    <xf numFmtId="0" fontId="43" fillId="0" borderId="14"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15" xfId="0" applyFont="1" applyBorder="1" applyAlignment="1" applyProtection="1">
      <alignment horizontal="left" vertical="top" wrapText="1"/>
      <protection locked="0"/>
    </xf>
    <xf numFmtId="0" fontId="43" fillId="0" borderId="11" xfId="0" applyFont="1" applyBorder="1" applyAlignment="1" applyProtection="1">
      <alignment horizontal="left" vertical="top" wrapText="1"/>
      <protection locked="0"/>
    </xf>
    <xf numFmtId="0" fontId="43" fillId="0" borderId="7"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45" fillId="0" borderId="9" xfId="0" applyFont="1" applyBorder="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10" xfId="0" applyFont="1" applyBorder="1" applyAlignment="1" applyProtection="1">
      <alignment horizontal="left" vertical="top" wrapText="1"/>
      <protection locked="0"/>
    </xf>
    <xf numFmtId="0" fontId="45" fillId="0" borderId="14" xfId="0" applyFont="1" applyBorder="1" applyAlignment="1" applyProtection="1">
      <alignment horizontal="left" vertical="top" wrapText="1"/>
      <protection locked="0"/>
    </xf>
    <xf numFmtId="0" fontId="45" fillId="0" borderId="0" xfId="0" applyFont="1" applyBorder="1" applyAlignment="1" applyProtection="1">
      <alignment horizontal="left" vertical="top" wrapText="1"/>
      <protection locked="0"/>
    </xf>
    <xf numFmtId="0" fontId="45" fillId="0" borderId="15" xfId="0" applyFont="1" applyBorder="1" applyAlignment="1" applyProtection="1">
      <alignment horizontal="left" vertical="top" wrapText="1"/>
      <protection locked="0"/>
    </xf>
    <xf numFmtId="0" fontId="45" fillId="0" borderId="11" xfId="0" applyFont="1" applyBorder="1" applyAlignment="1" applyProtection="1">
      <alignment horizontal="left" vertical="top" wrapText="1"/>
      <protection locked="0"/>
    </xf>
    <xf numFmtId="0" fontId="45" fillId="0" borderId="7" xfId="0" applyFont="1" applyBorder="1" applyAlignment="1" applyProtection="1">
      <alignment horizontal="left" vertical="top" wrapText="1"/>
      <protection locked="0"/>
    </xf>
    <xf numFmtId="0" fontId="45" fillId="0" borderId="8" xfId="0" applyFont="1" applyBorder="1" applyAlignment="1" applyProtection="1">
      <alignment horizontal="left" vertical="top" wrapText="1"/>
      <protection locked="0"/>
    </xf>
    <xf numFmtId="0" fontId="1" fillId="0" borderId="0" xfId="0" applyFont="1" applyBorder="1" applyProtection="1">
      <protection locked="0"/>
    </xf>
    <xf numFmtId="1" fontId="7" fillId="0" borderId="1" xfId="0" applyNumberFormat="1" applyFont="1" applyBorder="1" applyAlignment="1">
      <alignment horizontal="center" vertical="center"/>
    </xf>
    <xf numFmtId="0" fontId="14" fillId="7" borderId="0" xfId="0" applyFont="1" applyFill="1" applyProtection="1">
      <protection locked="0"/>
    </xf>
    <xf numFmtId="1" fontId="46" fillId="0" borderId="1" xfId="0" applyNumberFormat="1" applyFont="1" applyBorder="1" applyAlignment="1">
      <alignment horizontal="center" vertical="center"/>
    </xf>
    <xf numFmtId="1" fontId="1" fillId="7" borderId="1" xfId="0" applyNumberFormat="1" applyFont="1" applyFill="1" applyBorder="1" applyAlignment="1">
      <alignment horizontal="center" vertical="center"/>
    </xf>
    <xf numFmtId="0" fontId="47" fillId="3" borderId="1" xfId="0" applyFont="1" applyFill="1" applyBorder="1" applyAlignment="1">
      <alignment horizontal="center" vertical="center"/>
    </xf>
  </cellXfs>
  <cellStyles count="2">
    <cellStyle name="Hyperlink" xfId="1" builtinId="8"/>
    <cellStyle name="Normal" xfId="0" builtinId="0"/>
  </cellStyles>
  <dxfs count="74">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9</xdr:col>
      <xdr:colOff>118993</xdr:colOff>
      <xdr:row>143</xdr:row>
      <xdr:rowOff>61030</xdr:rowOff>
    </xdr:from>
    <xdr:to>
      <xdr:col>10</xdr:col>
      <xdr:colOff>84629</xdr:colOff>
      <xdr:row>146</xdr:row>
      <xdr:rowOff>116708</xdr:rowOff>
    </xdr:to>
    <xdr:pic>
      <xdr:nvPicPr>
        <xdr:cNvPr id="35" name="Imagine 34">
          <a:extLst>
            <a:ext uri="{FF2B5EF4-FFF2-40B4-BE49-F238E27FC236}">
              <a16:creationId xmlns:a16="http://schemas.microsoft.com/office/drawing/2014/main" id="{C5A497C4-4BA6-983A-2151-979BC824F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326" y="12163660"/>
          <a:ext cx="539488" cy="549567"/>
        </a:xfrm>
        <a:prstGeom prst="rect">
          <a:avLst/>
        </a:prstGeom>
      </xdr:spPr>
    </xdr:pic>
    <xdr:clientData/>
  </xdr:twoCellAnchor>
  <xdr:twoCellAnchor>
    <xdr:from>
      <xdr:col>7</xdr:col>
      <xdr:colOff>83720</xdr:colOff>
      <xdr:row>143</xdr:row>
      <xdr:rowOff>60801</xdr:rowOff>
    </xdr:from>
    <xdr:to>
      <xdr:col>8</xdr:col>
      <xdr:colOff>32548</xdr:colOff>
      <xdr:row>146</xdr:row>
      <xdr:rowOff>116045</xdr:rowOff>
    </xdr:to>
    <xdr:pic>
      <xdr:nvPicPr>
        <xdr:cNvPr id="7" name="Imagine 6">
          <a:extLst>
            <a:ext uri="{FF2B5EF4-FFF2-40B4-BE49-F238E27FC236}">
              <a16:creationId xmlns:a16="http://schemas.microsoft.com/office/drawing/2014/main" id="{08128A80-B72F-F7A1-D683-B62E9A3C28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78572" y="12163431"/>
          <a:ext cx="583828" cy="549133"/>
        </a:xfrm>
        <a:prstGeom prst="rect">
          <a:avLst/>
        </a:prstGeom>
      </xdr:spPr>
    </xdr:pic>
    <xdr:clientData/>
  </xdr:twoCellAnchor>
  <xdr:twoCellAnchor>
    <xdr:from>
      <xdr:col>8</xdr:col>
      <xdr:colOff>34360</xdr:colOff>
      <xdr:row>143</xdr:row>
      <xdr:rowOff>61693</xdr:rowOff>
    </xdr:from>
    <xdr:to>
      <xdr:col>9</xdr:col>
      <xdr:colOff>118138</xdr:colOff>
      <xdr:row>146</xdr:row>
      <xdr:rowOff>116937</xdr:rowOff>
    </xdr:to>
    <xdr:pic>
      <xdr:nvPicPr>
        <xdr:cNvPr id="8" name="Imagine 7">
          <a:extLst>
            <a:ext uri="{FF2B5EF4-FFF2-40B4-BE49-F238E27FC236}">
              <a16:creationId xmlns:a16="http://schemas.microsoft.com/office/drawing/2014/main" id="{175ED81E-D510-A203-9D68-19A9342DD0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64212" y="12164323"/>
          <a:ext cx="568259" cy="549133"/>
        </a:xfrm>
        <a:prstGeom prst="rect">
          <a:avLst/>
        </a:prstGeom>
      </xdr:spPr>
    </xdr:pic>
    <xdr:clientData/>
  </xdr:twoCellAnchor>
  <xdr:twoCellAnchor>
    <xdr:from>
      <xdr:col>3</xdr:col>
      <xdr:colOff>28474</xdr:colOff>
      <xdr:row>143</xdr:row>
      <xdr:rowOff>62876</xdr:rowOff>
    </xdr:from>
    <xdr:to>
      <xdr:col>4</xdr:col>
      <xdr:colOff>263102</xdr:colOff>
      <xdr:row>146</xdr:row>
      <xdr:rowOff>118120</xdr:rowOff>
    </xdr:to>
    <xdr:pic>
      <xdr:nvPicPr>
        <xdr:cNvPr id="11" name="Imagine 10">
          <a:extLst>
            <a:ext uri="{FF2B5EF4-FFF2-40B4-BE49-F238E27FC236}">
              <a16:creationId xmlns:a16="http://schemas.microsoft.com/office/drawing/2014/main" id="{2B579F3E-034E-481E-D5F3-BC50A91E0F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44104" y="12165506"/>
          <a:ext cx="592109" cy="549133"/>
        </a:xfrm>
        <a:prstGeom prst="rect">
          <a:avLst/>
        </a:prstGeom>
      </xdr:spPr>
    </xdr:pic>
    <xdr:clientData/>
  </xdr:twoCellAnchor>
  <xdr:twoCellAnchor>
    <xdr:from>
      <xdr:col>4</xdr:col>
      <xdr:colOff>264916</xdr:colOff>
      <xdr:row>143</xdr:row>
      <xdr:rowOff>62419</xdr:rowOff>
    </xdr:from>
    <xdr:to>
      <xdr:col>6</xdr:col>
      <xdr:colOff>130599</xdr:colOff>
      <xdr:row>146</xdr:row>
      <xdr:rowOff>117663</xdr:rowOff>
    </xdr:to>
    <xdr:pic>
      <xdr:nvPicPr>
        <xdr:cNvPr id="12" name="Imagine 11">
          <a:extLst>
            <a:ext uri="{FF2B5EF4-FFF2-40B4-BE49-F238E27FC236}">
              <a16:creationId xmlns:a16="http://schemas.microsoft.com/office/drawing/2014/main" id="{35E86429-4FB9-EE75-6D98-0592E76160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027" y="12165049"/>
          <a:ext cx="566535" cy="549133"/>
        </a:xfrm>
        <a:prstGeom prst="rect">
          <a:avLst/>
        </a:prstGeom>
      </xdr:spPr>
    </xdr:pic>
    <xdr:clientData/>
  </xdr:twoCellAnchor>
  <xdr:twoCellAnchor>
    <xdr:from>
      <xdr:col>6</xdr:col>
      <xdr:colOff>132409</xdr:colOff>
      <xdr:row>143</xdr:row>
      <xdr:rowOff>60132</xdr:rowOff>
    </xdr:from>
    <xdr:to>
      <xdr:col>7</xdr:col>
      <xdr:colOff>81907</xdr:colOff>
      <xdr:row>146</xdr:row>
      <xdr:rowOff>115376</xdr:rowOff>
    </xdr:to>
    <xdr:pic>
      <xdr:nvPicPr>
        <xdr:cNvPr id="13" name="Imagine 12">
          <a:extLst>
            <a:ext uri="{FF2B5EF4-FFF2-40B4-BE49-F238E27FC236}">
              <a16:creationId xmlns:a16="http://schemas.microsoft.com/office/drawing/2014/main" id="{775F4199-F824-B021-D795-74B3548623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06372" y="12162762"/>
          <a:ext cx="570387" cy="549133"/>
        </a:xfrm>
        <a:prstGeom prst="rect">
          <a:avLst/>
        </a:prstGeom>
      </xdr:spPr>
    </xdr:pic>
    <xdr:clientData/>
  </xdr:twoCellAnchor>
  <xdr:twoCellAnchor>
    <xdr:from>
      <xdr:col>0</xdr:col>
      <xdr:colOff>58721</xdr:colOff>
      <xdr:row>143</xdr:row>
      <xdr:rowOff>62719</xdr:rowOff>
    </xdr:from>
    <xdr:to>
      <xdr:col>0</xdr:col>
      <xdr:colOff>667609</xdr:colOff>
      <xdr:row>146</xdr:row>
      <xdr:rowOff>120515</xdr:rowOff>
    </xdr:to>
    <xdr:pic>
      <xdr:nvPicPr>
        <xdr:cNvPr id="15" name="Imagine 14">
          <a:extLst>
            <a:ext uri="{FF2B5EF4-FFF2-40B4-BE49-F238E27FC236}">
              <a16:creationId xmlns:a16="http://schemas.microsoft.com/office/drawing/2014/main" id="{51031A2A-8F4B-09C4-57FF-2C3905165DE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721" y="12165349"/>
          <a:ext cx="608888" cy="551685"/>
        </a:xfrm>
        <a:prstGeom prst="rect">
          <a:avLst/>
        </a:prstGeom>
      </xdr:spPr>
    </xdr:pic>
    <xdr:clientData/>
  </xdr:twoCellAnchor>
  <xdr:twoCellAnchor>
    <xdr:from>
      <xdr:col>0</xdr:col>
      <xdr:colOff>678829</xdr:colOff>
      <xdr:row>143</xdr:row>
      <xdr:rowOff>61755</xdr:rowOff>
    </xdr:from>
    <xdr:to>
      <xdr:col>2</xdr:col>
      <xdr:colOff>8170</xdr:colOff>
      <xdr:row>146</xdr:row>
      <xdr:rowOff>119551</xdr:rowOff>
    </xdr:to>
    <xdr:pic>
      <xdr:nvPicPr>
        <xdr:cNvPr id="16" name="Imagine 15">
          <a:extLst>
            <a:ext uri="{FF2B5EF4-FFF2-40B4-BE49-F238E27FC236}">
              <a16:creationId xmlns:a16="http://schemas.microsoft.com/office/drawing/2014/main" id="{A61E27E7-E007-3378-51A7-777685254D4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8829" y="12164385"/>
          <a:ext cx="585230" cy="551685"/>
        </a:xfrm>
        <a:prstGeom prst="rect">
          <a:avLst/>
        </a:prstGeom>
      </xdr:spPr>
    </xdr:pic>
    <xdr:clientData/>
  </xdr:twoCellAnchor>
  <xdr:twoCellAnchor>
    <xdr:from>
      <xdr:col>2</xdr:col>
      <xdr:colOff>14961</xdr:colOff>
      <xdr:row>143</xdr:row>
      <xdr:rowOff>64102</xdr:rowOff>
    </xdr:from>
    <xdr:to>
      <xdr:col>3</xdr:col>
      <xdr:colOff>21958</xdr:colOff>
      <xdr:row>146</xdr:row>
      <xdr:rowOff>118327</xdr:rowOff>
    </xdr:to>
    <xdr:pic>
      <xdr:nvPicPr>
        <xdr:cNvPr id="19" name="Imagine 18">
          <a:extLst>
            <a:ext uri="{FF2B5EF4-FFF2-40B4-BE49-F238E27FC236}">
              <a16:creationId xmlns:a16="http://schemas.microsoft.com/office/drawing/2014/main" id="{3268694F-BBD6-8A1C-E512-542540F1938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70850" y="12166732"/>
          <a:ext cx="566738" cy="548114"/>
        </a:xfrm>
        <a:prstGeom prst="rect">
          <a:avLst/>
        </a:prstGeom>
      </xdr:spPr>
    </xdr:pic>
    <xdr:clientData/>
  </xdr:twoCellAnchor>
  <xdr:oneCellAnchor>
    <xdr:from>
      <xdr:col>0</xdr:col>
      <xdr:colOff>65485</xdr:colOff>
      <xdr:row>139</xdr:row>
      <xdr:rowOff>59532</xdr:rowOff>
    </xdr:from>
    <xdr:ext cx="540000" cy="537618"/>
    <xdr:pic>
      <xdr:nvPicPr>
        <xdr:cNvPr id="3" name="Imagine 2">
          <a:extLst>
            <a:ext uri="{FF2B5EF4-FFF2-40B4-BE49-F238E27FC236}">
              <a16:creationId xmlns:a16="http://schemas.microsoft.com/office/drawing/2014/main" id="{80C9297E-97F2-4B92-97BB-C9283A69BCF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5485" y="11448119"/>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8153790" y="953402"/>
              <a:ext cx="1182686" cy="190493"/>
              <a:chOff x="7355966" y="381895"/>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66" y="381895"/>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8153790" y="2000252"/>
              <a:ext cx="1182686" cy="190492"/>
              <a:chOff x="7355966"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153790" y="2381252"/>
              <a:ext cx="1182686" cy="190492"/>
              <a:chOff x="7355966"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153790" y="2858402"/>
              <a:ext cx="1182686" cy="190492"/>
              <a:chOff x="7355966"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8153790" y="3528745"/>
              <a:ext cx="1182686" cy="190492"/>
              <a:chOff x="7355966"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8153790" y="3909745"/>
              <a:ext cx="1182686" cy="190492"/>
              <a:chOff x="7355966"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8153790" y="4290745"/>
              <a:ext cx="1182686" cy="190492"/>
              <a:chOff x="7355966"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8153431" y="1618893"/>
              <a:ext cx="1182686" cy="190492"/>
              <a:chOff x="7355966"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8153790" y="4671745"/>
              <a:ext cx="1182686" cy="190492"/>
              <a:chOff x="7355966" y="381839"/>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8153790" y="5052745"/>
              <a:ext cx="1182686" cy="190492"/>
              <a:chOff x="7355966" y="381839"/>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596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1"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een.ubbcluj.ro/procedura-de-aplicare-a-etichetelor-odd" TargetMode="External"/><Relationship Id="rId7" Type="http://schemas.openxmlformats.org/officeDocument/2006/relationships/comments" Target="../comments1.xml"/><Relationship Id="rId2" Type="http://schemas.openxmlformats.org/officeDocument/2006/relationships/hyperlink" Target="http://www.anc.edu.ro/registrul-national-al-calificarilor-din-invatamantul-superior-rncis"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C472"/>
  <sheetViews>
    <sheetView tabSelected="1" showRuler="0" view="pageLayout" topLeftCell="A442" zoomScaleNormal="100" workbookViewId="0">
      <selection activeCell="Y469" sqref="Y469"/>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42578125" style="1" customWidth="1"/>
    <col min="11" max="11" width="5.85546875" style="1" customWidth="1"/>
    <col min="12" max="12" width="5.7109375" style="1" customWidth="1"/>
    <col min="13" max="13" width="7" style="1" customWidth="1"/>
    <col min="14" max="14" width="6" style="1" customWidth="1"/>
    <col min="15" max="15" width="5.5703125" style="1" customWidth="1"/>
    <col min="16" max="17" width="6" style="1" customWidth="1"/>
    <col min="18" max="19" width="5.8554687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x14ac:dyDescent="0.2">
      <c r="A1" s="202" t="s">
        <v>138</v>
      </c>
      <c r="B1" s="202"/>
      <c r="C1" s="202"/>
      <c r="D1" s="202"/>
      <c r="E1" s="202"/>
      <c r="F1" s="202"/>
      <c r="G1" s="202"/>
      <c r="H1" s="202"/>
      <c r="I1" s="202"/>
      <c r="J1" s="202"/>
      <c r="K1" s="202"/>
      <c r="M1" s="64"/>
      <c r="N1" s="64"/>
      <c r="O1" s="64"/>
      <c r="P1" s="64"/>
      <c r="Q1" s="64"/>
      <c r="R1" s="64"/>
      <c r="S1" s="64"/>
      <c r="T1" s="64"/>
    </row>
    <row r="2" spans="1:26" ht="15" x14ac:dyDescent="0.25">
      <c r="A2" s="202"/>
      <c r="B2" s="202"/>
      <c r="C2" s="202"/>
      <c r="D2" s="202"/>
      <c r="E2" s="202"/>
      <c r="F2" s="202"/>
      <c r="G2" s="202"/>
      <c r="H2" s="202"/>
      <c r="I2" s="202"/>
      <c r="J2" s="202"/>
      <c r="K2" s="202"/>
      <c r="M2" s="278" t="s">
        <v>21</v>
      </c>
      <c r="N2" s="278"/>
      <c r="O2" s="278"/>
      <c r="P2" s="278"/>
      <c r="Q2" s="278"/>
      <c r="R2" s="278"/>
      <c r="S2" s="278"/>
      <c r="T2" s="278"/>
      <c r="Z2"/>
    </row>
    <row r="3" spans="1:26" ht="15" x14ac:dyDescent="0.25">
      <c r="A3" s="246" t="s">
        <v>87</v>
      </c>
      <c r="B3" s="246"/>
      <c r="C3" s="246"/>
      <c r="D3" s="246"/>
      <c r="E3" s="246"/>
      <c r="F3" s="246"/>
      <c r="G3" s="246"/>
      <c r="H3" s="246"/>
      <c r="I3" s="246"/>
      <c r="J3" s="246"/>
      <c r="K3" s="246"/>
      <c r="M3" s="250"/>
      <c r="N3" s="251"/>
      <c r="O3" s="253" t="s">
        <v>36</v>
      </c>
      <c r="P3" s="254"/>
      <c r="Q3" s="255"/>
      <c r="R3" s="253" t="s">
        <v>37</v>
      </c>
      <c r="S3" s="254"/>
      <c r="T3" s="255"/>
      <c r="U3" s="295" t="str">
        <f>IF(O4&gt;=22,"Corect","Trebuie alocate cel puțin 22 de ore pe săptămână")</f>
        <v>Corect</v>
      </c>
      <c r="V3" s="296"/>
      <c r="W3" s="296"/>
      <c r="X3" s="296"/>
      <c r="Y3"/>
      <c r="Z3"/>
    </row>
    <row r="4" spans="1:26" ht="15" x14ac:dyDescent="0.25">
      <c r="A4" s="246" t="s">
        <v>165</v>
      </c>
      <c r="B4" s="246"/>
      <c r="C4" s="246"/>
      <c r="D4" s="246"/>
      <c r="E4" s="246"/>
      <c r="F4" s="246"/>
      <c r="G4" s="246"/>
      <c r="H4" s="246"/>
      <c r="I4" s="246"/>
      <c r="J4" s="246"/>
      <c r="K4" s="246"/>
      <c r="M4" s="174" t="s">
        <v>14</v>
      </c>
      <c r="N4" s="176"/>
      <c r="O4" s="243">
        <f>N162</f>
        <v>24</v>
      </c>
      <c r="P4" s="244"/>
      <c r="Q4" s="245"/>
      <c r="R4" s="243">
        <f>N178</f>
        <v>23</v>
      </c>
      <c r="S4" s="244"/>
      <c r="T4" s="245"/>
      <c r="U4" s="295" t="str">
        <f>IF(R4&gt;=22,"Corect","Trebuie alocate cel puțin 22 de ore pe săptămână")</f>
        <v>Corect</v>
      </c>
      <c r="V4" s="296"/>
      <c r="W4" s="296"/>
      <c r="X4" s="296"/>
      <c r="Y4"/>
      <c r="Z4"/>
    </row>
    <row r="5" spans="1:26" ht="15" customHeight="1" x14ac:dyDescent="0.25">
      <c r="A5" s="5"/>
      <c r="B5" s="5"/>
      <c r="C5" s="5"/>
      <c r="D5" s="5"/>
      <c r="E5" s="5"/>
      <c r="F5" s="5"/>
      <c r="G5" s="5"/>
      <c r="H5" s="5"/>
      <c r="I5" s="5"/>
      <c r="J5" s="5"/>
      <c r="K5" s="5"/>
      <c r="M5" s="174" t="s">
        <v>15</v>
      </c>
      <c r="N5" s="176"/>
      <c r="O5" s="243">
        <f>N194</f>
        <v>27</v>
      </c>
      <c r="P5" s="244"/>
      <c r="Q5" s="245"/>
      <c r="R5" s="243">
        <f>N208</f>
        <v>28</v>
      </c>
      <c r="S5" s="244"/>
      <c r="T5" s="245"/>
      <c r="U5" s="295" t="str">
        <f>IF(O5&gt;=22,"Corect","Trebuie alocate cel puțin 22 de ore pe săptămână")</f>
        <v>Corect</v>
      </c>
      <c r="V5" s="296"/>
      <c r="W5" s="296"/>
      <c r="X5" s="296"/>
      <c r="Y5"/>
      <c r="Z5"/>
    </row>
    <row r="6" spans="1:26" ht="15" customHeight="1" x14ac:dyDescent="0.25">
      <c r="A6" s="259" t="s">
        <v>166</v>
      </c>
      <c r="B6" s="259"/>
      <c r="C6" s="259"/>
      <c r="D6" s="259"/>
      <c r="E6" s="259"/>
      <c r="F6" s="259"/>
      <c r="G6" s="259"/>
      <c r="H6" s="259"/>
      <c r="I6" s="259"/>
      <c r="J6" s="259"/>
      <c r="K6" s="259"/>
      <c r="M6" s="174" t="s">
        <v>16</v>
      </c>
      <c r="N6" s="176"/>
      <c r="O6" s="243">
        <f>N221</f>
        <v>28</v>
      </c>
      <c r="P6" s="244"/>
      <c r="Q6" s="245"/>
      <c r="R6" s="243">
        <f>N235</f>
        <v>27</v>
      </c>
      <c r="S6" s="244"/>
      <c r="T6" s="245"/>
      <c r="U6" s="295" t="str">
        <f>IF(R5&gt;=22,"Corect","Trebuie alocate cel puțin 22 de ore pe săptămână")</f>
        <v>Corect</v>
      </c>
      <c r="V6" s="296"/>
      <c r="W6" s="296"/>
      <c r="X6" s="296"/>
      <c r="Y6"/>
      <c r="Z6"/>
    </row>
    <row r="7" spans="1:26" ht="15" x14ac:dyDescent="0.25">
      <c r="A7" s="256" t="s">
        <v>300</v>
      </c>
      <c r="B7" s="256"/>
      <c r="C7" s="256"/>
      <c r="D7" s="256"/>
      <c r="E7" s="256"/>
      <c r="F7" s="256"/>
      <c r="G7" s="256"/>
      <c r="H7" s="256"/>
      <c r="I7" s="256"/>
      <c r="J7" s="256"/>
      <c r="K7" s="256"/>
      <c r="M7" s="54"/>
      <c r="U7" s="295" t="str">
        <f>IF(O6&gt;=22,"Corect","Trebuie alocate cel puțin 22 de ore pe săptămână")</f>
        <v>Corect</v>
      </c>
      <c r="V7" s="296"/>
      <c r="W7" s="296"/>
      <c r="X7" s="296"/>
      <c r="Y7"/>
      <c r="Z7"/>
    </row>
    <row r="8" spans="1:26" ht="15" x14ac:dyDescent="0.25">
      <c r="A8" s="252" t="s">
        <v>167</v>
      </c>
      <c r="B8" s="252"/>
      <c r="C8" s="252"/>
      <c r="D8" s="252"/>
      <c r="E8" s="252"/>
      <c r="F8" s="252"/>
      <c r="G8" s="252"/>
      <c r="H8" s="252"/>
      <c r="I8" s="252"/>
      <c r="J8" s="252"/>
      <c r="K8" s="252"/>
      <c r="M8" s="257" t="s">
        <v>153</v>
      </c>
      <c r="N8" s="257"/>
      <c r="O8" s="257"/>
      <c r="P8" s="257"/>
      <c r="Q8" s="257"/>
      <c r="R8" s="257"/>
      <c r="S8" s="257"/>
      <c r="T8" s="257"/>
      <c r="U8" s="295" t="str">
        <f>IF(R6&gt;=22,"Corect","Trebuie alocate cel puțin 22 de ore pe săptămână")</f>
        <v>Corect</v>
      </c>
      <c r="V8" s="296"/>
      <c r="W8" s="296"/>
      <c r="X8" s="296"/>
      <c r="Y8"/>
      <c r="Z8"/>
    </row>
    <row r="9" spans="1:26" ht="15" x14ac:dyDescent="0.25">
      <c r="A9" s="252" t="s">
        <v>295</v>
      </c>
      <c r="B9" s="252"/>
      <c r="C9" s="252"/>
      <c r="D9" s="252"/>
      <c r="E9" s="252"/>
      <c r="F9" s="252"/>
      <c r="G9" s="252"/>
      <c r="H9" s="252"/>
      <c r="I9" s="252"/>
      <c r="J9" s="252"/>
      <c r="K9" s="252"/>
      <c r="M9" s="257"/>
      <c r="N9" s="257"/>
      <c r="O9" s="257"/>
      <c r="P9" s="257"/>
      <c r="Q9" s="257"/>
      <c r="R9" s="257"/>
      <c r="S9" s="257"/>
      <c r="T9" s="257"/>
      <c r="U9"/>
      <c r="V9"/>
      <c r="W9"/>
      <c r="X9"/>
      <c r="Y9"/>
      <c r="Z9"/>
    </row>
    <row r="10" spans="1:26" ht="15" x14ac:dyDescent="0.25">
      <c r="A10" s="252" t="s">
        <v>18</v>
      </c>
      <c r="B10" s="252"/>
      <c r="C10" s="252"/>
      <c r="D10" s="252"/>
      <c r="E10" s="252"/>
      <c r="F10" s="252"/>
      <c r="G10" s="252"/>
      <c r="H10" s="252"/>
      <c r="I10" s="252"/>
      <c r="J10" s="252"/>
      <c r="K10" s="252"/>
      <c r="M10" s="257"/>
      <c r="N10" s="257"/>
      <c r="O10" s="257"/>
      <c r="P10" s="257"/>
      <c r="Q10" s="257"/>
      <c r="R10" s="257"/>
      <c r="S10" s="257"/>
      <c r="T10" s="257"/>
      <c r="Y10"/>
      <c r="Z10"/>
    </row>
    <row r="11" spans="1:26" ht="15" x14ac:dyDescent="0.25">
      <c r="A11" s="252" t="s">
        <v>19</v>
      </c>
      <c r="B11" s="252"/>
      <c r="C11" s="252"/>
      <c r="D11" s="252"/>
      <c r="E11" s="252"/>
      <c r="F11" s="252"/>
      <c r="G11" s="252"/>
      <c r="H11" s="252"/>
      <c r="I11" s="252"/>
      <c r="J11" s="252"/>
      <c r="K11" s="252"/>
      <c r="M11" s="257"/>
      <c r="N11" s="257"/>
      <c r="O11" s="257"/>
      <c r="P11" s="257"/>
      <c r="Q11" s="257"/>
      <c r="R11" s="257"/>
      <c r="S11" s="257"/>
      <c r="T11" s="257"/>
      <c r="U11" s="297" t="s">
        <v>99</v>
      </c>
      <c r="V11" s="297"/>
      <c r="W11" s="297"/>
      <c r="X11" s="297"/>
      <c r="Y11"/>
      <c r="Z11"/>
    </row>
    <row r="12" spans="1:26" ht="15" x14ac:dyDescent="0.25">
      <c r="A12" s="252"/>
      <c r="B12" s="252"/>
      <c r="C12" s="252"/>
      <c r="D12" s="252"/>
      <c r="E12" s="252"/>
      <c r="F12" s="252"/>
      <c r="G12" s="252"/>
      <c r="H12" s="252"/>
      <c r="I12" s="252"/>
      <c r="J12" s="252"/>
      <c r="K12" s="252"/>
      <c r="M12" s="61"/>
      <c r="N12" s="61"/>
      <c r="O12" s="61"/>
      <c r="P12" s="61"/>
      <c r="Q12" s="61"/>
      <c r="R12" s="61"/>
      <c r="S12" s="61"/>
      <c r="T12" s="61"/>
      <c r="U12" s="297"/>
      <c r="V12" s="297"/>
      <c r="W12" s="297"/>
      <c r="X12" s="297"/>
      <c r="Y12"/>
      <c r="Z12"/>
    </row>
    <row r="13" spans="1:26" ht="15" x14ac:dyDescent="0.25">
      <c r="A13" s="317" t="s">
        <v>0</v>
      </c>
      <c r="B13" s="317"/>
      <c r="C13" s="317"/>
      <c r="D13" s="317"/>
      <c r="E13" s="317"/>
      <c r="F13" s="317"/>
      <c r="G13" s="317"/>
      <c r="H13" s="317"/>
      <c r="I13" s="317"/>
      <c r="J13" s="317"/>
      <c r="K13" s="317"/>
      <c r="M13" s="258" t="s">
        <v>22</v>
      </c>
      <c r="N13" s="258"/>
      <c r="O13" s="258"/>
      <c r="P13" s="258"/>
      <c r="Q13" s="258"/>
      <c r="R13" s="258"/>
      <c r="S13" s="258"/>
      <c r="T13" s="258"/>
      <c r="U13" s="297"/>
      <c r="V13" s="297"/>
      <c r="W13" s="297"/>
      <c r="X13" s="297"/>
      <c r="Y13"/>
      <c r="Z13"/>
    </row>
    <row r="14" spans="1:26" ht="15" customHeight="1" x14ac:dyDescent="0.25">
      <c r="A14" s="317" t="s">
        <v>1</v>
      </c>
      <c r="B14" s="317"/>
      <c r="C14" s="317"/>
      <c r="D14" s="317"/>
      <c r="E14" s="317"/>
      <c r="F14" s="317"/>
      <c r="G14" s="317"/>
      <c r="H14" s="317"/>
      <c r="I14" s="317"/>
      <c r="J14" s="317"/>
      <c r="K14" s="317"/>
      <c r="M14" s="396" t="s">
        <v>301</v>
      </c>
      <c r="N14" s="396"/>
      <c r="O14" s="396"/>
      <c r="P14" s="396"/>
      <c r="Q14" s="396"/>
      <c r="R14" s="396"/>
      <c r="S14" s="396"/>
      <c r="T14" s="396"/>
      <c r="U14" s="297"/>
      <c r="V14" s="297"/>
      <c r="W14" s="297"/>
      <c r="X14" s="297"/>
      <c r="Y14"/>
      <c r="Z14"/>
    </row>
    <row r="15" spans="1:26" ht="15" x14ac:dyDescent="0.25">
      <c r="A15" s="395" t="s">
        <v>296</v>
      </c>
      <c r="B15" s="395"/>
      <c r="C15" s="395"/>
      <c r="D15" s="395"/>
      <c r="E15" s="395"/>
      <c r="F15" s="395"/>
      <c r="G15" s="395"/>
      <c r="H15" s="395"/>
      <c r="I15" s="395"/>
      <c r="J15" s="395"/>
      <c r="K15" s="395"/>
      <c r="M15" s="396" t="s">
        <v>302</v>
      </c>
      <c r="N15" s="396"/>
      <c r="O15" s="396"/>
      <c r="P15" s="396"/>
      <c r="Q15" s="396"/>
      <c r="R15" s="396"/>
      <c r="S15" s="396"/>
      <c r="T15" s="396"/>
      <c r="U15" s="297"/>
      <c r="V15" s="297"/>
      <c r="W15" s="297"/>
      <c r="X15" s="297"/>
      <c r="Y15"/>
      <c r="Z15"/>
    </row>
    <row r="16" spans="1:26" ht="12.75" customHeight="1" x14ac:dyDescent="0.2">
      <c r="A16" s="395" t="s">
        <v>297</v>
      </c>
      <c r="B16" s="395"/>
      <c r="C16" s="395"/>
      <c r="D16" s="395"/>
      <c r="E16" s="395"/>
      <c r="F16" s="395"/>
      <c r="G16" s="395"/>
      <c r="H16" s="395"/>
      <c r="I16" s="395"/>
      <c r="J16" s="395"/>
      <c r="K16" s="395"/>
      <c r="M16" s="396" t="s">
        <v>303</v>
      </c>
      <c r="N16" s="396"/>
      <c r="O16" s="396"/>
      <c r="P16" s="396"/>
      <c r="Q16" s="396"/>
      <c r="R16" s="396"/>
      <c r="S16" s="396"/>
      <c r="T16" s="396"/>
      <c r="U16" s="297"/>
      <c r="V16" s="297"/>
      <c r="W16" s="297"/>
      <c r="X16" s="297"/>
      <c r="Y16" s="5"/>
      <c r="Z16" s="5"/>
    </row>
    <row r="17" spans="1:26" ht="12.75" customHeight="1" x14ac:dyDescent="0.2">
      <c r="A17" s="320" t="s">
        <v>298</v>
      </c>
      <c r="B17" s="395"/>
      <c r="C17" s="395"/>
      <c r="D17" s="395"/>
      <c r="E17" s="395"/>
      <c r="F17" s="395"/>
      <c r="G17" s="395"/>
      <c r="H17" s="395"/>
      <c r="I17" s="395"/>
      <c r="J17" s="395"/>
      <c r="K17" s="395"/>
      <c r="M17" s="397" t="s">
        <v>304</v>
      </c>
      <c r="N17" s="397"/>
      <c r="O17" s="397"/>
      <c r="P17" s="397"/>
      <c r="Q17" s="397"/>
      <c r="R17" s="397"/>
      <c r="S17" s="397"/>
      <c r="T17" s="397"/>
      <c r="U17" s="5"/>
      <c r="V17" s="5"/>
      <c r="W17" s="5"/>
      <c r="X17" s="5"/>
      <c r="Y17" s="5"/>
      <c r="Z17" s="5"/>
    </row>
    <row r="18" spans="1:26" ht="12.75" customHeight="1" x14ac:dyDescent="0.2">
      <c r="A18" s="252" t="s">
        <v>71</v>
      </c>
      <c r="B18" s="252"/>
      <c r="C18" s="252"/>
      <c r="D18" s="252"/>
      <c r="E18" s="252"/>
      <c r="F18" s="252"/>
      <c r="G18" s="252"/>
      <c r="H18" s="252"/>
      <c r="I18" s="252"/>
      <c r="J18" s="252"/>
      <c r="K18" s="252"/>
      <c r="M18" s="5"/>
      <c r="N18" s="5"/>
      <c r="O18" s="5"/>
      <c r="P18" s="5"/>
      <c r="Q18" s="5"/>
      <c r="R18" s="5"/>
      <c r="S18" s="5"/>
      <c r="T18" s="5"/>
      <c r="U18" s="5"/>
      <c r="V18" s="5"/>
      <c r="W18" s="5"/>
      <c r="X18" s="5"/>
      <c r="Y18" s="5"/>
      <c r="Z18" s="5"/>
    </row>
    <row r="19" spans="1:26" x14ac:dyDescent="0.2">
      <c r="A19" s="252" t="s">
        <v>88</v>
      </c>
      <c r="B19" s="252"/>
      <c r="C19" s="252"/>
      <c r="D19" s="252"/>
      <c r="E19" s="252"/>
      <c r="F19" s="252"/>
      <c r="G19" s="252"/>
      <c r="H19" s="252"/>
      <c r="I19" s="252"/>
      <c r="J19" s="252"/>
      <c r="K19" s="252"/>
      <c r="M19" s="5"/>
      <c r="N19" s="5"/>
      <c r="O19" s="5"/>
      <c r="P19" s="5"/>
      <c r="Q19" s="5"/>
      <c r="R19" s="5"/>
      <c r="S19" s="5"/>
      <c r="T19" s="5"/>
      <c r="U19" s="5"/>
      <c r="V19" s="5"/>
    </row>
    <row r="20" spans="1:26" ht="12.75" customHeight="1" x14ac:dyDescent="0.2">
      <c r="A20" s="252" t="s">
        <v>299</v>
      </c>
      <c r="B20" s="252"/>
      <c r="C20" s="252"/>
      <c r="D20" s="252"/>
      <c r="E20" s="252"/>
      <c r="F20" s="252"/>
      <c r="G20" s="252"/>
      <c r="H20" s="252"/>
      <c r="I20" s="252"/>
      <c r="J20" s="252"/>
      <c r="K20" s="252"/>
      <c r="M20" s="247" t="s">
        <v>103</v>
      </c>
      <c r="N20" s="247"/>
      <c r="O20" s="247"/>
      <c r="P20" s="247"/>
      <c r="Q20" s="247"/>
      <c r="R20" s="247"/>
      <c r="S20" s="247"/>
      <c r="T20" s="247"/>
      <c r="U20" s="5"/>
      <c r="V20" s="5"/>
    </row>
    <row r="21" spans="1:26" ht="12.75" customHeight="1" x14ac:dyDescent="0.2">
      <c r="A21" s="5"/>
      <c r="B21" s="5"/>
      <c r="C21" s="5"/>
      <c r="D21" s="5"/>
      <c r="E21" s="5"/>
      <c r="F21" s="5"/>
      <c r="G21" s="5"/>
      <c r="H21" s="5"/>
      <c r="I21" s="5"/>
      <c r="J21" s="5"/>
      <c r="K21" s="5"/>
      <c r="M21" s="247"/>
      <c r="N21" s="247"/>
      <c r="O21" s="247"/>
      <c r="P21" s="247"/>
      <c r="Q21" s="247"/>
      <c r="R21" s="247"/>
      <c r="S21" s="247"/>
      <c r="T21" s="247"/>
      <c r="U21" s="5"/>
      <c r="V21" s="5"/>
    </row>
    <row r="22" spans="1:26" ht="12.75" customHeight="1" x14ac:dyDescent="0.2">
      <c r="A22" s="5"/>
      <c r="B22" s="5"/>
      <c r="C22" s="5"/>
      <c r="D22" s="5"/>
      <c r="E22" s="5"/>
      <c r="F22" s="5"/>
      <c r="G22" s="5"/>
      <c r="H22" s="5"/>
      <c r="I22" s="5"/>
      <c r="J22" s="5"/>
      <c r="K22" s="5"/>
      <c r="M22" s="247"/>
      <c r="N22" s="247"/>
      <c r="O22" s="247"/>
      <c r="P22" s="247"/>
      <c r="Q22" s="247"/>
      <c r="R22" s="247"/>
      <c r="S22" s="247"/>
      <c r="T22" s="247"/>
      <c r="U22" s="5"/>
      <c r="V22" s="5"/>
    </row>
    <row r="23" spans="1:26" ht="12.75" customHeight="1" x14ac:dyDescent="0.2">
      <c r="A23" s="247" t="s">
        <v>114</v>
      </c>
      <c r="B23" s="247"/>
      <c r="C23" s="247"/>
      <c r="D23" s="247"/>
      <c r="E23" s="247"/>
      <c r="F23" s="247"/>
      <c r="G23" s="247"/>
      <c r="H23" s="247"/>
      <c r="I23" s="247"/>
      <c r="J23" s="247"/>
      <c r="K23" s="247"/>
      <c r="L23" s="60"/>
      <c r="M23" s="247"/>
      <c r="N23" s="247"/>
      <c r="O23" s="247"/>
      <c r="P23" s="247"/>
      <c r="Q23" s="247"/>
      <c r="R23" s="247"/>
      <c r="S23" s="247"/>
      <c r="T23" s="247"/>
      <c r="U23" s="5"/>
      <c r="V23" s="5"/>
    </row>
    <row r="24" spans="1:26" ht="12.75" customHeight="1" x14ac:dyDescent="0.2">
      <c r="A24" s="247"/>
      <c r="B24" s="247"/>
      <c r="C24" s="247"/>
      <c r="D24" s="247"/>
      <c r="E24" s="247"/>
      <c r="F24" s="247"/>
      <c r="G24" s="247"/>
      <c r="H24" s="247"/>
      <c r="I24" s="247"/>
      <c r="J24" s="247"/>
      <c r="K24" s="247"/>
      <c r="L24" s="60"/>
      <c r="M24" s="247"/>
      <c r="N24" s="247"/>
      <c r="O24" s="247"/>
      <c r="P24" s="247"/>
      <c r="Q24" s="247"/>
      <c r="R24" s="247"/>
      <c r="S24" s="247"/>
      <c r="T24" s="247"/>
      <c r="U24" s="5"/>
      <c r="V24" s="5"/>
    </row>
    <row r="25" spans="1:26" x14ac:dyDescent="0.2">
      <c r="A25" s="247"/>
      <c r="B25" s="247"/>
      <c r="C25" s="247"/>
      <c r="D25" s="247"/>
      <c r="E25" s="247"/>
      <c r="F25" s="247"/>
      <c r="G25" s="247"/>
      <c r="H25" s="247"/>
      <c r="I25" s="247"/>
      <c r="J25" s="247"/>
      <c r="K25" s="247"/>
      <c r="L25" s="60"/>
      <c r="M25" s="5"/>
      <c r="N25" s="5"/>
      <c r="O25" s="5"/>
      <c r="P25" s="5"/>
      <c r="Q25" s="5"/>
      <c r="R25" s="5"/>
      <c r="S25" s="5"/>
      <c r="T25" s="5"/>
      <c r="U25" s="5"/>
      <c r="V25" s="5"/>
      <c r="W25" s="5"/>
      <c r="X25" s="5"/>
      <c r="Y25" s="5"/>
      <c r="Z25" s="5"/>
    </row>
    <row r="26" spans="1:26" x14ac:dyDescent="0.2">
      <c r="A26" s="247"/>
      <c r="B26" s="247"/>
      <c r="C26" s="247"/>
      <c r="D26" s="247"/>
      <c r="E26" s="247"/>
      <c r="F26" s="247"/>
      <c r="G26" s="247"/>
      <c r="H26" s="247"/>
      <c r="I26" s="247"/>
      <c r="J26" s="247"/>
      <c r="K26" s="247"/>
      <c r="L26" s="60"/>
      <c r="M26" s="5"/>
      <c r="N26" s="5"/>
      <c r="O26" s="5"/>
      <c r="P26" s="5"/>
      <c r="Q26" s="5"/>
      <c r="R26" s="5"/>
      <c r="S26" s="5"/>
      <c r="T26" s="5"/>
      <c r="U26" s="5"/>
      <c r="V26" s="5"/>
      <c r="W26" s="5"/>
      <c r="X26" s="5"/>
      <c r="Y26" s="5"/>
      <c r="Z26" s="5"/>
    </row>
    <row r="27" spans="1:26" x14ac:dyDescent="0.2">
      <c r="A27" s="2"/>
      <c r="B27" s="2"/>
      <c r="C27" s="2"/>
      <c r="D27" s="2"/>
      <c r="E27" s="2"/>
      <c r="F27" s="2"/>
      <c r="G27" s="2"/>
      <c r="H27" s="2"/>
      <c r="I27" s="2"/>
      <c r="J27" s="2"/>
      <c r="K27" s="2"/>
      <c r="M27" s="3"/>
      <c r="N27" s="3"/>
      <c r="O27" s="3"/>
      <c r="P27" s="3"/>
      <c r="Q27" s="3"/>
      <c r="R27" s="3"/>
      <c r="U27" s="5"/>
      <c r="V27" s="5"/>
      <c r="W27" s="5"/>
      <c r="X27" s="5"/>
      <c r="Y27" s="5"/>
      <c r="Z27" s="5"/>
    </row>
    <row r="28" spans="1:26" ht="15" customHeight="1" x14ac:dyDescent="0.2">
      <c r="A28" s="128" t="s">
        <v>17</v>
      </c>
      <c r="B28" s="128"/>
      <c r="C28" s="128"/>
      <c r="D28" s="128"/>
      <c r="E28" s="128"/>
      <c r="F28" s="128"/>
      <c r="G28" s="128"/>
      <c r="H28" s="128"/>
      <c r="I28" s="128"/>
      <c r="J28" s="128"/>
      <c r="K28" s="128"/>
      <c r="M28" s="259" t="s">
        <v>171</v>
      </c>
      <c r="N28" s="259"/>
      <c r="O28" s="259"/>
      <c r="P28" s="259"/>
      <c r="Q28" s="259"/>
      <c r="R28" s="259"/>
      <c r="S28" s="259"/>
      <c r="T28" s="259"/>
      <c r="U28" s="5"/>
      <c r="V28" s="5"/>
      <c r="W28" s="5"/>
      <c r="X28" s="5"/>
      <c r="Y28" s="5"/>
      <c r="Z28" s="5"/>
    </row>
    <row r="29" spans="1:26" ht="12.75" customHeight="1" x14ac:dyDescent="0.2">
      <c r="A29" s="275"/>
      <c r="B29" s="144" t="s">
        <v>2</v>
      </c>
      <c r="C29" s="146"/>
      <c r="D29" s="144" t="s">
        <v>3</v>
      </c>
      <c r="E29" s="145"/>
      <c r="F29" s="146"/>
      <c r="G29" s="138" t="s">
        <v>20</v>
      </c>
      <c r="H29" s="138" t="s">
        <v>10</v>
      </c>
      <c r="I29" s="144" t="s">
        <v>4</v>
      </c>
      <c r="J29" s="145"/>
      <c r="K29" s="146"/>
      <c r="M29" s="259"/>
      <c r="N29" s="259"/>
      <c r="O29" s="259"/>
      <c r="P29" s="259"/>
      <c r="Q29" s="259"/>
      <c r="R29" s="259"/>
      <c r="S29" s="259"/>
      <c r="T29" s="259"/>
    </row>
    <row r="30" spans="1:26" x14ac:dyDescent="0.2">
      <c r="A30" s="276"/>
      <c r="B30" s="147"/>
      <c r="C30" s="149"/>
      <c r="D30" s="147"/>
      <c r="E30" s="148"/>
      <c r="F30" s="149"/>
      <c r="G30" s="139"/>
      <c r="H30" s="139"/>
      <c r="I30" s="147"/>
      <c r="J30" s="148"/>
      <c r="K30" s="149"/>
      <c r="M30" s="259"/>
      <c r="N30" s="259"/>
      <c r="O30" s="259"/>
      <c r="P30" s="259"/>
      <c r="Q30" s="259"/>
      <c r="R30" s="259"/>
      <c r="S30" s="259"/>
      <c r="T30" s="259"/>
    </row>
    <row r="31" spans="1:26" x14ac:dyDescent="0.2">
      <c r="A31" s="277"/>
      <c r="B31" s="4" t="s">
        <v>5</v>
      </c>
      <c r="C31" s="4" t="s">
        <v>6</v>
      </c>
      <c r="D31" s="4" t="s">
        <v>7</v>
      </c>
      <c r="E31" s="4" t="s">
        <v>8</v>
      </c>
      <c r="F31" s="4" t="s">
        <v>9</v>
      </c>
      <c r="G31" s="140"/>
      <c r="H31" s="140"/>
      <c r="I31" s="4" t="s">
        <v>11</v>
      </c>
      <c r="J31" s="4" t="s">
        <v>12</v>
      </c>
      <c r="K31" s="4" t="s">
        <v>13</v>
      </c>
      <c r="M31" s="259"/>
      <c r="N31" s="259"/>
      <c r="O31" s="259"/>
      <c r="P31" s="259"/>
      <c r="Q31" s="259"/>
      <c r="R31" s="259"/>
      <c r="S31" s="259"/>
      <c r="T31" s="259"/>
    </row>
    <row r="32" spans="1:26" x14ac:dyDescent="0.2">
      <c r="A32" s="28" t="s">
        <v>14</v>
      </c>
      <c r="B32" s="27">
        <v>14</v>
      </c>
      <c r="C32" s="27">
        <v>14</v>
      </c>
      <c r="D32" s="13">
        <v>3</v>
      </c>
      <c r="E32" s="13">
        <v>3</v>
      </c>
      <c r="F32" s="13">
        <v>2</v>
      </c>
      <c r="G32" s="13"/>
      <c r="H32" s="19" t="s">
        <v>168</v>
      </c>
      <c r="I32" s="13">
        <v>2</v>
      </c>
      <c r="J32" s="13">
        <v>1</v>
      </c>
      <c r="K32" s="13">
        <v>13</v>
      </c>
      <c r="L32" s="20"/>
      <c r="M32" s="259"/>
      <c r="N32" s="259"/>
      <c r="O32" s="259"/>
      <c r="P32" s="259"/>
      <c r="Q32" s="259"/>
      <c r="R32" s="259"/>
      <c r="S32" s="259"/>
      <c r="T32" s="259"/>
      <c r="U32" s="79" t="str">
        <f t="shared" ref="U32" si="0">IF(SUM(B32:K32)=52,"Corect","Suma trebuie să fie 52")</f>
        <v>Corect</v>
      </c>
      <c r="V32" s="79"/>
    </row>
    <row r="33" spans="1:26" x14ac:dyDescent="0.2">
      <c r="A33" s="28" t="s">
        <v>15</v>
      </c>
      <c r="B33" s="27">
        <v>14</v>
      </c>
      <c r="C33" s="27">
        <v>14</v>
      </c>
      <c r="D33" s="13">
        <v>3</v>
      </c>
      <c r="E33" s="13">
        <v>3</v>
      </c>
      <c r="F33" s="13">
        <v>2</v>
      </c>
      <c r="G33" s="13"/>
      <c r="H33" s="19" t="s">
        <v>168</v>
      </c>
      <c r="I33" s="13">
        <v>2</v>
      </c>
      <c r="J33" s="13">
        <v>1</v>
      </c>
      <c r="K33" s="13">
        <v>13</v>
      </c>
      <c r="M33" s="259"/>
      <c r="N33" s="259"/>
      <c r="O33" s="259"/>
      <c r="P33" s="259"/>
      <c r="Q33" s="259"/>
      <c r="R33" s="259"/>
      <c r="S33" s="259"/>
      <c r="T33" s="259"/>
      <c r="U33" s="79" t="str">
        <f t="shared" ref="U33:U34" si="1">IF(SUM(B33:K33)=52,"Corect","Suma trebuie să fie 52")</f>
        <v>Corect</v>
      </c>
      <c r="V33" s="79"/>
    </row>
    <row r="34" spans="1:26" x14ac:dyDescent="0.2">
      <c r="A34" s="29" t="s">
        <v>16</v>
      </c>
      <c r="B34" s="27">
        <v>14</v>
      </c>
      <c r="C34" s="27">
        <v>12</v>
      </c>
      <c r="D34" s="13">
        <v>3</v>
      </c>
      <c r="E34" s="13">
        <v>5</v>
      </c>
      <c r="F34" s="13">
        <v>2</v>
      </c>
      <c r="G34" s="13"/>
      <c r="H34" s="19" t="s">
        <v>168</v>
      </c>
      <c r="I34" s="13">
        <v>2</v>
      </c>
      <c r="J34" s="13">
        <v>1</v>
      </c>
      <c r="K34" s="13">
        <v>13</v>
      </c>
      <c r="M34" s="259"/>
      <c r="N34" s="259"/>
      <c r="O34" s="259"/>
      <c r="P34" s="259"/>
      <c r="Q34" s="259"/>
      <c r="R34" s="259"/>
      <c r="S34" s="259"/>
      <c r="T34" s="259"/>
      <c r="U34" s="79" t="str">
        <f t="shared" si="1"/>
        <v>Corect</v>
      </c>
      <c r="V34" s="79"/>
    </row>
    <row r="35" spans="1:26" ht="22.5" customHeight="1" x14ac:dyDescent="0.2">
      <c r="A35" s="164" t="s">
        <v>140</v>
      </c>
      <c r="B35" s="164"/>
      <c r="C35" s="164"/>
      <c r="D35" s="164"/>
      <c r="E35" s="164"/>
      <c r="F35" s="164"/>
      <c r="G35" s="164"/>
      <c r="H35" s="164"/>
      <c r="I35" s="164"/>
      <c r="J35" s="164"/>
      <c r="K35" s="164"/>
      <c r="L35" s="164"/>
      <c r="M35" s="164"/>
      <c r="N35" s="164"/>
      <c r="O35" s="164"/>
      <c r="P35" s="164"/>
      <c r="Q35" s="164"/>
      <c r="R35" s="164"/>
      <c r="S35" s="164"/>
      <c r="T35" s="164"/>
    </row>
    <row r="36" spans="1:26" ht="12.75" customHeight="1" x14ac:dyDescent="0.2">
      <c r="A36" s="398" t="s">
        <v>308</v>
      </c>
      <c r="B36" s="399"/>
      <c r="C36" s="399"/>
      <c r="D36" s="399"/>
      <c r="E36" s="399"/>
      <c r="F36" s="399"/>
      <c r="G36" s="399"/>
      <c r="H36" s="399"/>
      <c r="I36" s="399"/>
      <c r="J36" s="400"/>
      <c r="K36" s="398" t="s">
        <v>309</v>
      </c>
      <c r="L36" s="399"/>
      <c r="M36" s="399"/>
      <c r="N36" s="399"/>
      <c r="O36" s="399"/>
      <c r="P36" s="399"/>
      <c r="Q36" s="399"/>
      <c r="R36" s="399"/>
      <c r="S36" s="399"/>
      <c r="T36" s="400"/>
      <c r="U36" s="321"/>
      <c r="V36" s="321"/>
      <c r="W36" s="321"/>
      <c r="X36" s="321"/>
      <c r="Y36" s="321"/>
    </row>
    <row r="37" spans="1:26" x14ac:dyDescent="0.2">
      <c r="A37" s="401"/>
      <c r="B37" s="402"/>
      <c r="C37" s="402"/>
      <c r="D37" s="402"/>
      <c r="E37" s="402"/>
      <c r="F37" s="402"/>
      <c r="G37" s="402"/>
      <c r="H37" s="402"/>
      <c r="I37" s="402"/>
      <c r="J37" s="403"/>
      <c r="K37" s="401"/>
      <c r="L37" s="402"/>
      <c r="M37" s="402"/>
      <c r="N37" s="402"/>
      <c r="O37" s="402"/>
      <c r="P37" s="402"/>
      <c r="Q37" s="402"/>
      <c r="R37" s="402"/>
      <c r="S37" s="402"/>
      <c r="T37" s="403"/>
      <c r="U37" s="321"/>
      <c r="V37" s="321"/>
      <c r="W37" s="321"/>
      <c r="X37" s="321"/>
      <c r="Y37" s="321"/>
    </row>
    <row r="38" spans="1:26" x14ac:dyDescent="0.2">
      <c r="A38" s="401"/>
      <c r="B38" s="402"/>
      <c r="C38" s="402"/>
      <c r="D38" s="402"/>
      <c r="E38" s="402"/>
      <c r="F38" s="402"/>
      <c r="G38" s="402"/>
      <c r="H38" s="402"/>
      <c r="I38" s="402"/>
      <c r="J38" s="403"/>
      <c r="K38" s="401"/>
      <c r="L38" s="402"/>
      <c r="M38" s="402"/>
      <c r="N38" s="402"/>
      <c r="O38" s="402"/>
      <c r="P38" s="402"/>
      <c r="Q38" s="402"/>
      <c r="R38" s="402"/>
      <c r="S38" s="402"/>
      <c r="T38" s="403"/>
      <c r="U38" s="321"/>
      <c r="V38" s="321"/>
      <c r="W38" s="321"/>
      <c r="X38" s="321"/>
      <c r="Y38" s="321"/>
    </row>
    <row r="39" spans="1:26" x14ac:dyDescent="0.2">
      <c r="A39" s="401"/>
      <c r="B39" s="402"/>
      <c r="C39" s="402"/>
      <c r="D39" s="402"/>
      <c r="E39" s="402"/>
      <c r="F39" s="402"/>
      <c r="G39" s="402"/>
      <c r="H39" s="402"/>
      <c r="I39" s="402"/>
      <c r="J39" s="403"/>
      <c r="K39" s="401"/>
      <c r="L39" s="402"/>
      <c r="M39" s="402"/>
      <c r="N39" s="402"/>
      <c r="O39" s="402"/>
      <c r="P39" s="402"/>
      <c r="Q39" s="402"/>
      <c r="R39" s="402"/>
      <c r="S39" s="402"/>
      <c r="T39" s="403"/>
      <c r="U39" s="321"/>
      <c r="V39" s="321"/>
      <c r="W39" s="321"/>
      <c r="X39" s="321"/>
      <c r="Y39" s="321"/>
    </row>
    <row r="40" spans="1:26" x14ac:dyDescent="0.2">
      <c r="A40" s="401"/>
      <c r="B40" s="402"/>
      <c r="C40" s="402"/>
      <c r="D40" s="402"/>
      <c r="E40" s="402"/>
      <c r="F40" s="402"/>
      <c r="G40" s="402"/>
      <c r="H40" s="402"/>
      <c r="I40" s="402"/>
      <c r="J40" s="403"/>
      <c r="K40" s="401"/>
      <c r="L40" s="402"/>
      <c r="M40" s="402"/>
      <c r="N40" s="402"/>
      <c r="O40" s="402"/>
      <c r="P40" s="402"/>
      <c r="Q40" s="402"/>
      <c r="R40" s="402"/>
      <c r="S40" s="402"/>
      <c r="T40" s="403"/>
      <c r="U40" s="321"/>
      <c r="V40" s="321"/>
      <c r="W40" s="321"/>
      <c r="X40" s="321"/>
      <c r="Y40" s="321"/>
    </row>
    <row r="41" spans="1:26" x14ac:dyDescent="0.2">
      <c r="A41" s="401"/>
      <c r="B41" s="402"/>
      <c r="C41" s="402"/>
      <c r="D41" s="402"/>
      <c r="E41" s="402"/>
      <c r="F41" s="402"/>
      <c r="G41" s="402"/>
      <c r="H41" s="402"/>
      <c r="I41" s="402"/>
      <c r="J41" s="403"/>
      <c r="K41" s="401"/>
      <c r="L41" s="402"/>
      <c r="M41" s="402"/>
      <c r="N41" s="402"/>
      <c r="O41" s="402"/>
      <c r="P41" s="402"/>
      <c r="Q41" s="402"/>
      <c r="R41" s="402"/>
      <c r="S41" s="402"/>
      <c r="T41" s="403"/>
      <c r="U41" s="321"/>
      <c r="V41" s="321"/>
      <c r="W41" s="321"/>
      <c r="X41" s="321"/>
      <c r="Y41" s="321"/>
    </row>
    <row r="42" spans="1:26" x14ac:dyDescent="0.2">
      <c r="A42" s="401"/>
      <c r="B42" s="402"/>
      <c r="C42" s="402"/>
      <c r="D42" s="402"/>
      <c r="E42" s="402"/>
      <c r="F42" s="402"/>
      <c r="G42" s="402"/>
      <c r="H42" s="402"/>
      <c r="I42" s="402"/>
      <c r="J42" s="403"/>
      <c r="K42" s="401"/>
      <c r="L42" s="402"/>
      <c r="M42" s="402"/>
      <c r="N42" s="402"/>
      <c r="O42" s="402"/>
      <c r="P42" s="402"/>
      <c r="Q42" s="402"/>
      <c r="R42" s="402"/>
      <c r="S42" s="402"/>
      <c r="T42" s="403"/>
      <c r="U42" s="321"/>
      <c r="V42" s="321"/>
      <c r="W42" s="321"/>
      <c r="X42" s="321"/>
      <c r="Y42" s="321"/>
    </row>
    <row r="43" spans="1:26" x14ac:dyDescent="0.2">
      <c r="A43" s="401"/>
      <c r="B43" s="402"/>
      <c r="C43" s="402"/>
      <c r="D43" s="402"/>
      <c r="E43" s="402"/>
      <c r="F43" s="402"/>
      <c r="G43" s="402"/>
      <c r="H43" s="402"/>
      <c r="I43" s="402"/>
      <c r="J43" s="403"/>
      <c r="K43" s="401"/>
      <c r="L43" s="402"/>
      <c r="M43" s="402"/>
      <c r="N43" s="402"/>
      <c r="O43" s="402"/>
      <c r="P43" s="402"/>
      <c r="Q43" s="402"/>
      <c r="R43" s="402"/>
      <c r="S43" s="402"/>
      <c r="T43" s="403"/>
      <c r="U43" s="322" t="s">
        <v>162</v>
      </c>
      <c r="V43" s="322"/>
      <c r="W43" s="322"/>
      <c r="X43" s="322"/>
      <c r="Y43" s="322"/>
      <c r="Z43" s="322"/>
    </row>
    <row r="44" spans="1:26" ht="15" customHeight="1" x14ac:dyDescent="0.2">
      <c r="A44" s="401"/>
      <c r="B44" s="402"/>
      <c r="C44" s="402"/>
      <c r="D44" s="402"/>
      <c r="E44" s="402"/>
      <c r="F44" s="402"/>
      <c r="G44" s="402"/>
      <c r="H44" s="402"/>
      <c r="I44" s="402"/>
      <c r="J44" s="403"/>
      <c r="K44" s="401"/>
      <c r="L44" s="402"/>
      <c r="M44" s="402"/>
      <c r="N44" s="402"/>
      <c r="O44" s="402"/>
      <c r="P44" s="402"/>
      <c r="Q44" s="402"/>
      <c r="R44" s="402"/>
      <c r="S44" s="402"/>
      <c r="T44" s="403"/>
      <c r="V44" s="5"/>
      <c r="W44" s="5"/>
      <c r="X44" s="5"/>
      <c r="Y44" s="5"/>
      <c r="Z44" s="5"/>
    </row>
    <row r="45" spans="1:26" x14ac:dyDescent="0.2">
      <c r="A45" s="401"/>
      <c r="B45" s="402"/>
      <c r="C45" s="402"/>
      <c r="D45" s="402"/>
      <c r="E45" s="402"/>
      <c r="F45" s="402"/>
      <c r="G45" s="402"/>
      <c r="H45" s="402"/>
      <c r="I45" s="402"/>
      <c r="J45" s="403"/>
      <c r="K45" s="401"/>
      <c r="L45" s="402"/>
      <c r="M45" s="402"/>
      <c r="N45" s="402"/>
      <c r="O45" s="402"/>
      <c r="P45" s="402"/>
      <c r="Q45" s="402"/>
      <c r="R45" s="402"/>
      <c r="S45" s="402"/>
      <c r="T45" s="403"/>
      <c r="U45" s="322"/>
      <c r="V45" s="322"/>
      <c r="W45" s="322"/>
      <c r="X45" s="322"/>
      <c r="Y45" s="322"/>
      <c r="Z45" s="322"/>
    </row>
    <row r="46" spans="1:26" x14ac:dyDescent="0.2">
      <c r="A46" s="401"/>
      <c r="B46" s="402"/>
      <c r="C46" s="402"/>
      <c r="D46" s="402"/>
      <c r="E46" s="402"/>
      <c r="F46" s="402"/>
      <c r="G46" s="402"/>
      <c r="H46" s="402"/>
      <c r="I46" s="402"/>
      <c r="J46" s="403"/>
      <c r="K46" s="401"/>
      <c r="L46" s="402"/>
      <c r="M46" s="402"/>
      <c r="N46" s="402"/>
      <c r="O46" s="402"/>
      <c r="P46" s="402"/>
      <c r="Q46" s="402"/>
      <c r="R46" s="402"/>
      <c r="S46" s="402"/>
      <c r="T46" s="403"/>
      <c r="U46" s="78"/>
      <c r="V46" s="78"/>
      <c r="W46" s="78"/>
      <c r="X46" s="78"/>
      <c r="Y46" s="78"/>
      <c r="Z46" s="78"/>
    </row>
    <row r="47" spans="1:26" x14ac:dyDescent="0.2">
      <c r="A47" s="401"/>
      <c r="B47" s="402"/>
      <c r="C47" s="402"/>
      <c r="D47" s="402"/>
      <c r="E47" s="402"/>
      <c r="F47" s="402"/>
      <c r="G47" s="402"/>
      <c r="H47" s="402"/>
      <c r="I47" s="402"/>
      <c r="J47" s="403"/>
      <c r="K47" s="401"/>
      <c r="L47" s="402"/>
      <c r="M47" s="402"/>
      <c r="N47" s="402"/>
      <c r="O47" s="402"/>
      <c r="P47" s="402"/>
      <c r="Q47" s="402"/>
      <c r="R47" s="402"/>
      <c r="S47" s="402"/>
      <c r="T47" s="403"/>
      <c r="U47" s="78"/>
      <c r="V47" s="78"/>
      <c r="W47" s="78"/>
      <c r="X47" s="78"/>
      <c r="Y47" s="78"/>
      <c r="Z47" s="78"/>
    </row>
    <row r="48" spans="1:26" x14ac:dyDescent="0.2">
      <c r="A48" s="401"/>
      <c r="B48" s="402"/>
      <c r="C48" s="402"/>
      <c r="D48" s="402"/>
      <c r="E48" s="402"/>
      <c r="F48" s="402"/>
      <c r="G48" s="402"/>
      <c r="H48" s="402"/>
      <c r="I48" s="402"/>
      <c r="J48" s="403"/>
      <c r="K48" s="401"/>
      <c r="L48" s="402"/>
      <c r="M48" s="402"/>
      <c r="N48" s="402"/>
      <c r="O48" s="402"/>
      <c r="P48" s="402"/>
      <c r="Q48" s="402"/>
      <c r="R48" s="402"/>
      <c r="S48" s="402"/>
      <c r="T48" s="403"/>
      <c r="U48" s="78"/>
      <c r="V48" s="78"/>
      <c r="W48" s="78"/>
      <c r="X48" s="78"/>
      <c r="Y48" s="78"/>
      <c r="Z48" s="78"/>
    </row>
    <row r="49" spans="1:26" x14ac:dyDescent="0.2">
      <c r="A49" s="401"/>
      <c r="B49" s="402"/>
      <c r="C49" s="402"/>
      <c r="D49" s="402"/>
      <c r="E49" s="402"/>
      <c r="F49" s="402"/>
      <c r="G49" s="402"/>
      <c r="H49" s="402"/>
      <c r="I49" s="402"/>
      <c r="J49" s="403"/>
      <c r="K49" s="401"/>
      <c r="L49" s="402"/>
      <c r="M49" s="402"/>
      <c r="N49" s="402"/>
      <c r="O49" s="402"/>
      <c r="P49" s="402"/>
      <c r="Q49" s="402"/>
      <c r="R49" s="402"/>
      <c r="S49" s="402"/>
      <c r="T49" s="403"/>
      <c r="U49" s="78"/>
      <c r="V49" s="78"/>
      <c r="W49" s="78"/>
      <c r="X49" s="78"/>
      <c r="Y49" s="78"/>
      <c r="Z49" s="78"/>
    </row>
    <row r="50" spans="1:26" x14ac:dyDescent="0.2">
      <c r="A50" s="401"/>
      <c r="B50" s="402"/>
      <c r="C50" s="402"/>
      <c r="D50" s="402"/>
      <c r="E50" s="402"/>
      <c r="F50" s="402"/>
      <c r="G50" s="402"/>
      <c r="H50" s="402"/>
      <c r="I50" s="402"/>
      <c r="J50" s="403"/>
      <c r="K50" s="401"/>
      <c r="L50" s="402"/>
      <c r="M50" s="402"/>
      <c r="N50" s="402"/>
      <c r="O50" s="402"/>
      <c r="P50" s="402"/>
      <c r="Q50" s="402"/>
      <c r="R50" s="402"/>
      <c r="S50" s="402"/>
      <c r="T50" s="403"/>
      <c r="U50" s="78"/>
      <c r="V50" s="78"/>
      <c r="W50" s="78"/>
      <c r="X50" s="78"/>
      <c r="Y50" s="78"/>
      <c r="Z50" s="78"/>
    </row>
    <row r="51" spans="1:26" x14ac:dyDescent="0.2">
      <c r="A51" s="401"/>
      <c r="B51" s="402"/>
      <c r="C51" s="402"/>
      <c r="D51" s="402"/>
      <c r="E51" s="402"/>
      <c r="F51" s="402"/>
      <c r="G51" s="402"/>
      <c r="H51" s="402"/>
      <c r="I51" s="402"/>
      <c r="J51" s="403"/>
      <c r="K51" s="401"/>
      <c r="L51" s="402"/>
      <c r="M51" s="402"/>
      <c r="N51" s="402"/>
      <c r="O51" s="402"/>
      <c r="P51" s="402"/>
      <c r="Q51" s="402"/>
      <c r="R51" s="402"/>
      <c r="S51" s="402"/>
      <c r="T51" s="403"/>
      <c r="U51" s="78"/>
      <c r="V51" s="78"/>
      <c r="W51" s="78"/>
      <c r="X51" s="78"/>
      <c r="Y51" s="78"/>
      <c r="Z51" s="78"/>
    </row>
    <row r="52" spans="1:26" x14ac:dyDescent="0.2">
      <c r="A52" s="401"/>
      <c r="B52" s="402"/>
      <c r="C52" s="402"/>
      <c r="D52" s="402"/>
      <c r="E52" s="402"/>
      <c r="F52" s="402"/>
      <c r="G52" s="402"/>
      <c r="H52" s="402"/>
      <c r="I52" s="402"/>
      <c r="J52" s="403"/>
      <c r="K52" s="401"/>
      <c r="L52" s="402"/>
      <c r="M52" s="402"/>
      <c r="N52" s="402"/>
      <c r="O52" s="402"/>
      <c r="P52" s="402"/>
      <c r="Q52" s="402"/>
      <c r="R52" s="402"/>
      <c r="S52" s="402"/>
      <c r="T52" s="403"/>
      <c r="U52" s="78"/>
      <c r="V52" s="78"/>
      <c r="W52" s="78"/>
      <c r="X52" s="78"/>
      <c r="Y52" s="78"/>
      <c r="Z52" s="78"/>
    </row>
    <row r="53" spans="1:26" x14ac:dyDescent="0.2">
      <c r="A53" s="401"/>
      <c r="B53" s="402"/>
      <c r="C53" s="402"/>
      <c r="D53" s="402"/>
      <c r="E53" s="402"/>
      <c r="F53" s="402"/>
      <c r="G53" s="402"/>
      <c r="H53" s="402"/>
      <c r="I53" s="402"/>
      <c r="J53" s="403"/>
      <c r="K53" s="401"/>
      <c r="L53" s="402"/>
      <c r="M53" s="402"/>
      <c r="N53" s="402"/>
      <c r="O53" s="402"/>
      <c r="P53" s="402"/>
      <c r="Q53" s="402"/>
      <c r="R53" s="402"/>
      <c r="S53" s="402"/>
      <c r="T53" s="403"/>
      <c r="U53" s="78"/>
      <c r="V53" s="78"/>
      <c r="W53" s="78"/>
      <c r="X53" s="78"/>
      <c r="Y53" s="78"/>
      <c r="Z53" s="78"/>
    </row>
    <row r="54" spans="1:26" x14ac:dyDescent="0.2">
      <c r="A54" s="401"/>
      <c r="B54" s="402"/>
      <c r="C54" s="402"/>
      <c r="D54" s="402"/>
      <c r="E54" s="402"/>
      <c r="F54" s="402"/>
      <c r="G54" s="402"/>
      <c r="H54" s="402"/>
      <c r="I54" s="402"/>
      <c r="J54" s="403"/>
      <c r="K54" s="401"/>
      <c r="L54" s="402"/>
      <c r="M54" s="402"/>
      <c r="N54" s="402"/>
      <c r="O54" s="402"/>
      <c r="P54" s="402"/>
      <c r="Q54" s="402"/>
      <c r="R54" s="402"/>
      <c r="S54" s="402"/>
      <c r="T54" s="403"/>
      <c r="U54" s="78"/>
      <c r="V54" s="78"/>
      <c r="W54" s="78"/>
      <c r="X54" s="78"/>
      <c r="Y54" s="78"/>
      <c r="Z54" s="78"/>
    </row>
    <row r="55" spans="1:26" x14ac:dyDescent="0.2">
      <c r="A55" s="401"/>
      <c r="B55" s="402"/>
      <c r="C55" s="402"/>
      <c r="D55" s="402"/>
      <c r="E55" s="402"/>
      <c r="F55" s="402"/>
      <c r="G55" s="402"/>
      <c r="H55" s="402"/>
      <c r="I55" s="402"/>
      <c r="J55" s="403"/>
      <c r="K55" s="401"/>
      <c r="L55" s="402"/>
      <c r="M55" s="402"/>
      <c r="N55" s="402"/>
      <c r="O55" s="402"/>
      <c r="P55" s="402"/>
      <c r="Q55" s="402"/>
      <c r="R55" s="402"/>
      <c r="S55" s="402"/>
      <c r="T55" s="403"/>
      <c r="U55" s="78"/>
      <c r="V55" s="78"/>
      <c r="W55" s="78"/>
      <c r="X55" s="78"/>
      <c r="Y55" s="78"/>
      <c r="Z55" s="78"/>
    </row>
    <row r="56" spans="1:26" x14ac:dyDescent="0.2">
      <c r="A56" s="401"/>
      <c r="B56" s="402"/>
      <c r="C56" s="402"/>
      <c r="D56" s="402"/>
      <c r="E56" s="402"/>
      <c r="F56" s="402"/>
      <c r="G56" s="402"/>
      <c r="H56" s="402"/>
      <c r="I56" s="402"/>
      <c r="J56" s="403"/>
      <c r="K56" s="401"/>
      <c r="L56" s="402"/>
      <c r="M56" s="402"/>
      <c r="N56" s="402"/>
      <c r="O56" s="402"/>
      <c r="P56" s="402"/>
      <c r="Q56" s="402"/>
      <c r="R56" s="402"/>
      <c r="S56" s="402"/>
      <c r="T56" s="403"/>
      <c r="U56" s="78"/>
      <c r="V56" s="78"/>
      <c r="W56" s="78"/>
      <c r="X56" s="78"/>
      <c r="Y56" s="78"/>
      <c r="Z56" s="78"/>
    </row>
    <row r="57" spans="1:26" x14ac:dyDescent="0.2">
      <c r="A57" s="401"/>
      <c r="B57" s="402"/>
      <c r="C57" s="402"/>
      <c r="D57" s="402"/>
      <c r="E57" s="402"/>
      <c r="F57" s="402"/>
      <c r="G57" s="402"/>
      <c r="H57" s="402"/>
      <c r="I57" s="402"/>
      <c r="J57" s="403"/>
      <c r="K57" s="401"/>
      <c r="L57" s="402"/>
      <c r="M57" s="402"/>
      <c r="N57" s="402"/>
      <c r="O57" s="402"/>
      <c r="P57" s="402"/>
      <c r="Q57" s="402"/>
      <c r="R57" s="402"/>
      <c r="S57" s="402"/>
      <c r="T57" s="403"/>
      <c r="U57" s="78"/>
      <c r="V57" s="78"/>
      <c r="W57" s="78"/>
      <c r="X57" s="78"/>
      <c r="Y57" s="78"/>
      <c r="Z57" s="78"/>
    </row>
    <row r="58" spans="1:26" x14ac:dyDescent="0.2">
      <c r="A58" s="401"/>
      <c r="B58" s="402"/>
      <c r="C58" s="402"/>
      <c r="D58" s="402"/>
      <c r="E58" s="402"/>
      <c r="F58" s="402"/>
      <c r="G58" s="402"/>
      <c r="H58" s="402"/>
      <c r="I58" s="402"/>
      <c r="J58" s="403"/>
      <c r="K58" s="401"/>
      <c r="L58" s="402"/>
      <c r="M58" s="402"/>
      <c r="N58" s="402"/>
      <c r="O58" s="402"/>
      <c r="P58" s="402"/>
      <c r="Q58" s="402"/>
      <c r="R58" s="402"/>
      <c r="S58" s="402"/>
      <c r="T58" s="403"/>
      <c r="U58" s="78"/>
      <c r="V58" s="78"/>
      <c r="W58" s="78"/>
      <c r="X58" s="78"/>
      <c r="Y58" s="78"/>
      <c r="Z58" s="78"/>
    </row>
    <row r="59" spans="1:26" x14ac:dyDescent="0.2">
      <c r="A59" s="401"/>
      <c r="B59" s="402"/>
      <c r="C59" s="402"/>
      <c r="D59" s="402"/>
      <c r="E59" s="402"/>
      <c r="F59" s="402"/>
      <c r="G59" s="402"/>
      <c r="H59" s="402"/>
      <c r="I59" s="402"/>
      <c r="J59" s="403"/>
      <c r="K59" s="401"/>
      <c r="L59" s="402"/>
      <c r="M59" s="402"/>
      <c r="N59" s="402"/>
      <c r="O59" s="402"/>
      <c r="P59" s="402"/>
      <c r="Q59" s="402"/>
      <c r="R59" s="402"/>
      <c r="S59" s="402"/>
      <c r="T59" s="403"/>
      <c r="U59" s="78"/>
      <c r="V59" s="78"/>
      <c r="W59" s="78"/>
      <c r="X59" s="78"/>
      <c r="Y59" s="78"/>
      <c r="Z59" s="78"/>
    </row>
    <row r="60" spans="1:26" x14ac:dyDescent="0.2">
      <c r="A60" s="401"/>
      <c r="B60" s="402"/>
      <c r="C60" s="402"/>
      <c r="D60" s="402"/>
      <c r="E60" s="402"/>
      <c r="F60" s="402"/>
      <c r="G60" s="402"/>
      <c r="H60" s="402"/>
      <c r="I60" s="402"/>
      <c r="J60" s="403"/>
      <c r="K60" s="401"/>
      <c r="L60" s="402"/>
      <c r="M60" s="402"/>
      <c r="N60" s="402"/>
      <c r="O60" s="402"/>
      <c r="P60" s="402"/>
      <c r="Q60" s="402"/>
      <c r="R60" s="402"/>
      <c r="S60" s="402"/>
      <c r="T60" s="403"/>
      <c r="U60" s="78"/>
      <c r="V60" s="78"/>
      <c r="W60" s="78"/>
      <c r="X60" s="78"/>
      <c r="Y60" s="78"/>
      <c r="Z60" s="78"/>
    </row>
    <row r="61" spans="1:26" x14ac:dyDescent="0.2">
      <c r="A61" s="401"/>
      <c r="B61" s="402"/>
      <c r="C61" s="402"/>
      <c r="D61" s="402"/>
      <c r="E61" s="402"/>
      <c r="F61" s="402"/>
      <c r="G61" s="402"/>
      <c r="H61" s="402"/>
      <c r="I61" s="402"/>
      <c r="J61" s="403"/>
      <c r="K61" s="401"/>
      <c r="L61" s="402"/>
      <c r="M61" s="402"/>
      <c r="N61" s="402"/>
      <c r="O61" s="402"/>
      <c r="P61" s="402"/>
      <c r="Q61" s="402"/>
      <c r="R61" s="402"/>
      <c r="S61" s="402"/>
      <c r="T61" s="403"/>
      <c r="U61" s="78"/>
      <c r="V61" s="78"/>
      <c r="W61" s="78"/>
      <c r="X61" s="78"/>
      <c r="Y61" s="78"/>
      <c r="Z61" s="78"/>
    </row>
    <row r="62" spans="1:26" x14ac:dyDescent="0.2">
      <c r="A62" s="401"/>
      <c r="B62" s="402"/>
      <c r="C62" s="402"/>
      <c r="D62" s="402"/>
      <c r="E62" s="402"/>
      <c r="F62" s="402"/>
      <c r="G62" s="402"/>
      <c r="H62" s="402"/>
      <c r="I62" s="402"/>
      <c r="J62" s="403"/>
      <c r="K62" s="401"/>
      <c r="L62" s="402"/>
      <c r="M62" s="402"/>
      <c r="N62" s="402"/>
      <c r="O62" s="402"/>
      <c r="P62" s="402"/>
      <c r="Q62" s="402"/>
      <c r="R62" s="402"/>
      <c r="S62" s="402"/>
      <c r="T62" s="403"/>
      <c r="U62" s="78"/>
      <c r="V62" s="78"/>
      <c r="W62" s="78"/>
      <c r="X62" s="78"/>
      <c r="Y62" s="78"/>
      <c r="Z62" s="78"/>
    </row>
    <row r="63" spans="1:26" x14ac:dyDescent="0.2">
      <c r="A63" s="401"/>
      <c r="B63" s="402"/>
      <c r="C63" s="402"/>
      <c r="D63" s="402"/>
      <c r="E63" s="402"/>
      <c r="F63" s="402"/>
      <c r="G63" s="402"/>
      <c r="H63" s="402"/>
      <c r="I63" s="402"/>
      <c r="J63" s="403"/>
      <c r="K63" s="401"/>
      <c r="L63" s="402"/>
      <c r="M63" s="402"/>
      <c r="N63" s="402"/>
      <c r="O63" s="402"/>
      <c r="P63" s="402"/>
      <c r="Q63" s="402"/>
      <c r="R63" s="402"/>
      <c r="S63" s="402"/>
      <c r="T63" s="403"/>
      <c r="U63" s="78"/>
      <c r="V63" s="78"/>
      <c r="W63" s="78"/>
      <c r="X63" s="78"/>
      <c r="Y63" s="78"/>
      <c r="Z63" s="78"/>
    </row>
    <row r="64" spans="1:26" x14ac:dyDescent="0.2">
      <c r="A64" s="401"/>
      <c r="B64" s="402"/>
      <c r="C64" s="402"/>
      <c r="D64" s="402"/>
      <c r="E64" s="402"/>
      <c r="F64" s="402"/>
      <c r="G64" s="402"/>
      <c r="H64" s="402"/>
      <c r="I64" s="402"/>
      <c r="J64" s="403"/>
      <c r="K64" s="401"/>
      <c r="L64" s="402"/>
      <c r="M64" s="402"/>
      <c r="N64" s="402"/>
      <c r="O64" s="402"/>
      <c r="P64" s="402"/>
      <c r="Q64" s="402"/>
      <c r="R64" s="402"/>
      <c r="S64" s="402"/>
      <c r="T64" s="403"/>
      <c r="U64" s="78"/>
      <c r="V64" s="78"/>
      <c r="W64" s="78"/>
      <c r="X64" s="78"/>
      <c r="Y64" s="78"/>
      <c r="Z64" s="78"/>
    </row>
    <row r="65" spans="1:26" x14ac:dyDescent="0.2">
      <c r="A65" s="401"/>
      <c r="B65" s="402"/>
      <c r="C65" s="402"/>
      <c r="D65" s="402"/>
      <c r="E65" s="402"/>
      <c r="F65" s="402"/>
      <c r="G65" s="402"/>
      <c r="H65" s="402"/>
      <c r="I65" s="402"/>
      <c r="J65" s="403"/>
      <c r="K65" s="401"/>
      <c r="L65" s="402"/>
      <c r="M65" s="402"/>
      <c r="N65" s="402"/>
      <c r="O65" s="402"/>
      <c r="P65" s="402"/>
      <c r="Q65" s="402"/>
      <c r="R65" s="402"/>
      <c r="S65" s="402"/>
      <c r="T65" s="403"/>
      <c r="U65" s="78"/>
      <c r="V65" s="78"/>
      <c r="W65" s="78"/>
      <c r="X65" s="78"/>
      <c r="Y65" s="78"/>
      <c r="Z65" s="78"/>
    </row>
    <row r="66" spans="1:26" x14ac:dyDescent="0.2">
      <c r="A66" s="401"/>
      <c r="B66" s="402"/>
      <c r="C66" s="402"/>
      <c r="D66" s="402"/>
      <c r="E66" s="402"/>
      <c r="F66" s="402"/>
      <c r="G66" s="402"/>
      <c r="H66" s="402"/>
      <c r="I66" s="402"/>
      <c r="J66" s="403"/>
      <c r="K66" s="401"/>
      <c r="L66" s="402"/>
      <c r="M66" s="402"/>
      <c r="N66" s="402"/>
      <c r="O66" s="402"/>
      <c r="P66" s="402"/>
      <c r="Q66" s="402"/>
      <c r="R66" s="402"/>
      <c r="S66" s="402"/>
      <c r="T66" s="403"/>
      <c r="U66" s="78"/>
      <c r="V66" s="78"/>
      <c r="W66" s="78"/>
      <c r="X66" s="78"/>
      <c r="Y66" s="78"/>
      <c r="Z66" s="78"/>
    </row>
    <row r="67" spans="1:26" x14ac:dyDescent="0.2">
      <c r="A67" s="401"/>
      <c r="B67" s="402"/>
      <c r="C67" s="402"/>
      <c r="D67" s="402"/>
      <c r="E67" s="402"/>
      <c r="F67" s="402"/>
      <c r="G67" s="402"/>
      <c r="H67" s="402"/>
      <c r="I67" s="402"/>
      <c r="J67" s="403"/>
      <c r="K67" s="401"/>
      <c r="L67" s="402"/>
      <c r="M67" s="402"/>
      <c r="N67" s="402"/>
      <c r="O67" s="402"/>
      <c r="P67" s="402"/>
      <c r="Q67" s="402"/>
      <c r="R67" s="402"/>
      <c r="S67" s="402"/>
      <c r="T67" s="403"/>
      <c r="U67" s="78"/>
      <c r="V67" s="78"/>
      <c r="W67" s="78"/>
      <c r="X67" s="78"/>
      <c r="Y67" s="78"/>
      <c r="Z67" s="78"/>
    </row>
    <row r="68" spans="1:26" x14ac:dyDescent="0.2">
      <c r="A68" s="401"/>
      <c r="B68" s="402"/>
      <c r="C68" s="402"/>
      <c r="D68" s="402"/>
      <c r="E68" s="402"/>
      <c r="F68" s="402"/>
      <c r="G68" s="402"/>
      <c r="H68" s="402"/>
      <c r="I68" s="402"/>
      <c r="J68" s="403"/>
      <c r="K68" s="401"/>
      <c r="L68" s="402"/>
      <c r="M68" s="402"/>
      <c r="N68" s="402"/>
      <c r="O68" s="402"/>
      <c r="P68" s="402"/>
      <c r="Q68" s="402"/>
      <c r="R68" s="402"/>
      <c r="S68" s="402"/>
      <c r="T68" s="403"/>
      <c r="U68" s="78"/>
      <c r="V68" s="78"/>
      <c r="W68" s="78"/>
      <c r="X68" s="78"/>
      <c r="Y68" s="78"/>
      <c r="Z68" s="78"/>
    </row>
    <row r="69" spans="1:26" x14ac:dyDescent="0.2">
      <c r="A69" s="401"/>
      <c r="B69" s="402"/>
      <c r="C69" s="402"/>
      <c r="D69" s="402"/>
      <c r="E69" s="402"/>
      <c r="F69" s="402"/>
      <c r="G69" s="402"/>
      <c r="H69" s="402"/>
      <c r="I69" s="402"/>
      <c r="J69" s="403"/>
      <c r="K69" s="401"/>
      <c r="L69" s="402"/>
      <c r="M69" s="402"/>
      <c r="N69" s="402"/>
      <c r="O69" s="402"/>
      <c r="P69" s="402"/>
      <c r="Q69" s="402"/>
      <c r="R69" s="402"/>
      <c r="S69" s="402"/>
      <c r="T69" s="403"/>
      <c r="U69" s="78"/>
      <c r="V69" s="78"/>
      <c r="W69" s="78"/>
      <c r="X69" s="78"/>
      <c r="Y69" s="78"/>
      <c r="Z69" s="78"/>
    </row>
    <row r="70" spans="1:26" x14ac:dyDescent="0.2">
      <c r="A70" s="401"/>
      <c r="B70" s="402"/>
      <c r="C70" s="402"/>
      <c r="D70" s="402"/>
      <c r="E70" s="402"/>
      <c r="F70" s="402"/>
      <c r="G70" s="402"/>
      <c r="H70" s="402"/>
      <c r="I70" s="402"/>
      <c r="J70" s="403"/>
      <c r="K70" s="401"/>
      <c r="L70" s="402"/>
      <c r="M70" s="402"/>
      <c r="N70" s="402"/>
      <c r="O70" s="402"/>
      <c r="P70" s="402"/>
      <c r="Q70" s="402"/>
      <c r="R70" s="402"/>
      <c r="S70" s="402"/>
      <c r="T70" s="403"/>
      <c r="U70" s="78"/>
      <c r="V70" s="78"/>
      <c r="W70" s="78"/>
      <c r="X70" s="78"/>
      <c r="Y70" s="78"/>
      <c r="Z70" s="78"/>
    </row>
    <row r="71" spans="1:26" x14ac:dyDescent="0.2">
      <c r="A71" s="401"/>
      <c r="B71" s="402"/>
      <c r="C71" s="402"/>
      <c r="D71" s="402"/>
      <c r="E71" s="402"/>
      <c r="F71" s="402"/>
      <c r="G71" s="402"/>
      <c r="H71" s="402"/>
      <c r="I71" s="402"/>
      <c r="J71" s="403"/>
      <c r="K71" s="401"/>
      <c r="L71" s="402"/>
      <c r="M71" s="402"/>
      <c r="N71" s="402"/>
      <c r="O71" s="402"/>
      <c r="P71" s="402"/>
      <c r="Q71" s="402"/>
      <c r="R71" s="402"/>
      <c r="S71" s="402"/>
      <c r="T71" s="403"/>
      <c r="U71" s="78"/>
      <c r="V71" s="78"/>
      <c r="W71" s="78"/>
      <c r="X71" s="78"/>
      <c r="Y71" s="78"/>
      <c r="Z71" s="78"/>
    </row>
    <row r="72" spans="1:26" x14ac:dyDescent="0.2">
      <c r="A72" s="404"/>
      <c r="B72" s="405"/>
      <c r="C72" s="405"/>
      <c r="D72" s="405"/>
      <c r="E72" s="405"/>
      <c r="F72" s="405"/>
      <c r="G72" s="405"/>
      <c r="H72" s="405"/>
      <c r="I72" s="405"/>
      <c r="J72" s="406"/>
      <c r="K72" s="404"/>
      <c r="L72" s="405"/>
      <c r="M72" s="405"/>
      <c r="N72" s="405"/>
      <c r="O72" s="405"/>
      <c r="P72" s="405"/>
      <c r="Q72" s="405"/>
      <c r="R72" s="405"/>
      <c r="S72" s="405"/>
      <c r="T72" s="406"/>
      <c r="U72" s="78"/>
      <c r="V72" s="78"/>
      <c r="W72" s="78"/>
      <c r="X72" s="78"/>
      <c r="Y72" s="78"/>
      <c r="Z72" s="78"/>
    </row>
    <row r="73" spans="1:26" x14ac:dyDescent="0.2">
      <c r="A73" s="407" t="s">
        <v>307</v>
      </c>
      <c r="B73" s="408"/>
      <c r="C73" s="408"/>
      <c r="D73" s="408"/>
      <c r="E73" s="408"/>
      <c r="F73" s="408"/>
      <c r="G73" s="408"/>
      <c r="H73" s="408"/>
      <c r="I73" s="408"/>
      <c r="J73" s="409"/>
      <c r="K73" s="407" t="s">
        <v>306</v>
      </c>
      <c r="L73" s="408"/>
      <c r="M73" s="408"/>
      <c r="N73" s="408"/>
      <c r="O73" s="408"/>
      <c r="P73" s="408"/>
      <c r="Q73" s="408"/>
      <c r="R73" s="408"/>
      <c r="S73" s="408"/>
      <c r="T73" s="409"/>
      <c r="U73" s="78"/>
      <c r="V73" s="78"/>
      <c r="W73" s="78"/>
      <c r="X73" s="78"/>
      <c r="Y73" s="78"/>
      <c r="Z73" s="78"/>
    </row>
    <row r="74" spans="1:26" x14ac:dyDescent="0.2">
      <c r="A74" s="410"/>
      <c r="B74" s="411"/>
      <c r="C74" s="411"/>
      <c r="D74" s="411"/>
      <c r="E74" s="411"/>
      <c r="F74" s="411"/>
      <c r="G74" s="411"/>
      <c r="H74" s="411"/>
      <c r="I74" s="411"/>
      <c r="J74" s="412"/>
      <c r="K74" s="410"/>
      <c r="L74" s="411"/>
      <c r="M74" s="411"/>
      <c r="N74" s="411"/>
      <c r="O74" s="411"/>
      <c r="P74" s="411"/>
      <c r="Q74" s="411"/>
      <c r="R74" s="411"/>
      <c r="S74" s="411"/>
      <c r="T74" s="412"/>
      <c r="U74" s="78"/>
      <c r="V74" s="78"/>
      <c r="W74" s="78"/>
      <c r="X74" s="78"/>
      <c r="Y74" s="78"/>
      <c r="Z74" s="78"/>
    </row>
    <row r="75" spans="1:26" x14ac:dyDescent="0.2">
      <c r="A75" s="410"/>
      <c r="B75" s="411"/>
      <c r="C75" s="411"/>
      <c r="D75" s="411"/>
      <c r="E75" s="411"/>
      <c r="F75" s="411"/>
      <c r="G75" s="411"/>
      <c r="H75" s="411"/>
      <c r="I75" s="411"/>
      <c r="J75" s="412"/>
      <c r="K75" s="410"/>
      <c r="L75" s="411"/>
      <c r="M75" s="411"/>
      <c r="N75" s="411"/>
      <c r="O75" s="411"/>
      <c r="P75" s="411"/>
      <c r="Q75" s="411"/>
      <c r="R75" s="411"/>
      <c r="S75" s="411"/>
      <c r="T75" s="412"/>
      <c r="U75" s="78"/>
      <c r="V75" s="78"/>
      <c r="W75" s="78"/>
      <c r="X75" s="78"/>
      <c r="Y75" s="78"/>
      <c r="Z75" s="78"/>
    </row>
    <row r="76" spans="1:26" x14ac:dyDescent="0.2">
      <c r="A76" s="410"/>
      <c r="B76" s="411"/>
      <c r="C76" s="411"/>
      <c r="D76" s="411"/>
      <c r="E76" s="411"/>
      <c r="F76" s="411"/>
      <c r="G76" s="411"/>
      <c r="H76" s="411"/>
      <c r="I76" s="411"/>
      <c r="J76" s="412"/>
      <c r="K76" s="410"/>
      <c r="L76" s="411"/>
      <c r="M76" s="411"/>
      <c r="N76" s="411"/>
      <c r="O76" s="411"/>
      <c r="P76" s="411"/>
      <c r="Q76" s="411"/>
      <c r="R76" s="411"/>
      <c r="S76" s="411"/>
      <c r="T76" s="412"/>
      <c r="U76" s="78"/>
      <c r="V76" s="78"/>
      <c r="W76" s="78"/>
      <c r="X76" s="78"/>
      <c r="Y76" s="78"/>
      <c r="Z76" s="78"/>
    </row>
    <row r="77" spans="1:26" x14ac:dyDescent="0.2">
      <c r="A77" s="410"/>
      <c r="B77" s="411"/>
      <c r="C77" s="411"/>
      <c r="D77" s="411"/>
      <c r="E77" s="411"/>
      <c r="F77" s="411"/>
      <c r="G77" s="411"/>
      <c r="H77" s="411"/>
      <c r="I77" s="411"/>
      <c r="J77" s="412"/>
      <c r="K77" s="410"/>
      <c r="L77" s="411"/>
      <c r="M77" s="411"/>
      <c r="N77" s="411"/>
      <c r="O77" s="411"/>
      <c r="P77" s="411"/>
      <c r="Q77" s="411"/>
      <c r="R77" s="411"/>
      <c r="S77" s="411"/>
      <c r="T77" s="412"/>
      <c r="U77" s="78"/>
      <c r="V77" s="78"/>
      <c r="W77" s="78"/>
      <c r="X77" s="78"/>
      <c r="Y77" s="78"/>
      <c r="Z77" s="78"/>
    </row>
    <row r="78" spans="1:26" x14ac:dyDescent="0.2">
      <c r="A78" s="410"/>
      <c r="B78" s="411"/>
      <c r="C78" s="411"/>
      <c r="D78" s="411"/>
      <c r="E78" s="411"/>
      <c r="F78" s="411"/>
      <c r="G78" s="411"/>
      <c r="H78" s="411"/>
      <c r="I78" s="411"/>
      <c r="J78" s="412"/>
      <c r="K78" s="410"/>
      <c r="L78" s="411"/>
      <c r="M78" s="411"/>
      <c r="N78" s="411"/>
      <c r="O78" s="411"/>
      <c r="P78" s="411"/>
      <c r="Q78" s="411"/>
      <c r="R78" s="411"/>
      <c r="S78" s="411"/>
      <c r="T78" s="412"/>
      <c r="U78" s="78"/>
      <c r="V78" s="78"/>
      <c r="W78" s="78"/>
      <c r="X78" s="78"/>
      <c r="Y78" s="78"/>
      <c r="Z78" s="78"/>
    </row>
    <row r="79" spans="1:26" x14ac:dyDescent="0.2">
      <c r="A79" s="410"/>
      <c r="B79" s="411"/>
      <c r="C79" s="411"/>
      <c r="D79" s="411"/>
      <c r="E79" s="411"/>
      <c r="F79" s="411"/>
      <c r="G79" s="411"/>
      <c r="H79" s="411"/>
      <c r="I79" s="411"/>
      <c r="J79" s="412"/>
      <c r="K79" s="410"/>
      <c r="L79" s="411"/>
      <c r="M79" s="411"/>
      <c r="N79" s="411"/>
      <c r="O79" s="411"/>
      <c r="P79" s="411"/>
      <c r="Q79" s="411"/>
      <c r="R79" s="411"/>
      <c r="S79" s="411"/>
      <c r="T79" s="412"/>
      <c r="U79" s="78"/>
      <c r="V79" s="78"/>
      <c r="W79" s="78"/>
      <c r="X79" s="78"/>
      <c r="Y79" s="78"/>
      <c r="Z79" s="78"/>
    </row>
    <row r="80" spans="1:26" x14ac:dyDescent="0.2">
      <c r="A80" s="410"/>
      <c r="B80" s="411"/>
      <c r="C80" s="411"/>
      <c r="D80" s="411"/>
      <c r="E80" s="411"/>
      <c r="F80" s="411"/>
      <c r="G80" s="411"/>
      <c r="H80" s="411"/>
      <c r="I80" s="411"/>
      <c r="J80" s="412"/>
      <c r="K80" s="410"/>
      <c r="L80" s="411"/>
      <c r="M80" s="411"/>
      <c r="N80" s="411"/>
      <c r="O80" s="411"/>
      <c r="P80" s="411"/>
      <c r="Q80" s="411"/>
      <c r="R80" s="411"/>
      <c r="S80" s="411"/>
      <c r="T80" s="412"/>
      <c r="U80" s="78"/>
      <c r="V80" s="78"/>
      <c r="W80" s="78"/>
      <c r="X80" s="78"/>
      <c r="Y80" s="78"/>
      <c r="Z80" s="78"/>
    </row>
    <row r="81" spans="1:26" x14ac:dyDescent="0.2">
      <c r="A81" s="410"/>
      <c r="B81" s="411"/>
      <c r="C81" s="411"/>
      <c r="D81" s="411"/>
      <c r="E81" s="411"/>
      <c r="F81" s="411"/>
      <c r="G81" s="411"/>
      <c r="H81" s="411"/>
      <c r="I81" s="411"/>
      <c r="J81" s="412"/>
      <c r="K81" s="410"/>
      <c r="L81" s="411"/>
      <c r="M81" s="411"/>
      <c r="N81" s="411"/>
      <c r="O81" s="411"/>
      <c r="P81" s="411"/>
      <c r="Q81" s="411"/>
      <c r="R81" s="411"/>
      <c r="S81" s="411"/>
      <c r="T81" s="412"/>
      <c r="U81" s="78"/>
      <c r="V81" s="78"/>
      <c r="W81" s="78"/>
      <c r="X81" s="78"/>
      <c r="Y81" s="78"/>
      <c r="Z81" s="78"/>
    </row>
    <row r="82" spans="1:26" x14ac:dyDescent="0.2">
      <c r="A82" s="410"/>
      <c r="B82" s="411"/>
      <c r="C82" s="411"/>
      <c r="D82" s="411"/>
      <c r="E82" s="411"/>
      <c r="F82" s="411"/>
      <c r="G82" s="411"/>
      <c r="H82" s="411"/>
      <c r="I82" s="411"/>
      <c r="J82" s="412"/>
      <c r="K82" s="410"/>
      <c r="L82" s="411"/>
      <c r="M82" s="411"/>
      <c r="N82" s="411"/>
      <c r="O82" s="411"/>
      <c r="P82" s="411"/>
      <c r="Q82" s="411"/>
      <c r="R82" s="411"/>
      <c r="S82" s="411"/>
      <c r="T82" s="412"/>
      <c r="U82" s="78"/>
      <c r="V82" s="78"/>
      <c r="W82" s="78"/>
      <c r="X82" s="78"/>
      <c r="Y82" s="78"/>
      <c r="Z82" s="78"/>
    </row>
    <row r="83" spans="1:26" x14ac:dyDescent="0.2">
      <c r="A83" s="410"/>
      <c r="B83" s="411"/>
      <c r="C83" s="411"/>
      <c r="D83" s="411"/>
      <c r="E83" s="411"/>
      <c r="F83" s="411"/>
      <c r="G83" s="411"/>
      <c r="H83" s="411"/>
      <c r="I83" s="411"/>
      <c r="J83" s="412"/>
      <c r="K83" s="410"/>
      <c r="L83" s="411"/>
      <c r="M83" s="411"/>
      <c r="N83" s="411"/>
      <c r="O83" s="411"/>
      <c r="P83" s="411"/>
      <c r="Q83" s="411"/>
      <c r="R83" s="411"/>
      <c r="S83" s="411"/>
      <c r="T83" s="412"/>
      <c r="U83" s="78"/>
      <c r="V83" s="78"/>
      <c r="W83" s="78"/>
      <c r="X83" s="78"/>
      <c r="Y83" s="78"/>
      <c r="Z83" s="78"/>
    </row>
    <row r="84" spans="1:26" x14ac:dyDescent="0.2">
      <c r="A84" s="410"/>
      <c r="B84" s="411"/>
      <c r="C84" s="411"/>
      <c r="D84" s="411"/>
      <c r="E84" s="411"/>
      <c r="F84" s="411"/>
      <c r="G84" s="411"/>
      <c r="H84" s="411"/>
      <c r="I84" s="411"/>
      <c r="J84" s="412"/>
      <c r="K84" s="410"/>
      <c r="L84" s="411"/>
      <c r="M84" s="411"/>
      <c r="N84" s="411"/>
      <c r="O84" s="411"/>
      <c r="P84" s="411"/>
      <c r="Q84" s="411"/>
      <c r="R84" s="411"/>
      <c r="S84" s="411"/>
      <c r="T84" s="412"/>
      <c r="U84" s="78"/>
      <c r="V84" s="78"/>
      <c r="W84" s="78"/>
      <c r="X84" s="78"/>
      <c r="Y84" s="78"/>
      <c r="Z84" s="78"/>
    </row>
    <row r="85" spans="1:26" x14ac:dyDescent="0.2">
      <c r="A85" s="410"/>
      <c r="B85" s="411"/>
      <c r="C85" s="411"/>
      <c r="D85" s="411"/>
      <c r="E85" s="411"/>
      <c r="F85" s="411"/>
      <c r="G85" s="411"/>
      <c r="H85" s="411"/>
      <c r="I85" s="411"/>
      <c r="J85" s="412"/>
      <c r="K85" s="410"/>
      <c r="L85" s="411"/>
      <c r="M85" s="411"/>
      <c r="N85" s="411"/>
      <c r="O85" s="411"/>
      <c r="P85" s="411"/>
      <c r="Q85" s="411"/>
      <c r="R85" s="411"/>
      <c r="S85" s="411"/>
      <c r="T85" s="412"/>
      <c r="U85" s="78"/>
      <c r="V85" s="78"/>
      <c r="W85" s="78"/>
      <c r="X85" s="78"/>
      <c r="Y85" s="78"/>
      <c r="Z85" s="78"/>
    </row>
    <row r="86" spans="1:26" x14ac:dyDescent="0.2">
      <c r="A86" s="410"/>
      <c r="B86" s="411"/>
      <c r="C86" s="411"/>
      <c r="D86" s="411"/>
      <c r="E86" s="411"/>
      <c r="F86" s="411"/>
      <c r="G86" s="411"/>
      <c r="H86" s="411"/>
      <c r="I86" s="411"/>
      <c r="J86" s="412"/>
      <c r="K86" s="410"/>
      <c r="L86" s="411"/>
      <c r="M86" s="411"/>
      <c r="N86" s="411"/>
      <c r="O86" s="411"/>
      <c r="P86" s="411"/>
      <c r="Q86" s="411"/>
      <c r="R86" s="411"/>
      <c r="S86" s="411"/>
      <c r="T86" s="412"/>
      <c r="U86" s="78"/>
      <c r="V86" s="78"/>
      <c r="W86" s="78"/>
      <c r="X86" s="78"/>
      <c r="Y86" s="78"/>
      <c r="Z86" s="78"/>
    </row>
    <row r="87" spans="1:26" x14ac:dyDescent="0.2">
      <c r="A87" s="410"/>
      <c r="B87" s="411"/>
      <c r="C87" s="411"/>
      <c r="D87" s="411"/>
      <c r="E87" s="411"/>
      <c r="F87" s="411"/>
      <c r="G87" s="411"/>
      <c r="H87" s="411"/>
      <c r="I87" s="411"/>
      <c r="J87" s="412"/>
      <c r="K87" s="410"/>
      <c r="L87" s="411"/>
      <c r="M87" s="411"/>
      <c r="N87" s="411"/>
      <c r="O87" s="411"/>
      <c r="P87" s="411"/>
      <c r="Q87" s="411"/>
      <c r="R87" s="411"/>
      <c r="S87" s="411"/>
      <c r="T87" s="412"/>
      <c r="U87" s="78"/>
      <c r="V87" s="78"/>
      <c r="W87" s="78"/>
      <c r="X87" s="78"/>
      <c r="Y87" s="78"/>
      <c r="Z87" s="78"/>
    </row>
    <row r="88" spans="1:26" x14ac:dyDescent="0.2">
      <c r="A88" s="410"/>
      <c r="B88" s="411"/>
      <c r="C88" s="411"/>
      <c r="D88" s="411"/>
      <c r="E88" s="411"/>
      <c r="F88" s="411"/>
      <c r="G88" s="411"/>
      <c r="H88" s="411"/>
      <c r="I88" s="411"/>
      <c r="J88" s="412"/>
      <c r="K88" s="410"/>
      <c r="L88" s="411"/>
      <c r="M88" s="411"/>
      <c r="N88" s="411"/>
      <c r="O88" s="411"/>
      <c r="P88" s="411"/>
      <c r="Q88" s="411"/>
      <c r="R88" s="411"/>
      <c r="S88" s="411"/>
      <c r="T88" s="412"/>
      <c r="U88" s="78"/>
      <c r="V88" s="78"/>
      <c r="W88" s="78"/>
      <c r="X88" s="78"/>
      <c r="Y88" s="78"/>
      <c r="Z88" s="78"/>
    </row>
    <row r="89" spans="1:26" x14ac:dyDescent="0.2">
      <c r="A89" s="410"/>
      <c r="B89" s="411"/>
      <c r="C89" s="411"/>
      <c r="D89" s="411"/>
      <c r="E89" s="411"/>
      <c r="F89" s="411"/>
      <c r="G89" s="411"/>
      <c r="H89" s="411"/>
      <c r="I89" s="411"/>
      <c r="J89" s="412"/>
      <c r="K89" s="410"/>
      <c r="L89" s="411"/>
      <c r="M89" s="411"/>
      <c r="N89" s="411"/>
      <c r="O89" s="411"/>
      <c r="P89" s="411"/>
      <c r="Q89" s="411"/>
      <c r="R89" s="411"/>
      <c r="S89" s="411"/>
      <c r="T89" s="412"/>
      <c r="U89" s="78"/>
      <c r="V89" s="78"/>
      <c r="W89" s="78"/>
      <c r="X89" s="78"/>
      <c r="Y89" s="78"/>
      <c r="Z89" s="78"/>
    </row>
    <row r="90" spans="1:26" x14ac:dyDescent="0.2">
      <c r="A90" s="410"/>
      <c r="B90" s="411"/>
      <c r="C90" s="411"/>
      <c r="D90" s="411"/>
      <c r="E90" s="411"/>
      <c r="F90" s="411"/>
      <c r="G90" s="411"/>
      <c r="H90" s="411"/>
      <c r="I90" s="411"/>
      <c r="J90" s="412"/>
      <c r="K90" s="410"/>
      <c r="L90" s="411"/>
      <c r="M90" s="411"/>
      <c r="N90" s="411"/>
      <c r="O90" s="411"/>
      <c r="P90" s="411"/>
      <c r="Q90" s="411"/>
      <c r="R90" s="411"/>
      <c r="S90" s="411"/>
      <c r="T90" s="412"/>
      <c r="U90" s="78"/>
      <c r="V90" s="78"/>
      <c r="W90" s="78"/>
      <c r="X90" s="78"/>
      <c r="Y90" s="78"/>
      <c r="Z90" s="78"/>
    </row>
    <row r="91" spans="1:26" x14ac:dyDescent="0.2">
      <c r="A91" s="410"/>
      <c r="B91" s="411"/>
      <c r="C91" s="411"/>
      <c r="D91" s="411"/>
      <c r="E91" s="411"/>
      <c r="F91" s="411"/>
      <c r="G91" s="411"/>
      <c r="H91" s="411"/>
      <c r="I91" s="411"/>
      <c r="J91" s="412"/>
      <c r="K91" s="410"/>
      <c r="L91" s="411"/>
      <c r="M91" s="411"/>
      <c r="N91" s="411"/>
      <c r="O91" s="411"/>
      <c r="P91" s="411"/>
      <c r="Q91" s="411"/>
      <c r="R91" s="411"/>
      <c r="S91" s="411"/>
      <c r="T91" s="412"/>
      <c r="U91" s="78"/>
      <c r="V91" s="78"/>
      <c r="W91" s="78"/>
      <c r="X91" s="78"/>
      <c r="Y91" s="78"/>
      <c r="Z91" s="78"/>
    </row>
    <row r="92" spans="1:26" x14ac:dyDescent="0.2">
      <c r="A92" s="410"/>
      <c r="B92" s="411"/>
      <c r="C92" s="411"/>
      <c r="D92" s="411"/>
      <c r="E92" s="411"/>
      <c r="F92" s="411"/>
      <c r="G92" s="411"/>
      <c r="H92" s="411"/>
      <c r="I92" s="411"/>
      <c r="J92" s="412"/>
      <c r="K92" s="410"/>
      <c r="L92" s="411"/>
      <c r="M92" s="411"/>
      <c r="N92" s="411"/>
      <c r="O92" s="411"/>
      <c r="P92" s="411"/>
      <c r="Q92" s="411"/>
      <c r="R92" s="411"/>
      <c r="S92" s="411"/>
      <c r="T92" s="412"/>
      <c r="U92" s="78"/>
      <c r="V92" s="78"/>
      <c r="W92" s="78"/>
      <c r="X92" s="78"/>
      <c r="Y92" s="78"/>
      <c r="Z92" s="78"/>
    </row>
    <row r="93" spans="1:26" x14ac:dyDescent="0.2">
      <c r="A93" s="410"/>
      <c r="B93" s="411"/>
      <c r="C93" s="411"/>
      <c r="D93" s="411"/>
      <c r="E93" s="411"/>
      <c r="F93" s="411"/>
      <c r="G93" s="411"/>
      <c r="H93" s="411"/>
      <c r="I93" s="411"/>
      <c r="J93" s="412"/>
      <c r="K93" s="410"/>
      <c r="L93" s="411"/>
      <c r="M93" s="411"/>
      <c r="N93" s="411"/>
      <c r="O93" s="411"/>
      <c r="P93" s="411"/>
      <c r="Q93" s="411"/>
      <c r="R93" s="411"/>
      <c r="S93" s="411"/>
      <c r="T93" s="412"/>
      <c r="U93" s="78"/>
      <c r="V93" s="78"/>
      <c r="W93" s="78"/>
      <c r="X93" s="78"/>
      <c r="Y93" s="78"/>
      <c r="Z93" s="78"/>
    </row>
    <row r="94" spans="1:26" x14ac:dyDescent="0.2">
      <c r="A94" s="410"/>
      <c r="B94" s="411"/>
      <c r="C94" s="411"/>
      <c r="D94" s="411"/>
      <c r="E94" s="411"/>
      <c r="F94" s="411"/>
      <c r="G94" s="411"/>
      <c r="H94" s="411"/>
      <c r="I94" s="411"/>
      <c r="J94" s="412"/>
      <c r="K94" s="410"/>
      <c r="L94" s="411"/>
      <c r="M94" s="411"/>
      <c r="N94" s="411"/>
      <c r="O94" s="411"/>
      <c r="P94" s="411"/>
      <c r="Q94" s="411"/>
      <c r="R94" s="411"/>
      <c r="S94" s="411"/>
      <c r="T94" s="412"/>
      <c r="U94" s="78"/>
      <c r="V94" s="78"/>
      <c r="W94" s="78"/>
      <c r="X94" s="78"/>
      <c r="Y94" s="78"/>
      <c r="Z94" s="78"/>
    </row>
    <row r="95" spans="1:26" x14ac:dyDescent="0.2">
      <c r="A95" s="410"/>
      <c r="B95" s="411"/>
      <c r="C95" s="411"/>
      <c r="D95" s="411"/>
      <c r="E95" s="411"/>
      <c r="F95" s="411"/>
      <c r="G95" s="411"/>
      <c r="H95" s="411"/>
      <c r="I95" s="411"/>
      <c r="J95" s="412"/>
      <c r="K95" s="410"/>
      <c r="L95" s="411"/>
      <c r="M95" s="411"/>
      <c r="N95" s="411"/>
      <c r="O95" s="411"/>
      <c r="P95" s="411"/>
      <c r="Q95" s="411"/>
      <c r="R95" s="411"/>
      <c r="S95" s="411"/>
      <c r="T95" s="412"/>
      <c r="U95" s="78"/>
      <c r="V95" s="78"/>
      <c r="W95" s="78"/>
      <c r="X95" s="78"/>
      <c r="Y95" s="78"/>
      <c r="Z95" s="78"/>
    </row>
    <row r="96" spans="1:26" x14ac:dyDescent="0.2">
      <c r="A96" s="410"/>
      <c r="B96" s="411"/>
      <c r="C96" s="411"/>
      <c r="D96" s="411"/>
      <c r="E96" s="411"/>
      <c r="F96" s="411"/>
      <c r="G96" s="411"/>
      <c r="H96" s="411"/>
      <c r="I96" s="411"/>
      <c r="J96" s="412"/>
      <c r="K96" s="410"/>
      <c r="L96" s="411"/>
      <c r="M96" s="411"/>
      <c r="N96" s="411"/>
      <c r="O96" s="411"/>
      <c r="P96" s="411"/>
      <c r="Q96" s="411"/>
      <c r="R96" s="411"/>
      <c r="S96" s="411"/>
      <c r="T96" s="412"/>
      <c r="U96" s="78"/>
      <c r="V96" s="78"/>
      <c r="W96" s="78"/>
      <c r="X96" s="78"/>
      <c r="Y96" s="78"/>
      <c r="Z96" s="78"/>
    </row>
    <row r="97" spans="1:26" x14ac:dyDescent="0.2">
      <c r="A97" s="410"/>
      <c r="B97" s="411"/>
      <c r="C97" s="411"/>
      <c r="D97" s="411"/>
      <c r="E97" s="411"/>
      <c r="F97" s="411"/>
      <c r="G97" s="411"/>
      <c r="H97" s="411"/>
      <c r="I97" s="411"/>
      <c r="J97" s="412"/>
      <c r="K97" s="410"/>
      <c r="L97" s="411"/>
      <c r="M97" s="411"/>
      <c r="N97" s="411"/>
      <c r="O97" s="411"/>
      <c r="P97" s="411"/>
      <c r="Q97" s="411"/>
      <c r="R97" s="411"/>
      <c r="S97" s="411"/>
      <c r="T97" s="412"/>
      <c r="U97" s="78"/>
      <c r="V97" s="78"/>
      <c r="W97" s="78"/>
      <c r="X97" s="78"/>
      <c r="Y97" s="78"/>
      <c r="Z97" s="78"/>
    </row>
    <row r="98" spans="1:26" x14ac:dyDescent="0.2">
      <c r="A98" s="410"/>
      <c r="B98" s="411"/>
      <c r="C98" s="411"/>
      <c r="D98" s="411"/>
      <c r="E98" s="411"/>
      <c r="F98" s="411"/>
      <c r="G98" s="411"/>
      <c r="H98" s="411"/>
      <c r="I98" s="411"/>
      <c r="J98" s="412"/>
      <c r="K98" s="410"/>
      <c r="L98" s="411"/>
      <c r="M98" s="411"/>
      <c r="N98" s="411"/>
      <c r="O98" s="411"/>
      <c r="P98" s="411"/>
      <c r="Q98" s="411"/>
      <c r="R98" s="411"/>
      <c r="S98" s="411"/>
      <c r="T98" s="412"/>
      <c r="U98" s="78"/>
      <c r="V98" s="78"/>
      <c r="W98" s="78"/>
      <c r="X98" s="78"/>
      <c r="Y98" s="78"/>
      <c r="Z98" s="78"/>
    </row>
    <row r="99" spans="1:26" x14ac:dyDescent="0.2">
      <c r="A99" s="410"/>
      <c r="B99" s="411"/>
      <c r="C99" s="411"/>
      <c r="D99" s="411"/>
      <c r="E99" s="411"/>
      <c r="F99" s="411"/>
      <c r="G99" s="411"/>
      <c r="H99" s="411"/>
      <c r="I99" s="411"/>
      <c r="J99" s="412"/>
      <c r="K99" s="410"/>
      <c r="L99" s="411"/>
      <c r="M99" s="411"/>
      <c r="N99" s="411"/>
      <c r="O99" s="411"/>
      <c r="P99" s="411"/>
      <c r="Q99" s="411"/>
      <c r="R99" s="411"/>
      <c r="S99" s="411"/>
      <c r="T99" s="412"/>
      <c r="U99" s="78"/>
      <c r="V99" s="78"/>
      <c r="W99" s="78"/>
      <c r="X99" s="78"/>
      <c r="Y99" s="78"/>
      <c r="Z99" s="78"/>
    </row>
    <row r="100" spans="1:26" x14ac:dyDescent="0.2">
      <c r="A100" s="410"/>
      <c r="B100" s="411"/>
      <c r="C100" s="411"/>
      <c r="D100" s="411"/>
      <c r="E100" s="411"/>
      <c r="F100" s="411"/>
      <c r="G100" s="411"/>
      <c r="H100" s="411"/>
      <c r="I100" s="411"/>
      <c r="J100" s="412"/>
      <c r="K100" s="410"/>
      <c r="L100" s="411"/>
      <c r="M100" s="411"/>
      <c r="N100" s="411"/>
      <c r="O100" s="411"/>
      <c r="P100" s="411"/>
      <c r="Q100" s="411"/>
      <c r="R100" s="411"/>
      <c r="S100" s="411"/>
      <c r="T100" s="412"/>
      <c r="U100" s="78"/>
      <c r="V100" s="78"/>
      <c r="W100" s="78"/>
      <c r="X100" s="78"/>
      <c r="Y100" s="78"/>
      <c r="Z100" s="78"/>
    </row>
    <row r="101" spans="1:26" x14ac:dyDescent="0.2">
      <c r="A101" s="410"/>
      <c r="B101" s="411"/>
      <c r="C101" s="411"/>
      <c r="D101" s="411"/>
      <c r="E101" s="411"/>
      <c r="F101" s="411"/>
      <c r="G101" s="411"/>
      <c r="H101" s="411"/>
      <c r="I101" s="411"/>
      <c r="J101" s="412"/>
      <c r="K101" s="410"/>
      <c r="L101" s="411"/>
      <c r="M101" s="411"/>
      <c r="N101" s="411"/>
      <c r="O101" s="411"/>
      <c r="P101" s="411"/>
      <c r="Q101" s="411"/>
      <c r="R101" s="411"/>
      <c r="S101" s="411"/>
      <c r="T101" s="412"/>
      <c r="U101" s="78"/>
      <c r="V101" s="78"/>
      <c r="W101" s="78"/>
      <c r="X101" s="78"/>
      <c r="Y101" s="78"/>
      <c r="Z101" s="78"/>
    </row>
    <row r="102" spans="1:26" x14ac:dyDescent="0.2">
      <c r="A102" s="410"/>
      <c r="B102" s="411"/>
      <c r="C102" s="411"/>
      <c r="D102" s="411"/>
      <c r="E102" s="411"/>
      <c r="F102" s="411"/>
      <c r="G102" s="411"/>
      <c r="H102" s="411"/>
      <c r="I102" s="411"/>
      <c r="J102" s="412"/>
      <c r="K102" s="410"/>
      <c r="L102" s="411"/>
      <c r="M102" s="411"/>
      <c r="N102" s="411"/>
      <c r="O102" s="411"/>
      <c r="P102" s="411"/>
      <c r="Q102" s="411"/>
      <c r="R102" s="411"/>
      <c r="S102" s="411"/>
      <c r="T102" s="412"/>
      <c r="U102" s="78"/>
      <c r="V102" s="78"/>
      <c r="W102" s="78"/>
      <c r="X102" s="78"/>
      <c r="Y102" s="78"/>
      <c r="Z102" s="78"/>
    </row>
    <row r="103" spans="1:26" x14ac:dyDescent="0.2">
      <c r="A103" s="410"/>
      <c r="B103" s="411"/>
      <c r="C103" s="411"/>
      <c r="D103" s="411"/>
      <c r="E103" s="411"/>
      <c r="F103" s="411"/>
      <c r="G103" s="411"/>
      <c r="H103" s="411"/>
      <c r="I103" s="411"/>
      <c r="J103" s="412"/>
      <c r="K103" s="410"/>
      <c r="L103" s="411"/>
      <c r="M103" s="411"/>
      <c r="N103" s="411"/>
      <c r="O103" s="411"/>
      <c r="P103" s="411"/>
      <c r="Q103" s="411"/>
      <c r="R103" s="411"/>
      <c r="S103" s="411"/>
      <c r="T103" s="412"/>
      <c r="U103" s="78"/>
      <c r="V103" s="78"/>
      <c r="W103" s="78"/>
      <c r="X103" s="78"/>
      <c r="Y103" s="78"/>
      <c r="Z103" s="78"/>
    </row>
    <row r="104" spans="1:26" x14ac:dyDescent="0.2">
      <c r="A104" s="410"/>
      <c r="B104" s="411"/>
      <c r="C104" s="411"/>
      <c r="D104" s="411"/>
      <c r="E104" s="411"/>
      <c r="F104" s="411"/>
      <c r="G104" s="411"/>
      <c r="H104" s="411"/>
      <c r="I104" s="411"/>
      <c r="J104" s="412"/>
      <c r="K104" s="410"/>
      <c r="L104" s="411"/>
      <c r="M104" s="411"/>
      <c r="N104" s="411"/>
      <c r="O104" s="411"/>
      <c r="P104" s="411"/>
      <c r="Q104" s="411"/>
      <c r="R104" s="411"/>
      <c r="S104" s="411"/>
      <c r="T104" s="412"/>
      <c r="U104" s="78"/>
      <c r="V104" s="78"/>
      <c r="W104" s="78"/>
      <c r="X104" s="78"/>
      <c r="Y104" s="78"/>
      <c r="Z104" s="78"/>
    </row>
    <row r="105" spans="1:26" x14ac:dyDescent="0.2">
      <c r="A105" s="410"/>
      <c r="B105" s="411"/>
      <c r="C105" s="411"/>
      <c r="D105" s="411"/>
      <c r="E105" s="411"/>
      <c r="F105" s="411"/>
      <c r="G105" s="411"/>
      <c r="H105" s="411"/>
      <c r="I105" s="411"/>
      <c r="J105" s="412"/>
      <c r="K105" s="410"/>
      <c r="L105" s="411"/>
      <c r="M105" s="411"/>
      <c r="N105" s="411"/>
      <c r="O105" s="411"/>
      <c r="P105" s="411"/>
      <c r="Q105" s="411"/>
      <c r="R105" s="411"/>
      <c r="S105" s="411"/>
      <c r="T105" s="412"/>
      <c r="U105" s="78"/>
      <c r="V105" s="78"/>
      <c r="W105" s="78"/>
      <c r="X105" s="78"/>
      <c r="Y105" s="78"/>
      <c r="Z105" s="78"/>
    </row>
    <row r="106" spans="1:26" x14ac:dyDescent="0.2">
      <c r="A106" s="410"/>
      <c r="B106" s="411"/>
      <c r="C106" s="411"/>
      <c r="D106" s="411"/>
      <c r="E106" s="411"/>
      <c r="F106" s="411"/>
      <c r="G106" s="411"/>
      <c r="H106" s="411"/>
      <c r="I106" s="411"/>
      <c r="J106" s="412"/>
      <c r="K106" s="410"/>
      <c r="L106" s="411"/>
      <c r="M106" s="411"/>
      <c r="N106" s="411"/>
      <c r="O106" s="411"/>
      <c r="P106" s="411"/>
      <c r="Q106" s="411"/>
      <c r="R106" s="411"/>
      <c r="S106" s="411"/>
      <c r="T106" s="412"/>
    </row>
    <row r="107" spans="1:26" x14ac:dyDescent="0.2">
      <c r="A107" s="410"/>
      <c r="B107" s="411"/>
      <c r="C107" s="411"/>
      <c r="D107" s="411"/>
      <c r="E107" s="411"/>
      <c r="F107" s="411"/>
      <c r="G107" s="411"/>
      <c r="H107" s="411"/>
      <c r="I107" s="411"/>
      <c r="J107" s="412"/>
      <c r="K107" s="410"/>
      <c r="L107" s="411"/>
      <c r="M107" s="411"/>
      <c r="N107" s="411"/>
      <c r="O107" s="411"/>
      <c r="P107" s="411"/>
      <c r="Q107" s="411"/>
      <c r="R107" s="411"/>
      <c r="S107" s="411"/>
      <c r="T107" s="412"/>
    </row>
    <row r="108" spans="1:26" x14ac:dyDescent="0.2">
      <c r="A108" s="410"/>
      <c r="B108" s="411"/>
      <c r="C108" s="411"/>
      <c r="D108" s="411"/>
      <c r="E108" s="411"/>
      <c r="F108" s="411"/>
      <c r="G108" s="411"/>
      <c r="H108" s="411"/>
      <c r="I108" s="411"/>
      <c r="J108" s="412"/>
      <c r="K108" s="410"/>
      <c r="L108" s="411"/>
      <c r="M108" s="411"/>
      <c r="N108" s="411"/>
      <c r="O108" s="411"/>
      <c r="P108" s="411"/>
      <c r="Q108" s="411"/>
      <c r="R108" s="411"/>
      <c r="S108" s="411"/>
      <c r="T108" s="412"/>
    </row>
    <row r="109" spans="1:26" x14ac:dyDescent="0.2">
      <c r="A109" s="410"/>
      <c r="B109" s="411"/>
      <c r="C109" s="411"/>
      <c r="D109" s="411"/>
      <c r="E109" s="411"/>
      <c r="F109" s="411"/>
      <c r="G109" s="411"/>
      <c r="H109" s="411"/>
      <c r="I109" s="411"/>
      <c r="J109" s="412"/>
      <c r="K109" s="410"/>
      <c r="L109" s="411"/>
      <c r="M109" s="411"/>
      <c r="N109" s="411"/>
      <c r="O109" s="411"/>
      <c r="P109" s="411"/>
      <c r="Q109" s="411"/>
      <c r="R109" s="411"/>
      <c r="S109" s="411"/>
      <c r="T109" s="412"/>
    </row>
    <row r="110" spans="1:26" x14ac:dyDescent="0.2">
      <c r="A110" s="410"/>
      <c r="B110" s="411"/>
      <c r="C110" s="411"/>
      <c r="D110" s="411"/>
      <c r="E110" s="411"/>
      <c r="F110" s="411"/>
      <c r="G110" s="411"/>
      <c r="H110" s="411"/>
      <c r="I110" s="411"/>
      <c r="J110" s="412"/>
      <c r="K110" s="410"/>
      <c r="L110" s="411"/>
      <c r="M110" s="411"/>
      <c r="N110" s="411"/>
      <c r="O110" s="411"/>
      <c r="P110" s="411"/>
      <c r="Q110" s="411"/>
      <c r="R110" s="411"/>
      <c r="S110" s="411"/>
      <c r="T110" s="412"/>
    </row>
    <row r="111" spans="1:26" x14ac:dyDescent="0.2">
      <c r="A111" s="413"/>
      <c r="B111" s="414"/>
      <c r="C111" s="414"/>
      <c r="D111" s="414"/>
      <c r="E111" s="414"/>
      <c r="F111" s="414"/>
      <c r="G111" s="414"/>
      <c r="H111" s="414"/>
      <c r="I111" s="414"/>
      <c r="J111" s="415"/>
      <c r="K111" s="413"/>
      <c r="L111" s="414"/>
      <c r="M111" s="414"/>
      <c r="N111" s="414"/>
      <c r="O111" s="414"/>
      <c r="P111" s="414"/>
      <c r="Q111" s="414"/>
      <c r="R111" s="414"/>
      <c r="S111" s="414"/>
      <c r="T111" s="415"/>
    </row>
    <row r="112" spans="1:26" ht="12.75" customHeight="1" x14ac:dyDescent="0.2">
      <c r="A112" s="308" t="s">
        <v>164</v>
      </c>
      <c r="B112" s="308"/>
      <c r="C112" s="308"/>
      <c r="D112" s="308"/>
      <c r="E112" s="308"/>
      <c r="F112" s="308"/>
      <c r="G112" s="308"/>
      <c r="H112" s="308"/>
      <c r="I112" s="308"/>
      <c r="J112" s="308"/>
      <c r="K112" s="308" t="s">
        <v>305</v>
      </c>
      <c r="L112" s="308"/>
      <c r="M112" s="308"/>
      <c r="N112" s="308"/>
      <c r="O112" s="308"/>
      <c r="P112" s="308"/>
      <c r="Q112" s="308"/>
      <c r="R112" s="308"/>
      <c r="S112" s="308"/>
      <c r="T112" s="308"/>
    </row>
    <row r="113" spans="1:20" x14ac:dyDescent="0.2">
      <c r="A113" s="308"/>
      <c r="B113" s="308"/>
      <c r="C113" s="308"/>
      <c r="D113" s="308"/>
      <c r="E113" s="308"/>
      <c r="F113" s="308"/>
      <c r="G113" s="308"/>
      <c r="H113" s="308"/>
      <c r="I113" s="308"/>
      <c r="J113" s="308"/>
      <c r="K113" s="308"/>
      <c r="L113" s="308"/>
      <c r="M113" s="308"/>
      <c r="N113" s="308"/>
      <c r="O113" s="308"/>
      <c r="P113" s="308"/>
      <c r="Q113" s="308"/>
      <c r="R113" s="308"/>
      <c r="S113" s="308"/>
      <c r="T113" s="308"/>
    </row>
    <row r="114" spans="1:20" x14ac:dyDescent="0.2">
      <c r="A114" s="308"/>
      <c r="B114" s="308"/>
      <c r="C114" s="308"/>
      <c r="D114" s="308"/>
      <c r="E114" s="308"/>
      <c r="F114" s="308"/>
      <c r="G114" s="308"/>
      <c r="H114" s="308"/>
      <c r="I114" s="308"/>
      <c r="J114" s="308"/>
      <c r="K114" s="308"/>
      <c r="L114" s="308"/>
      <c r="M114" s="308"/>
      <c r="N114" s="308"/>
      <c r="O114" s="308"/>
      <c r="P114" s="308"/>
      <c r="Q114" s="308"/>
      <c r="R114" s="308"/>
      <c r="S114" s="308"/>
      <c r="T114" s="308"/>
    </row>
    <row r="115" spans="1:20" x14ac:dyDescent="0.2">
      <c r="A115" s="308"/>
      <c r="B115" s="308"/>
      <c r="C115" s="308"/>
      <c r="D115" s="308"/>
      <c r="E115" s="308"/>
      <c r="F115" s="308"/>
      <c r="G115" s="308"/>
      <c r="H115" s="308"/>
      <c r="I115" s="308"/>
      <c r="J115" s="308"/>
      <c r="K115" s="308"/>
      <c r="L115" s="308"/>
      <c r="M115" s="308"/>
      <c r="N115" s="308"/>
      <c r="O115" s="308"/>
      <c r="P115" s="308"/>
      <c r="Q115" s="308"/>
      <c r="R115" s="308"/>
      <c r="S115" s="308"/>
      <c r="T115" s="308"/>
    </row>
    <row r="116" spans="1:20" x14ac:dyDescent="0.2">
      <c r="A116" s="308"/>
      <c r="B116" s="308"/>
      <c r="C116" s="308"/>
      <c r="D116" s="308"/>
      <c r="E116" s="308"/>
      <c r="F116" s="308"/>
      <c r="G116" s="308"/>
      <c r="H116" s="308"/>
      <c r="I116" s="308"/>
      <c r="J116" s="308"/>
      <c r="K116" s="308"/>
      <c r="L116" s="308"/>
      <c r="M116" s="308"/>
      <c r="N116" s="308"/>
      <c r="O116" s="308"/>
      <c r="P116" s="308"/>
      <c r="Q116" s="308"/>
      <c r="R116" s="308"/>
      <c r="S116" s="308"/>
      <c r="T116" s="308"/>
    </row>
    <row r="117" spans="1:20" x14ac:dyDescent="0.2">
      <c r="A117" s="308"/>
      <c r="B117" s="308"/>
      <c r="C117" s="308"/>
      <c r="D117" s="308"/>
      <c r="E117" s="308"/>
      <c r="F117" s="308"/>
      <c r="G117" s="308"/>
      <c r="H117" s="308"/>
      <c r="I117" s="308"/>
      <c r="J117" s="308"/>
      <c r="K117" s="308"/>
      <c r="L117" s="308"/>
      <c r="M117" s="308"/>
      <c r="N117" s="308"/>
      <c r="O117" s="308"/>
      <c r="P117" s="308"/>
      <c r="Q117" s="308"/>
      <c r="R117" s="308"/>
      <c r="S117" s="308"/>
      <c r="T117" s="308"/>
    </row>
    <row r="118" spans="1:20" x14ac:dyDescent="0.2">
      <c r="A118" s="308"/>
      <c r="B118" s="308"/>
      <c r="C118" s="308"/>
      <c r="D118" s="308"/>
      <c r="E118" s="308"/>
      <c r="F118" s="308"/>
      <c r="G118" s="308"/>
      <c r="H118" s="308"/>
      <c r="I118" s="308"/>
      <c r="J118" s="308"/>
      <c r="K118" s="308"/>
      <c r="L118" s="308"/>
      <c r="M118" s="308"/>
      <c r="N118" s="308"/>
      <c r="O118" s="308"/>
      <c r="P118" s="308"/>
      <c r="Q118" s="308"/>
      <c r="R118" s="308"/>
      <c r="S118" s="308"/>
      <c r="T118" s="308"/>
    </row>
    <row r="119" spans="1:20" x14ac:dyDescent="0.2">
      <c r="A119" s="308"/>
      <c r="B119" s="308"/>
      <c r="C119" s="308"/>
      <c r="D119" s="308"/>
      <c r="E119" s="308"/>
      <c r="F119" s="308"/>
      <c r="G119" s="308"/>
      <c r="H119" s="308"/>
      <c r="I119" s="308"/>
      <c r="J119" s="308"/>
      <c r="K119" s="308"/>
      <c r="L119" s="308"/>
      <c r="M119" s="308"/>
      <c r="N119" s="308"/>
      <c r="O119" s="308"/>
      <c r="P119" s="308"/>
      <c r="Q119" s="308"/>
      <c r="R119" s="308"/>
      <c r="S119" s="308"/>
      <c r="T119" s="308"/>
    </row>
    <row r="120" spans="1:20" x14ac:dyDescent="0.2">
      <c r="A120" s="308"/>
      <c r="B120" s="308"/>
      <c r="C120" s="308"/>
      <c r="D120" s="308"/>
      <c r="E120" s="308"/>
      <c r="F120" s="308"/>
      <c r="G120" s="308"/>
      <c r="H120" s="308"/>
      <c r="I120" s="308"/>
      <c r="J120" s="308"/>
      <c r="K120" s="308"/>
      <c r="L120" s="308"/>
      <c r="M120" s="308"/>
      <c r="N120" s="308"/>
      <c r="O120" s="308"/>
      <c r="P120" s="308"/>
      <c r="Q120" s="308"/>
      <c r="R120" s="308"/>
      <c r="S120" s="308"/>
      <c r="T120" s="308"/>
    </row>
    <row r="121" spans="1:20" x14ac:dyDescent="0.2">
      <c r="A121" s="308"/>
      <c r="B121" s="308"/>
      <c r="C121" s="308"/>
      <c r="D121" s="308"/>
      <c r="E121" s="308"/>
      <c r="F121" s="308"/>
      <c r="G121" s="308"/>
      <c r="H121" s="308"/>
      <c r="I121" s="308"/>
      <c r="J121" s="308"/>
      <c r="K121" s="308"/>
      <c r="L121" s="308"/>
      <c r="M121" s="308"/>
      <c r="N121" s="308"/>
      <c r="O121" s="308"/>
      <c r="P121" s="308"/>
      <c r="Q121" s="308"/>
      <c r="R121" s="308"/>
      <c r="S121" s="308"/>
      <c r="T121" s="308"/>
    </row>
    <row r="122" spans="1:20" x14ac:dyDescent="0.2">
      <c r="A122" s="308"/>
      <c r="B122" s="308"/>
      <c r="C122" s="308"/>
      <c r="D122" s="308"/>
      <c r="E122" s="308"/>
      <c r="F122" s="308"/>
      <c r="G122" s="308"/>
      <c r="H122" s="308"/>
      <c r="I122" s="308"/>
      <c r="J122" s="308"/>
      <c r="K122" s="308"/>
      <c r="L122" s="308"/>
      <c r="M122" s="308"/>
      <c r="N122" s="308"/>
      <c r="O122" s="308"/>
      <c r="P122" s="308"/>
      <c r="Q122" s="308"/>
      <c r="R122" s="308"/>
      <c r="S122" s="308"/>
      <c r="T122" s="308"/>
    </row>
    <row r="123" spans="1:20" x14ac:dyDescent="0.2">
      <c r="A123" s="308"/>
      <c r="B123" s="308"/>
      <c r="C123" s="308"/>
      <c r="D123" s="308"/>
      <c r="E123" s="308"/>
      <c r="F123" s="308"/>
      <c r="G123" s="308"/>
      <c r="H123" s="308"/>
      <c r="I123" s="308"/>
      <c r="J123" s="308"/>
      <c r="K123" s="308"/>
      <c r="L123" s="308"/>
      <c r="M123" s="308"/>
      <c r="N123" s="308"/>
      <c r="O123" s="308"/>
      <c r="P123" s="308"/>
      <c r="Q123" s="308"/>
      <c r="R123" s="308"/>
      <c r="S123" s="308"/>
      <c r="T123" s="308"/>
    </row>
    <row r="124" spans="1:20" x14ac:dyDescent="0.2">
      <c r="A124" s="308"/>
      <c r="B124" s="308"/>
      <c r="C124" s="308"/>
      <c r="D124" s="308"/>
      <c r="E124" s="308"/>
      <c r="F124" s="308"/>
      <c r="G124" s="308"/>
      <c r="H124" s="308"/>
      <c r="I124" s="308"/>
      <c r="J124" s="308"/>
      <c r="K124" s="308"/>
      <c r="L124" s="308"/>
      <c r="M124" s="308"/>
      <c r="N124" s="308"/>
      <c r="O124" s="308"/>
      <c r="P124" s="308"/>
      <c r="Q124" s="308"/>
      <c r="R124" s="308"/>
      <c r="S124" s="308"/>
      <c r="T124" s="308"/>
    </row>
    <row r="125" spans="1:20" x14ac:dyDescent="0.2">
      <c r="A125" s="308"/>
      <c r="B125" s="308"/>
      <c r="C125" s="308"/>
      <c r="D125" s="308"/>
      <c r="E125" s="308"/>
      <c r="F125" s="308"/>
      <c r="G125" s="308"/>
      <c r="H125" s="308"/>
      <c r="I125" s="308"/>
      <c r="J125" s="308"/>
      <c r="K125" s="308"/>
      <c r="L125" s="308"/>
      <c r="M125" s="308"/>
      <c r="N125" s="308"/>
      <c r="O125" s="308"/>
      <c r="P125" s="308"/>
      <c r="Q125" s="308"/>
      <c r="R125" s="308"/>
      <c r="S125" s="308"/>
      <c r="T125" s="308"/>
    </row>
    <row r="126" spans="1:20" x14ac:dyDescent="0.2">
      <c r="A126" s="308"/>
      <c r="B126" s="308"/>
      <c r="C126" s="308"/>
      <c r="D126" s="308"/>
      <c r="E126" s="308"/>
      <c r="F126" s="308"/>
      <c r="G126" s="308"/>
      <c r="H126" s="308"/>
      <c r="I126" s="308"/>
      <c r="J126" s="308"/>
      <c r="K126" s="308"/>
      <c r="L126" s="308"/>
      <c r="M126" s="308"/>
      <c r="N126" s="308"/>
      <c r="O126" s="308"/>
      <c r="P126" s="308"/>
      <c r="Q126" s="308"/>
      <c r="R126" s="308"/>
      <c r="S126" s="308"/>
      <c r="T126" s="308"/>
    </row>
    <row r="127" spans="1:20" x14ac:dyDescent="0.2">
      <c r="A127" s="308"/>
      <c r="B127" s="308"/>
      <c r="C127" s="308"/>
      <c r="D127" s="308"/>
      <c r="E127" s="308"/>
      <c r="F127" s="308"/>
      <c r="G127" s="308"/>
      <c r="H127" s="308"/>
      <c r="I127" s="308"/>
      <c r="J127" s="308"/>
      <c r="K127" s="308"/>
      <c r="L127" s="308"/>
      <c r="M127" s="308"/>
      <c r="N127" s="308"/>
      <c r="O127" s="308"/>
      <c r="P127" s="308"/>
      <c r="Q127" s="308"/>
      <c r="R127" s="308"/>
      <c r="S127" s="308"/>
      <c r="T127" s="308"/>
    </row>
    <row r="128" spans="1:20" x14ac:dyDescent="0.2">
      <c r="A128" s="308"/>
      <c r="B128" s="308"/>
      <c r="C128" s="308"/>
      <c r="D128" s="308"/>
      <c r="E128" s="308"/>
      <c r="F128" s="308"/>
      <c r="G128" s="308"/>
      <c r="H128" s="308"/>
      <c r="I128" s="308"/>
      <c r="J128" s="308"/>
      <c r="K128" s="308"/>
      <c r="L128" s="308"/>
      <c r="M128" s="308"/>
      <c r="N128" s="308"/>
      <c r="O128" s="308"/>
      <c r="P128" s="308"/>
      <c r="Q128" s="308"/>
      <c r="R128" s="308"/>
      <c r="S128" s="308"/>
      <c r="T128" s="308"/>
    </row>
    <row r="129" spans="1:25" x14ac:dyDescent="0.2">
      <c r="A129" s="308"/>
      <c r="B129" s="308"/>
      <c r="C129" s="308"/>
      <c r="D129" s="308"/>
      <c r="E129" s="308"/>
      <c r="F129" s="308"/>
      <c r="G129" s="308"/>
      <c r="H129" s="308"/>
      <c r="I129" s="308"/>
      <c r="J129" s="308"/>
      <c r="K129" s="308"/>
      <c r="L129" s="308"/>
      <c r="M129" s="308"/>
      <c r="N129" s="308"/>
      <c r="O129" s="308"/>
      <c r="P129" s="308"/>
      <c r="Q129" s="308"/>
      <c r="R129" s="308"/>
      <c r="S129" s="308"/>
      <c r="T129" s="308"/>
    </row>
    <row r="130" spans="1:25" x14ac:dyDescent="0.2">
      <c r="A130" s="308"/>
      <c r="B130" s="308"/>
      <c r="C130" s="308"/>
      <c r="D130" s="308"/>
      <c r="E130" s="308"/>
      <c r="F130" s="308"/>
      <c r="G130" s="308"/>
      <c r="H130" s="308"/>
      <c r="I130" s="308"/>
      <c r="J130" s="308"/>
      <c r="K130" s="308"/>
      <c r="L130" s="308"/>
      <c r="M130" s="308"/>
      <c r="N130" s="308"/>
      <c r="O130" s="308"/>
      <c r="P130" s="308"/>
      <c r="Q130" s="308"/>
      <c r="R130" s="308"/>
      <c r="S130" s="308"/>
      <c r="T130" s="308"/>
    </row>
    <row r="131" spans="1:25" ht="15" x14ac:dyDescent="0.2">
      <c r="A131" s="308"/>
      <c r="B131" s="308"/>
      <c r="C131" s="308"/>
      <c r="D131" s="308"/>
      <c r="E131" s="308"/>
      <c r="F131" s="308"/>
      <c r="G131" s="308"/>
      <c r="H131" s="308"/>
      <c r="I131" s="308"/>
      <c r="J131" s="308"/>
      <c r="K131" s="308"/>
      <c r="L131" s="308"/>
      <c r="M131" s="308"/>
      <c r="N131" s="308"/>
      <c r="O131" s="308"/>
      <c r="P131" s="308"/>
      <c r="Q131" s="308"/>
      <c r="R131" s="308"/>
      <c r="S131" s="308"/>
      <c r="T131" s="308"/>
      <c r="U131" s="323" t="s">
        <v>161</v>
      </c>
      <c r="V131" s="322"/>
      <c r="W131" s="322"/>
      <c r="X131" s="322"/>
      <c r="Y131" s="322"/>
    </row>
    <row r="132" spans="1:25" x14ac:dyDescent="0.2">
      <c r="A132" s="308"/>
      <c r="B132" s="308"/>
      <c r="C132" s="308"/>
      <c r="D132" s="308"/>
      <c r="E132" s="308"/>
      <c r="F132" s="308"/>
      <c r="G132" s="308"/>
      <c r="H132" s="308"/>
      <c r="I132" s="308"/>
      <c r="J132" s="308"/>
      <c r="K132" s="308"/>
      <c r="L132" s="308"/>
      <c r="M132" s="308"/>
      <c r="N132" s="308"/>
      <c r="O132" s="308"/>
      <c r="P132" s="308"/>
      <c r="Q132" s="308"/>
      <c r="R132" s="308"/>
      <c r="S132" s="308"/>
      <c r="T132" s="308"/>
      <c r="U132" s="324" t="s">
        <v>163</v>
      </c>
      <c r="V132" s="324"/>
      <c r="W132" s="324"/>
      <c r="X132" s="324"/>
      <c r="Y132" s="324"/>
    </row>
    <row r="133" spans="1:25" x14ac:dyDescent="0.2">
      <c r="A133" s="308"/>
      <c r="B133" s="308"/>
      <c r="C133" s="308"/>
      <c r="D133" s="308"/>
      <c r="E133" s="308"/>
      <c r="F133" s="308"/>
      <c r="G133" s="308"/>
      <c r="H133" s="308"/>
      <c r="I133" s="308"/>
      <c r="J133" s="308"/>
      <c r="K133" s="308"/>
      <c r="L133" s="308"/>
      <c r="M133" s="308"/>
      <c r="N133" s="308"/>
      <c r="O133" s="308"/>
      <c r="P133" s="308"/>
      <c r="Q133" s="308"/>
      <c r="R133" s="308"/>
      <c r="S133" s="308"/>
      <c r="T133" s="308"/>
      <c r="U133" s="324"/>
      <c r="V133" s="324"/>
      <c r="W133" s="324"/>
      <c r="X133" s="324"/>
      <c r="Y133" s="324"/>
    </row>
    <row r="134" spans="1:25" ht="15" customHeight="1" x14ac:dyDescent="0.2">
      <c r="A134" s="308"/>
      <c r="B134" s="308"/>
      <c r="C134" s="308"/>
      <c r="D134" s="308"/>
      <c r="E134" s="308"/>
      <c r="F134" s="308"/>
      <c r="G134" s="308"/>
      <c r="H134" s="308"/>
      <c r="I134" s="308"/>
      <c r="J134" s="308"/>
      <c r="K134" s="308"/>
      <c r="L134" s="308"/>
      <c r="M134" s="308"/>
      <c r="N134" s="308"/>
      <c r="O134" s="308"/>
      <c r="P134" s="308"/>
      <c r="Q134" s="308"/>
      <c r="R134" s="308"/>
      <c r="S134" s="308"/>
      <c r="T134" s="308"/>
      <c r="U134" s="324"/>
      <c r="V134" s="324"/>
      <c r="W134" s="324"/>
      <c r="X134" s="324"/>
      <c r="Y134" s="324"/>
    </row>
    <row r="135" spans="1:25" ht="15" customHeight="1" x14ac:dyDescent="0.2">
      <c r="M135" s="33"/>
      <c r="N135" s="33"/>
      <c r="O135" s="33"/>
      <c r="P135" s="33"/>
      <c r="Q135" s="33"/>
      <c r="R135" s="33"/>
      <c r="S135" s="33"/>
      <c r="T135" s="33"/>
      <c r="U135" s="324"/>
      <c r="V135" s="324"/>
      <c r="W135" s="324"/>
      <c r="X135" s="324"/>
      <c r="Y135" s="324"/>
    </row>
    <row r="136" spans="1:25" x14ac:dyDescent="0.2">
      <c r="M136" s="33"/>
      <c r="N136" s="33"/>
      <c r="O136" s="33"/>
      <c r="P136" s="33"/>
      <c r="Q136" s="33"/>
      <c r="R136" s="33"/>
      <c r="S136" s="33"/>
      <c r="T136" s="33"/>
      <c r="U136" s="324"/>
      <c r="V136" s="324"/>
      <c r="W136" s="324"/>
      <c r="X136" s="324"/>
      <c r="Y136" s="324"/>
    </row>
    <row r="137" spans="1:25" ht="15" customHeight="1" x14ac:dyDescent="0.2">
      <c r="M137" s="33"/>
      <c r="N137" s="33"/>
      <c r="O137" s="33"/>
      <c r="P137" s="33"/>
      <c r="Q137" s="33"/>
      <c r="R137" s="33"/>
      <c r="S137" s="33"/>
      <c r="T137" s="33"/>
      <c r="U137" s="324"/>
      <c r="V137" s="324"/>
      <c r="W137" s="324"/>
      <c r="X137" s="324"/>
      <c r="Y137" s="324"/>
    </row>
    <row r="138" spans="1:25" ht="15.75" customHeight="1" x14ac:dyDescent="0.2">
      <c r="A138" s="318" t="s">
        <v>157</v>
      </c>
      <c r="B138" s="318"/>
      <c r="C138" s="318"/>
      <c r="D138" s="318"/>
      <c r="E138" s="318"/>
      <c r="F138" s="318"/>
      <c r="G138" s="318"/>
      <c r="H138" s="318"/>
      <c r="I138" s="318"/>
      <c r="J138" s="318"/>
      <c r="K138" s="318"/>
      <c r="L138" s="318"/>
      <c r="M138" s="318"/>
      <c r="N138" s="318"/>
      <c r="O138" s="318"/>
      <c r="P138" s="318"/>
      <c r="Q138" s="318"/>
      <c r="R138" s="318"/>
      <c r="S138" s="318"/>
      <c r="T138" s="318"/>
      <c r="U138" s="324"/>
      <c r="V138" s="324"/>
      <c r="W138" s="324"/>
      <c r="X138" s="324"/>
      <c r="Y138" s="324"/>
    </row>
    <row r="139" spans="1:25" x14ac:dyDescent="0.2">
      <c r="A139" s="318"/>
      <c r="B139" s="318"/>
      <c r="C139" s="318"/>
      <c r="D139" s="318"/>
      <c r="E139" s="318"/>
      <c r="F139" s="318"/>
      <c r="G139" s="318"/>
      <c r="H139" s="318"/>
      <c r="I139" s="318"/>
      <c r="J139" s="318"/>
      <c r="K139" s="318"/>
      <c r="L139" s="318"/>
      <c r="M139" s="318"/>
      <c r="N139" s="318"/>
      <c r="O139" s="318"/>
      <c r="P139" s="318"/>
      <c r="Q139" s="318"/>
      <c r="R139" s="318"/>
      <c r="S139" s="318"/>
      <c r="T139" s="318"/>
      <c r="U139" s="324"/>
      <c r="V139" s="324"/>
      <c r="W139" s="324"/>
      <c r="X139" s="324"/>
      <c r="Y139" s="324"/>
    </row>
    <row r="140" spans="1:25" x14ac:dyDescent="0.2">
      <c r="A140" s="325"/>
      <c r="B140" s="325"/>
      <c r="C140" s="327"/>
      <c r="D140" s="327"/>
      <c r="E140" s="327"/>
      <c r="F140" s="327"/>
      <c r="G140" s="327"/>
      <c r="H140" s="65"/>
      <c r="I140" s="65"/>
      <c r="J140" s="65"/>
      <c r="K140" s="65"/>
      <c r="L140" s="65"/>
      <c r="M140" s="66"/>
      <c r="N140" s="66"/>
      <c r="O140" s="66"/>
      <c r="P140" s="66"/>
      <c r="Q140" s="66"/>
      <c r="R140" s="66"/>
      <c r="S140" s="66"/>
      <c r="T140" s="67"/>
      <c r="U140" s="324"/>
      <c r="V140" s="324"/>
      <c r="W140" s="324"/>
      <c r="X140" s="324"/>
      <c r="Y140" s="324"/>
    </row>
    <row r="141" spans="1:25" x14ac:dyDescent="0.2">
      <c r="A141" s="326"/>
      <c r="B141" s="326" t="s">
        <v>156</v>
      </c>
      <c r="C141" s="328"/>
      <c r="D141" s="328"/>
      <c r="E141" s="328"/>
      <c r="F141" s="328"/>
      <c r="G141" s="328"/>
      <c r="H141" s="328"/>
      <c r="I141" s="328"/>
      <c r="J141" s="328"/>
      <c r="K141" s="328"/>
      <c r="L141" s="328"/>
      <c r="M141" s="328"/>
      <c r="N141" s="328"/>
      <c r="O141" s="328"/>
      <c r="P141" s="328"/>
      <c r="Q141" s="328"/>
      <c r="R141" s="328"/>
      <c r="S141" s="328"/>
      <c r="T141" s="329"/>
      <c r="U141" s="324"/>
      <c r="V141" s="324"/>
      <c r="W141" s="324"/>
      <c r="X141" s="324"/>
      <c r="Y141" s="324"/>
    </row>
    <row r="142" spans="1:25" x14ac:dyDescent="0.2">
      <c r="A142" s="326"/>
      <c r="B142" s="326"/>
      <c r="C142" s="328"/>
      <c r="D142" s="328"/>
      <c r="E142" s="328"/>
      <c r="F142" s="328"/>
      <c r="G142" s="328"/>
      <c r="H142" s="328"/>
      <c r="I142" s="328"/>
      <c r="J142" s="328"/>
      <c r="K142" s="328"/>
      <c r="L142" s="328"/>
      <c r="M142" s="328"/>
      <c r="N142" s="328"/>
      <c r="O142" s="328"/>
      <c r="P142" s="328"/>
      <c r="Q142" s="328"/>
      <c r="R142" s="328"/>
      <c r="S142" s="328"/>
      <c r="T142" s="329"/>
      <c r="U142" s="324"/>
      <c r="V142" s="324"/>
      <c r="W142" s="324"/>
      <c r="X142" s="324"/>
      <c r="Y142" s="324"/>
    </row>
    <row r="143" spans="1:25" x14ac:dyDescent="0.2">
      <c r="A143" s="248"/>
      <c r="B143" s="248"/>
      <c r="C143" s="249"/>
      <c r="D143" s="249"/>
      <c r="E143" s="249"/>
      <c r="F143" s="249"/>
      <c r="G143" s="249"/>
      <c r="H143" s="68"/>
      <c r="I143" s="68"/>
      <c r="J143" s="68"/>
      <c r="K143" s="68"/>
      <c r="L143" s="68"/>
      <c r="M143" s="68"/>
      <c r="N143" s="68"/>
      <c r="O143" s="68"/>
      <c r="P143" s="68"/>
      <c r="Q143" s="68"/>
      <c r="R143" s="68"/>
      <c r="S143" s="68"/>
      <c r="T143" s="69"/>
      <c r="U143" s="324"/>
      <c r="V143" s="324"/>
      <c r="W143" s="324"/>
      <c r="X143" s="324"/>
      <c r="Y143" s="324"/>
    </row>
    <row r="144" spans="1:25" x14ac:dyDescent="0.2">
      <c r="A144" s="319"/>
      <c r="B144" s="319"/>
      <c r="C144" s="319"/>
      <c r="D144" s="319"/>
      <c r="E144" s="319"/>
      <c r="F144" s="319"/>
      <c r="G144" s="319"/>
      <c r="H144" s="319"/>
      <c r="I144" s="319"/>
      <c r="J144" s="319"/>
      <c r="K144" s="319"/>
      <c r="L144" s="319"/>
      <c r="M144" s="319"/>
      <c r="N144" s="319"/>
      <c r="O144" s="319"/>
      <c r="P144" s="319"/>
      <c r="Q144" s="319"/>
      <c r="R144" s="319"/>
      <c r="S144" s="319"/>
      <c r="T144" s="319"/>
      <c r="U144" s="324"/>
      <c r="V144" s="324"/>
      <c r="W144" s="324"/>
      <c r="X144" s="324"/>
      <c r="Y144" s="324"/>
    </row>
    <row r="145" spans="1:25" x14ac:dyDescent="0.2">
      <c r="A145" s="319"/>
      <c r="B145" s="319"/>
      <c r="C145" s="319"/>
      <c r="D145" s="319"/>
      <c r="E145" s="319"/>
      <c r="F145" s="319"/>
      <c r="G145" s="319"/>
      <c r="H145" s="319"/>
      <c r="I145" s="319"/>
      <c r="J145" s="319"/>
      <c r="K145" s="319"/>
      <c r="L145" s="319"/>
      <c r="M145" s="319"/>
      <c r="N145" s="319"/>
      <c r="O145" s="319"/>
      <c r="P145" s="319"/>
      <c r="Q145" s="319"/>
      <c r="R145" s="319"/>
      <c r="S145" s="319"/>
      <c r="T145" s="319"/>
      <c r="U145" s="324"/>
      <c r="V145" s="324"/>
      <c r="W145" s="324"/>
      <c r="X145" s="324"/>
      <c r="Y145" s="324"/>
    </row>
    <row r="146" spans="1:25" x14ac:dyDescent="0.2">
      <c r="A146" s="319"/>
      <c r="B146" s="319"/>
      <c r="C146" s="319"/>
      <c r="D146" s="319"/>
      <c r="E146" s="319"/>
      <c r="F146" s="319"/>
      <c r="G146" s="319"/>
      <c r="H146" s="319"/>
      <c r="I146" s="319"/>
      <c r="J146" s="319"/>
      <c r="K146" s="319"/>
      <c r="L146" s="319"/>
      <c r="M146" s="319"/>
      <c r="N146" s="319"/>
      <c r="O146" s="319"/>
      <c r="P146" s="319"/>
      <c r="Q146" s="319"/>
      <c r="R146" s="319"/>
      <c r="S146" s="319"/>
      <c r="T146" s="319"/>
      <c r="U146" s="324"/>
      <c r="V146" s="324"/>
      <c r="W146" s="324"/>
      <c r="X146" s="324"/>
      <c r="Y146" s="324"/>
    </row>
    <row r="147" spans="1:25" x14ac:dyDescent="0.2">
      <c r="A147" s="319"/>
      <c r="B147" s="319"/>
      <c r="C147" s="319"/>
      <c r="D147" s="319"/>
      <c r="E147" s="319"/>
      <c r="F147" s="319"/>
      <c r="G147" s="319"/>
      <c r="H147" s="319"/>
      <c r="I147" s="319"/>
      <c r="J147" s="319"/>
      <c r="K147" s="319"/>
      <c r="L147" s="319"/>
      <c r="M147" s="319"/>
      <c r="N147" s="319"/>
      <c r="O147" s="319"/>
      <c r="P147" s="319"/>
      <c r="Q147" s="319"/>
      <c r="R147" s="319"/>
      <c r="S147" s="319"/>
      <c r="T147" s="319"/>
      <c r="U147" s="324"/>
      <c r="V147" s="324"/>
      <c r="W147" s="324"/>
      <c r="X147" s="324"/>
      <c r="Y147" s="324"/>
    </row>
    <row r="148" spans="1:25" ht="14.1" customHeight="1" x14ac:dyDescent="0.2">
      <c r="A148" s="312" t="s">
        <v>141</v>
      </c>
      <c r="B148" s="312"/>
      <c r="C148" s="312"/>
      <c r="D148" s="312"/>
      <c r="E148" s="312"/>
      <c r="F148" s="312"/>
      <c r="G148" s="312"/>
      <c r="H148" s="312"/>
      <c r="I148" s="312"/>
      <c r="J148" s="312"/>
      <c r="K148" s="312"/>
      <c r="L148" s="312"/>
      <c r="M148" s="312"/>
      <c r="N148" s="312"/>
      <c r="O148" s="312"/>
      <c r="P148" s="312"/>
      <c r="Q148" s="312"/>
      <c r="R148" s="312"/>
      <c r="S148" s="312"/>
      <c r="T148" s="312"/>
    </row>
    <row r="149" spans="1:25" ht="14.1" customHeight="1" x14ac:dyDescent="0.2">
      <c r="A149" s="313"/>
      <c r="B149" s="313"/>
      <c r="C149" s="313"/>
      <c r="D149" s="313"/>
      <c r="E149" s="313"/>
      <c r="F149" s="313"/>
      <c r="G149" s="313"/>
      <c r="H149" s="313"/>
      <c r="I149" s="313"/>
      <c r="J149" s="313"/>
      <c r="K149" s="313"/>
      <c r="L149" s="313"/>
      <c r="M149" s="313"/>
      <c r="N149" s="313"/>
      <c r="O149" s="313"/>
      <c r="P149" s="313"/>
      <c r="Q149" s="313"/>
      <c r="R149" s="313"/>
      <c r="S149" s="313"/>
      <c r="T149" s="313"/>
    </row>
    <row r="150" spans="1:25" x14ac:dyDescent="0.2">
      <c r="A150" s="160" t="s">
        <v>41</v>
      </c>
      <c r="B150" s="161"/>
      <c r="C150" s="161"/>
      <c r="D150" s="161"/>
      <c r="E150" s="161"/>
      <c r="F150" s="161"/>
      <c r="G150" s="161"/>
      <c r="H150" s="161"/>
      <c r="I150" s="161"/>
      <c r="J150" s="161"/>
      <c r="K150" s="161"/>
      <c r="L150" s="161"/>
      <c r="M150" s="161"/>
      <c r="N150" s="161"/>
      <c r="O150" s="161"/>
      <c r="P150" s="161"/>
      <c r="Q150" s="161"/>
      <c r="R150" s="161"/>
      <c r="S150" s="161"/>
      <c r="T150" s="162"/>
    </row>
    <row r="151" spans="1:25" x14ac:dyDescent="0.2">
      <c r="A151" s="166"/>
      <c r="B151" s="167"/>
      <c r="C151" s="167"/>
      <c r="D151" s="167"/>
      <c r="E151" s="167"/>
      <c r="F151" s="167"/>
      <c r="G151" s="167"/>
      <c r="H151" s="167"/>
      <c r="I151" s="167"/>
      <c r="J151" s="167"/>
      <c r="K151" s="167"/>
      <c r="L151" s="167"/>
      <c r="M151" s="167"/>
      <c r="N151" s="167"/>
      <c r="O151" s="167"/>
      <c r="P151" s="167"/>
      <c r="Q151" s="167"/>
      <c r="R151" s="167"/>
      <c r="S151" s="167"/>
      <c r="T151" s="168"/>
    </row>
    <row r="152" spans="1:25" x14ac:dyDescent="0.2">
      <c r="A152" s="157" t="s">
        <v>28</v>
      </c>
      <c r="B152" s="160" t="s">
        <v>27</v>
      </c>
      <c r="C152" s="161"/>
      <c r="D152" s="161"/>
      <c r="E152" s="161"/>
      <c r="F152" s="161"/>
      <c r="G152" s="161"/>
      <c r="H152" s="161"/>
      <c r="I152" s="162"/>
      <c r="J152" s="138" t="s">
        <v>39</v>
      </c>
      <c r="K152" s="144" t="s">
        <v>25</v>
      </c>
      <c r="L152" s="145"/>
      <c r="M152" s="146"/>
      <c r="N152" s="144" t="s">
        <v>40</v>
      </c>
      <c r="O152" s="145"/>
      <c r="P152" s="146"/>
      <c r="Q152" s="144" t="s">
        <v>24</v>
      </c>
      <c r="R152" s="145"/>
      <c r="S152" s="146"/>
      <c r="T152" s="138" t="s">
        <v>23</v>
      </c>
    </row>
    <row r="153" spans="1:25" x14ac:dyDescent="0.2">
      <c r="A153" s="158"/>
      <c r="B153" s="163"/>
      <c r="C153" s="164"/>
      <c r="D153" s="164"/>
      <c r="E153" s="164"/>
      <c r="F153" s="164"/>
      <c r="G153" s="164"/>
      <c r="H153" s="164"/>
      <c r="I153" s="165"/>
      <c r="J153" s="139"/>
      <c r="K153" s="147"/>
      <c r="L153" s="148"/>
      <c r="M153" s="149"/>
      <c r="N153" s="147"/>
      <c r="O153" s="148"/>
      <c r="P153" s="149"/>
      <c r="Q153" s="147"/>
      <c r="R153" s="148"/>
      <c r="S153" s="149"/>
      <c r="T153" s="139"/>
    </row>
    <row r="154" spans="1:25" x14ac:dyDescent="0.2">
      <c r="A154" s="159"/>
      <c r="B154" s="166"/>
      <c r="C154" s="167"/>
      <c r="D154" s="167"/>
      <c r="E154" s="167"/>
      <c r="F154" s="167"/>
      <c r="G154" s="167"/>
      <c r="H154" s="167"/>
      <c r="I154" s="168"/>
      <c r="J154" s="140"/>
      <c r="K154" s="4" t="s">
        <v>29</v>
      </c>
      <c r="L154" s="4" t="s">
        <v>30</v>
      </c>
      <c r="M154" s="4" t="s">
        <v>31</v>
      </c>
      <c r="N154" s="4" t="s">
        <v>35</v>
      </c>
      <c r="O154" s="4" t="s">
        <v>7</v>
      </c>
      <c r="P154" s="4" t="s">
        <v>32</v>
      </c>
      <c r="Q154" s="4" t="s">
        <v>33</v>
      </c>
      <c r="R154" s="4" t="s">
        <v>29</v>
      </c>
      <c r="S154" s="4" t="s">
        <v>34</v>
      </c>
      <c r="T154" s="140"/>
    </row>
    <row r="155" spans="1:25" ht="28.35" customHeight="1" x14ac:dyDescent="0.2">
      <c r="A155" s="17" t="s">
        <v>169</v>
      </c>
      <c r="B155" s="204" t="s">
        <v>170</v>
      </c>
      <c r="C155" s="205"/>
      <c r="D155" s="205"/>
      <c r="E155" s="205"/>
      <c r="F155" s="205"/>
      <c r="G155" s="205"/>
      <c r="H155" s="205"/>
      <c r="I155" s="206"/>
      <c r="J155" s="6">
        <v>6</v>
      </c>
      <c r="K155" s="6">
        <v>2</v>
      </c>
      <c r="L155" s="6">
        <v>2</v>
      </c>
      <c r="M155" s="6">
        <v>0</v>
      </c>
      <c r="N155" s="8">
        <f>K155+L155+M155</f>
        <v>4</v>
      </c>
      <c r="O155" s="9">
        <f>P155-N155</f>
        <v>7</v>
      </c>
      <c r="P155" s="9">
        <f>ROUND(PRODUCT(J155,25)/14,0)</f>
        <v>11</v>
      </c>
      <c r="Q155" s="12" t="s">
        <v>33</v>
      </c>
      <c r="R155" s="6"/>
      <c r="S155" s="13"/>
      <c r="T155" s="6" t="s">
        <v>143</v>
      </c>
    </row>
    <row r="156" spans="1:25" ht="28.35" customHeight="1" x14ac:dyDescent="0.2">
      <c r="A156" s="17" t="s">
        <v>172</v>
      </c>
      <c r="B156" s="204" t="s">
        <v>173</v>
      </c>
      <c r="C156" s="205"/>
      <c r="D156" s="205"/>
      <c r="E156" s="205"/>
      <c r="F156" s="205"/>
      <c r="G156" s="205"/>
      <c r="H156" s="205"/>
      <c r="I156" s="206"/>
      <c r="J156" s="6">
        <v>6</v>
      </c>
      <c r="K156" s="6">
        <v>2</v>
      </c>
      <c r="L156" s="6">
        <v>2</v>
      </c>
      <c r="M156" s="6">
        <v>0</v>
      </c>
      <c r="N156" s="8">
        <f t="shared" ref="N156:N161" si="2">K156+L156+M156</f>
        <v>4</v>
      </c>
      <c r="O156" s="9">
        <f t="shared" ref="O156:O161" si="3">P156-N156</f>
        <v>7</v>
      </c>
      <c r="P156" s="9">
        <f t="shared" ref="P156:P159" si="4">ROUND(PRODUCT(J156,25)/14,0)</f>
        <v>11</v>
      </c>
      <c r="Q156" s="12" t="s">
        <v>33</v>
      </c>
      <c r="R156" s="6"/>
      <c r="S156" s="13"/>
      <c r="T156" s="6" t="s">
        <v>143</v>
      </c>
    </row>
    <row r="157" spans="1:25" ht="28.35" customHeight="1" x14ac:dyDescent="0.2">
      <c r="A157" s="17" t="s">
        <v>174</v>
      </c>
      <c r="B157" s="204" t="s">
        <v>175</v>
      </c>
      <c r="C157" s="205"/>
      <c r="D157" s="205"/>
      <c r="E157" s="205"/>
      <c r="F157" s="205"/>
      <c r="G157" s="205"/>
      <c r="H157" s="205"/>
      <c r="I157" s="206"/>
      <c r="J157" s="6">
        <v>5</v>
      </c>
      <c r="K157" s="6">
        <v>2</v>
      </c>
      <c r="L157" s="6">
        <v>2</v>
      </c>
      <c r="M157" s="6">
        <v>0</v>
      </c>
      <c r="N157" s="8">
        <f t="shared" si="2"/>
        <v>4</v>
      </c>
      <c r="O157" s="9">
        <f t="shared" si="3"/>
        <v>5</v>
      </c>
      <c r="P157" s="9">
        <f t="shared" si="4"/>
        <v>9</v>
      </c>
      <c r="Q157" s="12" t="s">
        <v>33</v>
      </c>
      <c r="R157" s="6"/>
      <c r="S157" s="13"/>
      <c r="T157" s="6" t="s">
        <v>143</v>
      </c>
    </row>
    <row r="158" spans="1:25" ht="28.35" customHeight="1" x14ac:dyDescent="0.2">
      <c r="A158" s="17" t="s">
        <v>176</v>
      </c>
      <c r="B158" s="204" t="s">
        <v>177</v>
      </c>
      <c r="C158" s="205"/>
      <c r="D158" s="205"/>
      <c r="E158" s="205"/>
      <c r="F158" s="205"/>
      <c r="G158" s="205"/>
      <c r="H158" s="205"/>
      <c r="I158" s="206"/>
      <c r="J158" s="6">
        <v>6</v>
      </c>
      <c r="K158" s="6">
        <v>2</v>
      </c>
      <c r="L158" s="6">
        <v>2</v>
      </c>
      <c r="M158" s="6">
        <v>0</v>
      </c>
      <c r="N158" s="8">
        <f t="shared" si="2"/>
        <v>4</v>
      </c>
      <c r="O158" s="9">
        <f t="shared" si="3"/>
        <v>7</v>
      </c>
      <c r="P158" s="9">
        <f t="shared" si="4"/>
        <v>11</v>
      </c>
      <c r="Q158" s="12" t="s">
        <v>33</v>
      </c>
      <c r="R158" s="6"/>
      <c r="S158" s="13"/>
      <c r="T158" s="6" t="s">
        <v>143</v>
      </c>
      <c r="X158" s="1" t="s">
        <v>92</v>
      </c>
    </row>
    <row r="159" spans="1:25" ht="18.95" customHeight="1" x14ac:dyDescent="0.2">
      <c r="A159" s="17" t="s">
        <v>178</v>
      </c>
      <c r="B159" s="207" t="s">
        <v>179</v>
      </c>
      <c r="C159" s="208"/>
      <c r="D159" s="208"/>
      <c r="E159" s="208"/>
      <c r="F159" s="208"/>
      <c r="G159" s="208"/>
      <c r="H159" s="208"/>
      <c r="I159" s="209"/>
      <c r="J159" s="6">
        <v>4</v>
      </c>
      <c r="K159" s="6">
        <v>2</v>
      </c>
      <c r="L159" s="6">
        <v>2</v>
      </c>
      <c r="M159" s="6">
        <v>0</v>
      </c>
      <c r="N159" s="8">
        <f t="shared" si="2"/>
        <v>4</v>
      </c>
      <c r="O159" s="9">
        <f t="shared" si="3"/>
        <v>3</v>
      </c>
      <c r="P159" s="9">
        <f t="shared" si="4"/>
        <v>7</v>
      </c>
      <c r="Q159" s="12"/>
      <c r="R159" s="6" t="s">
        <v>29</v>
      </c>
      <c r="S159" s="13"/>
      <c r="T159" s="6" t="s">
        <v>144</v>
      </c>
    </row>
    <row r="160" spans="1:25" ht="18.95" customHeight="1" x14ac:dyDescent="0.2">
      <c r="A160" s="77" t="s">
        <v>91</v>
      </c>
      <c r="B160" s="309" t="s">
        <v>131</v>
      </c>
      <c r="C160" s="310"/>
      <c r="D160" s="310"/>
      <c r="E160" s="310"/>
      <c r="F160" s="310"/>
      <c r="G160" s="310"/>
      <c r="H160" s="310"/>
      <c r="I160" s="311"/>
      <c r="J160" s="30">
        <v>3</v>
      </c>
      <c r="K160" s="30">
        <v>0</v>
      </c>
      <c r="L160" s="30">
        <v>2</v>
      </c>
      <c r="M160" s="30">
        <v>0</v>
      </c>
      <c r="N160" s="8">
        <f t="shared" ref="N160" si="5">K160+L160+M160</f>
        <v>2</v>
      </c>
      <c r="O160" s="9">
        <f t="shared" ref="O160" si="6">P160-N160</f>
        <v>3</v>
      </c>
      <c r="P160" s="9">
        <f t="shared" ref="P160:P161" si="7">ROUND(PRODUCT(J160,25)/14,0)</f>
        <v>5</v>
      </c>
      <c r="Q160" s="55"/>
      <c r="R160" s="56" t="s">
        <v>29</v>
      </c>
      <c r="S160" s="57"/>
      <c r="T160" s="56" t="s">
        <v>38</v>
      </c>
      <c r="U160" s="32"/>
      <c r="V160" s="32"/>
      <c r="W160" s="32"/>
      <c r="X160" s="32"/>
      <c r="Y160" s="32"/>
    </row>
    <row r="161" spans="1:25" ht="18.95" customHeight="1" x14ac:dyDescent="0.2">
      <c r="A161" s="18" t="s">
        <v>85</v>
      </c>
      <c r="B161" s="269" t="s">
        <v>133</v>
      </c>
      <c r="C161" s="270"/>
      <c r="D161" s="270"/>
      <c r="E161" s="270"/>
      <c r="F161" s="270"/>
      <c r="G161" s="270"/>
      <c r="H161" s="270"/>
      <c r="I161" s="271"/>
      <c r="J161" s="8">
        <v>2</v>
      </c>
      <c r="K161" s="8">
        <v>0</v>
      </c>
      <c r="L161" s="8">
        <v>2</v>
      </c>
      <c r="M161" s="8">
        <v>0</v>
      </c>
      <c r="N161" s="8">
        <f t="shared" si="2"/>
        <v>2</v>
      </c>
      <c r="O161" s="9">
        <f t="shared" si="3"/>
        <v>2</v>
      </c>
      <c r="P161" s="9">
        <f t="shared" si="7"/>
        <v>4</v>
      </c>
      <c r="Q161" s="55"/>
      <c r="R161" s="56"/>
      <c r="S161" s="57" t="s">
        <v>34</v>
      </c>
      <c r="T161" s="56" t="s">
        <v>38</v>
      </c>
      <c r="U161" s="229" t="str">
        <f>IF(J162&gt;=32,"Corect","Sunt necesare cel puțin 32 de credite")</f>
        <v>Corect</v>
      </c>
      <c r="V161" s="230"/>
      <c r="W161" s="230"/>
      <c r="X161" s="32"/>
      <c r="Y161" s="32"/>
    </row>
    <row r="162" spans="1:25" x14ac:dyDescent="0.2">
      <c r="A162" s="10" t="s">
        <v>26</v>
      </c>
      <c r="B162" s="150"/>
      <c r="C162" s="210"/>
      <c r="D162" s="210"/>
      <c r="E162" s="210"/>
      <c r="F162" s="210"/>
      <c r="G162" s="210"/>
      <c r="H162" s="210"/>
      <c r="I162" s="151"/>
      <c r="J162" s="10">
        <f t="shared" ref="J162:P162" si="8">SUM(J155:J161)</f>
        <v>32</v>
      </c>
      <c r="K162" s="10">
        <f t="shared" si="8"/>
        <v>10</v>
      </c>
      <c r="L162" s="10">
        <f t="shared" si="8"/>
        <v>14</v>
      </c>
      <c r="M162" s="10">
        <f t="shared" si="8"/>
        <v>0</v>
      </c>
      <c r="N162" s="10">
        <f t="shared" si="8"/>
        <v>24</v>
      </c>
      <c r="O162" s="10">
        <f t="shared" si="8"/>
        <v>34</v>
      </c>
      <c r="P162" s="10">
        <f t="shared" si="8"/>
        <v>58</v>
      </c>
      <c r="Q162" s="10">
        <f>COUNTIF(Q155:Q161,"E")</f>
        <v>4</v>
      </c>
      <c r="R162" s="10">
        <f>COUNTIF(R155:R161,"C")</f>
        <v>2</v>
      </c>
      <c r="S162" s="10">
        <f>COUNTIF(S155:S161,"VP")</f>
        <v>1</v>
      </c>
      <c r="T162" s="47">
        <f>COUNTA(T155:T161)</f>
        <v>7</v>
      </c>
      <c r="U162" s="328" t="str">
        <f>IF(Q162&gt;=SUM(R162:S162),"Corect","E trebuie să fie cel puțin egal cu C+VP")</f>
        <v>Corect</v>
      </c>
      <c r="V162" s="328"/>
      <c r="W162" s="328"/>
    </row>
    <row r="163" spans="1:25" x14ac:dyDescent="0.2">
      <c r="A163" s="361" t="s">
        <v>102</v>
      </c>
      <c r="B163" s="361"/>
      <c r="C163" s="361"/>
      <c r="D163" s="361"/>
      <c r="E163" s="361"/>
      <c r="F163" s="361"/>
      <c r="G163" s="361"/>
      <c r="H163" s="361"/>
      <c r="I163" s="361"/>
      <c r="J163" s="361"/>
      <c r="K163" s="361"/>
      <c r="L163" s="361"/>
      <c r="M163" s="361"/>
      <c r="N163" s="361"/>
      <c r="O163" s="361"/>
      <c r="P163" s="361"/>
      <c r="Q163" s="361"/>
      <c r="R163" s="361"/>
      <c r="S163" s="361"/>
      <c r="T163" s="361"/>
      <c r="W163" s="62"/>
    </row>
    <row r="164" spans="1:25" x14ac:dyDescent="0.2">
      <c r="A164" s="362"/>
      <c r="B164" s="362"/>
      <c r="C164" s="362"/>
      <c r="D164" s="362"/>
      <c r="E164" s="362"/>
      <c r="F164" s="362"/>
      <c r="G164" s="362"/>
      <c r="H164" s="362"/>
      <c r="I164" s="362"/>
      <c r="J164" s="362"/>
      <c r="K164" s="362"/>
      <c r="L164" s="362"/>
      <c r="M164" s="362"/>
      <c r="N164" s="362"/>
      <c r="O164" s="362"/>
      <c r="P164" s="362"/>
      <c r="Q164" s="362"/>
      <c r="R164" s="362"/>
      <c r="S164" s="362"/>
      <c r="T164" s="362"/>
    </row>
    <row r="165" spans="1:25" x14ac:dyDescent="0.2">
      <c r="A165" s="362"/>
      <c r="B165" s="362"/>
      <c r="C165" s="362"/>
      <c r="D165" s="362"/>
      <c r="E165" s="362"/>
      <c r="F165" s="362"/>
      <c r="G165" s="362"/>
      <c r="H165" s="362"/>
      <c r="I165" s="362"/>
      <c r="J165" s="362"/>
      <c r="K165" s="362"/>
      <c r="L165" s="362"/>
      <c r="M165" s="362"/>
      <c r="N165" s="362"/>
      <c r="O165" s="362"/>
      <c r="P165" s="362"/>
      <c r="Q165" s="362"/>
      <c r="R165" s="362"/>
      <c r="S165" s="362"/>
      <c r="T165" s="362"/>
    </row>
    <row r="166" spans="1:25" x14ac:dyDescent="0.2">
      <c r="A166" s="160" t="s">
        <v>42</v>
      </c>
      <c r="B166" s="161"/>
      <c r="C166" s="161"/>
      <c r="D166" s="161"/>
      <c r="E166" s="161"/>
      <c r="F166" s="161"/>
      <c r="G166" s="161"/>
      <c r="H166" s="161"/>
      <c r="I166" s="161"/>
      <c r="J166" s="161"/>
      <c r="K166" s="161"/>
      <c r="L166" s="161"/>
      <c r="M166" s="161"/>
      <c r="N166" s="161"/>
      <c r="O166" s="161"/>
      <c r="P166" s="161"/>
      <c r="Q166" s="161"/>
      <c r="R166" s="161"/>
      <c r="S166" s="161"/>
      <c r="T166" s="162"/>
    </row>
    <row r="167" spans="1:25" x14ac:dyDescent="0.2">
      <c r="A167" s="163"/>
      <c r="B167" s="164"/>
      <c r="C167" s="164"/>
      <c r="D167" s="164"/>
      <c r="E167" s="164"/>
      <c r="F167" s="164"/>
      <c r="G167" s="164"/>
      <c r="H167" s="164"/>
      <c r="I167" s="164"/>
      <c r="J167" s="164"/>
      <c r="K167" s="164"/>
      <c r="L167" s="164"/>
      <c r="M167" s="164"/>
      <c r="N167" s="164"/>
      <c r="O167" s="164"/>
      <c r="P167" s="164"/>
      <c r="Q167" s="164"/>
      <c r="R167" s="164"/>
      <c r="S167" s="164"/>
      <c r="T167" s="165"/>
    </row>
    <row r="168" spans="1:25" x14ac:dyDescent="0.2">
      <c r="A168" s="157" t="s">
        <v>28</v>
      </c>
      <c r="B168" s="160" t="s">
        <v>27</v>
      </c>
      <c r="C168" s="161"/>
      <c r="D168" s="161"/>
      <c r="E168" s="161"/>
      <c r="F168" s="161"/>
      <c r="G168" s="161"/>
      <c r="H168" s="161"/>
      <c r="I168" s="162"/>
      <c r="J168" s="138" t="s">
        <v>39</v>
      </c>
      <c r="K168" s="144" t="s">
        <v>25</v>
      </c>
      <c r="L168" s="145"/>
      <c r="M168" s="146"/>
      <c r="N168" s="144" t="s">
        <v>40</v>
      </c>
      <c r="O168" s="145"/>
      <c r="P168" s="146"/>
      <c r="Q168" s="144" t="s">
        <v>24</v>
      </c>
      <c r="R168" s="145"/>
      <c r="S168" s="146"/>
      <c r="T168" s="195" t="s">
        <v>23</v>
      </c>
    </row>
    <row r="169" spans="1:25" x14ac:dyDescent="0.2">
      <c r="A169" s="158"/>
      <c r="B169" s="163"/>
      <c r="C169" s="164"/>
      <c r="D169" s="164"/>
      <c r="E169" s="164"/>
      <c r="F169" s="164"/>
      <c r="G169" s="164"/>
      <c r="H169" s="164"/>
      <c r="I169" s="165"/>
      <c r="J169" s="139"/>
      <c r="K169" s="147"/>
      <c r="L169" s="148"/>
      <c r="M169" s="149"/>
      <c r="N169" s="147"/>
      <c r="O169" s="148"/>
      <c r="P169" s="149"/>
      <c r="Q169" s="147"/>
      <c r="R169" s="148"/>
      <c r="S169" s="149"/>
      <c r="T169" s="195"/>
    </row>
    <row r="170" spans="1:25" x14ac:dyDescent="0.2">
      <c r="A170" s="159"/>
      <c r="B170" s="166"/>
      <c r="C170" s="167"/>
      <c r="D170" s="167"/>
      <c r="E170" s="167"/>
      <c r="F170" s="167"/>
      <c r="G170" s="167"/>
      <c r="H170" s="167"/>
      <c r="I170" s="168"/>
      <c r="J170" s="140"/>
      <c r="K170" s="4" t="s">
        <v>29</v>
      </c>
      <c r="L170" s="4" t="s">
        <v>30</v>
      </c>
      <c r="M170" s="4" t="s">
        <v>31</v>
      </c>
      <c r="N170" s="4" t="s">
        <v>35</v>
      </c>
      <c r="O170" s="4" t="s">
        <v>7</v>
      </c>
      <c r="P170" s="4" t="s">
        <v>32</v>
      </c>
      <c r="Q170" s="4" t="s">
        <v>33</v>
      </c>
      <c r="R170" s="4" t="s">
        <v>29</v>
      </c>
      <c r="S170" s="4" t="s">
        <v>34</v>
      </c>
      <c r="T170" s="195"/>
    </row>
    <row r="171" spans="1:25" ht="28.35" customHeight="1" x14ac:dyDescent="0.2">
      <c r="A171" s="17" t="s">
        <v>180</v>
      </c>
      <c r="B171" s="204" t="s">
        <v>181</v>
      </c>
      <c r="C171" s="205"/>
      <c r="D171" s="205"/>
      <c r="E171" s="205"/>
      <c r="F171" s="205"/>
      <c r="G171" s="205"/>
      <c r="H171" s="205"/>
      <c r="I171" s="206"/>
      <c r="J171" s="6">
        <v>6</v>
      </c>
      <c r="K171" s="6">
        <v>2</v>
      </c>
      <c r="L171" s="6">
        <v>2</v>
      </c>
      <c r="M171" s="6">
        <v>0</v>
      </c>
      <c r="N171" s="8">
        <f t="shared" ref="N171" si="9">K171+L171+M171</f>
        <v>4</v>
      </c>
      <c r="O171" s="9">
        <f t="shared" ref="O171" si="10">P171-N171</f>
        <v>7</v>
      </c>
      <c r="P171" s="9">
        <f t="shared" ref="P171" si="11">ROUND(PRODUCT(J171,25)/14,0)</f>
        <v>11</v>
      </c>
      <c r="Q171" s="12" t="s">
        <v>33</v>
      </c>
      <c r="R171" s="6"/>
      <c r="S171" s="13"/>
      <c r="T171" s="6" t="s">
        <v>143</v>
      </c>
    </row>
    <row r="172" spans="1:25" ht="28.35" customHeight="1" x14ac:dyDescent="0.2">
      <c r="A172" s="17" t="s">
        <v>292</v>
      </c>
      <c r="B172" s="204" t="s">
        <v>293</v>
      </c>
      <c r="C172" s="205"/>
      <c r="D172" s="205"/>
      <c r="E172" s="205"/>
      <c r="F172" s="205"/>
      <c r="G172" s="205"/>
      <c r="H172" s="205"/>
      <c r="I172" s="206"/>
      <c r="J172" s="6">
        <v>5</v>
      </c>
      <c r="K172" s="6">
        <v>2</v>
      </c>
      <c r="L172" s="6">
        <v>2</v>
      </c>
      <c r="M172" s="6">
        <v>0</v>
      </c>
      <c r="N172" s="8">
        <f t="shared" ref="N172:N177" si="12">K172+L172+M172</f>
        <v>4</v>
      </c>
      <c r="O172" s="9">
        <f t="shared" ref="O172:O177" si="13">P172-N172</f>
        <v>5</v>
      </c>
      <c r="P172" s="9">
        <f t="shared" ref="P172:P177" si="14">ROUND(PRODUCT(J172,25)/14,0)</f>
        <v>9</v>
      </c>
      <c r="Q172" s="12" t="s">
        <v>33</v>
      </c>
      <c r="R172" s="6"/>
      <c r="S172" s="13"/>
      <c r="T172" s="6" t="s">
        <v>144</v>
      </c>
    </row>
    <row r="173" spans="1:25" ht="19.7" customHeight="1" x14ac:dyDescent="0.2">
      <c r="A173" s="17" t="s">
        <v>182</v>
      </c>
      <c r="B173" s="207" t="s">
        <v>183</v>
      </c>
      <c r="C173" s="208"/>
      <c r="D173" s="208"/>
      <c r="E173" s="208"/>
      <c r="F173" s="208"/>
      <c r="G173" s="208"/>
      <c r="H173" s="208"/>
      <c r="I173" s="209"/>
      <c r="J173" s="6">
        <v>6</v>
      </c>
      <c r="K173" s="6">
        <v>2</v>
      </c>
      <c r="L173" s="6">
        <v>2</v>
      </c>
      <c r="M173" s="6">
        <v>0</v>
      </c>
      <c r="N173" s="8">
        <f t="shared" si="12"/>
        <v>4</v>
      </c>
      <c r="O173" s="9">
        <f t="shared" si="13"/>
        <v>7</v>
      </c>
      <c r="P173" s="9">
        <f t="shared" si="14"/>
        <v>11</v>
      </c>
      <c r="Q173" s="12" t="s">
        <v>33</v>
      </c>
      <c r="R173" s="6"/>
      <c r="S173" s="13"/>
      <c r="T173" s="6" t="s">
        <v>143</v>
      </c>
    </row>
    <row r="174" spans="1:25" ht="29.1" customHeight="1" x14ac:dyDescent="0.2">
      <c r="A174" s="17" t="s">
        <v>184</v>
      </c>
      <c r="B174" s="204" t="s">
        <v>185</v>
      </c>
      <c r="C174" s="205"/>
      <c r="D174" s="205"/>
      <c r="E174" s="205"/>
      <c r="F174" s="205"/>
      <c r="G174" s="205"/>
      <c r="H174" s="205"/>
      <c r="I174" s="206"/>
      <c r="J174" s="6">
        <v>5</v>
      </c>
      <c r="K174" s="6">
        <v>2</v>
      </c>
      <c r="L174" s="6">
        <v>2</v>
      </c>
      <c r="M174" s="6">
        <v>0</v>
      </c>
      <c r="N174" s="8">
        <f>K174+L174+M174</f>
        <v>4</v>
      </c>
      <c r="O174" s="9">
        <f>P174-N174</f>
        <v>5</v>
      </c>
      <c r="P174" s="9">
        <f>ROUND(PRODUCT(J174,25)/14,0)</f>
        <v>9</v>
      </c>
      <c r="Q174" s="12" t="s">
        <v>33</v>
      </c>
      <c r="R174" s="6"/>
      <c r="S174" s="13"/>
      <c r="T174" s="6" t="s">
        <v>144</v>
      </c>
    </row>
    <row r="175" spans="1:25" ht="19.7" customHeight="1" x14ac:dyDescent="0.2">
      <c r="A175" s="17" t="s">
        <v>186</v>
      </c>
      <c r="B175" s="207" t="s">
        <v>187</v>
      </c>
      <c r="C175" s="208"/>
      <c r="D175" s="208"/>
      <c r="E175" s="208"/>
      <c r="F175" s="208"/>
      <c r="G175" s="208"/>
      <c r="H175" s="208"/>
      <c r="I175" s="209"/>
      <c r="J175" s="6">
        <v>5</v>
      </c>
      <c r="K175" s="6">
        <v>2</v>
      </c>
      <c r="L175" s="6">
        <v>1</v>
      </c>
      <c r="M175" s="6">
        <v>0</v>
      </c>
      <c r="N175" s="8">
        <f t="shared" si="12"/>
        <v>3</v>
      </c>
      <c r="O175" s="9">
        <f t="shared" si="13"/>
        <v>6</v>
      </c>
      <c r="P175" s="9">
        <f t="shared" si="14"/>
        <v>9</v>
      </c>
      <c r="Q175" s="12" t="s">
        <v>33</v>
      </c>
      <c r="R175" s="6"/>
      <c r="S175" s="13"/>
      <c r="T175" s="6" t="s">
        <v>144</v>
      </c>
    </row>
    <row r="176" spans="1:25" ht="19.7" customHeight="1" x14ac:dyDescent="0.2">
      <c r="A176" s="77" t="s">
        <v>100</v>
      </c>
      <c r="B176" s="272" t="s">
        <v>132</v>
      </c>
      <c r="C176" s="273"/>
      <c r="D176" s="273"/>
      <c r="E176" s="273"/>
      <c r="F176" s="273"/>
      <c r="G176" s="273"/>
      <c r="H176" s="273"/>
      <c r="I176" s="274"/>
      <c r="J176" s="30">
        <v>3</v>
      </c>
      <c r="K176" s="30">
        <v>0</v>
      </c>
      <c r="L176" s="30">
        <v>2</v>
      </c>
      <c r="M176" s="30">
        <v>0</v>
      </c>
      <c r="N176" s="8">
        <f t="shared" si="12"/>
        <v>2</v>
      </c>
      <c r="O176" s="9">
        <f t="shared" si="13"/>
        <v>3</v>
      </c>
      <c r="P176" s="9">
        <f t="shared" si="14"/>
        <v>5</v>
      </c>
      <c r="Q176" s="55"/>
      <c r="R176" s="56" t="s">
        <v>29</v>
      </c>
      <c r="S176" s="57"/>
      <c r="T176" s="56" t="s">
        <v>38</v>
      </c>
      <c r="U176" s="32"/>
      <c r="V176" s="32"/>
      <c r="W176" s="32"/>
      <c r="X176" s="32"/>
      <c r="Y176" s="32"/>
    </row>
    <row r="177" spans="1:25" ht="19.7" customHeight="1" x14ac:dyDescent="0.2">
      <c r="A177" s="18" t="s">
        <v>86</v>
      </c>
      <c r="B177" s="269" t="s">
        <v>135</v>
      </c>
      <c r="C177" s="270"/>
      <c r="D177" s="270"/>
      <c r="E177" s="270"/>
      <c r="F177" s="270"/>
      <c r="G177" s="270"/>
      <c r="H177" s="270"/>
      <c r="I177" s="271"/>
      <c r="J177" s="8">
        <v>2</v>
      </c>
      <c r="K177" s="8">
        <v>0</v>
      </c>
      <c r="L177" s="8">
        <v>2</v>
      </c>
      <c r="M177" s="8">
        <v>0</v>
      </c>
      <c r="N177" s="8">
        <f t="shared" si="12"/>
        <v>2</v>
      </c>
      <c r="O177" s="9">
        <f t="shared" si="13"/>
        <v>2</v>
      </c>
      <c r="P177" s="9">
        <f t="shared" si="14"/>
        <v>4</v>
      </c>
      <c r="Q177" s="55"/>
      <c r="R177" s="56"/>
      <c r="S177" s="57" t="s">
        <v>34</v>
      </c>
      <c r="T177" s="56" t="s">
        <v>38</v>
      </c>
      <c r="U177" s="229" t="str">
        <f>IF(J178&gt;=32,"Corect","Sunt necesare cel puțin 32 de credite")</f>
        <v>Corect</v>
      </c>
      <c r="V177" s="230"/>
      <c r="W177" s="230"/>
      <c r="X177" s="32"/>
      <c r="Y177" s="32"/>
    </row>
    <row r="178" spans="1:25" x14ac:dyDescent="0.2">
      <c r="A178" s="10" t="s">
        <v>26</v>
      </c>
      <c r="B178" s="150"/>
      <c r="C178" s="210"/>
      <c r="D178" s="210"/>
      <c r="E178" s="210"/>
      <c r="F178" s="210"/>
      <c r="G178" s="210"/>
      <c r="H178" s="210"/>
      <c r="I178" s="151"/>
      <c r="J178" s="10">
        <f t="shared" ref="J178:P178" si="15">SUM(J171:J177)</f>
        <v>32</v>
      </c>
      <c r="K178" s="10">
        <f t="shared" si="15"/>
        <v>10</v>
      </c>
      <c r="L178" s="10">
        <f t="shared" si="15"/>
        <v>13</v>
      </c>
      <c r="M178" s="10">
        <f t="shared" si="15"/>
        <v>0</v>
      </c>
      <c r="N178" s="10">
        <f t="shared" si="15"/>
        <v>23</v>
      </c>
      <c r="O178" s="10">
        <f t="shared" si="15"/>
        <v>35</v>
      </c>
      <c r="P178" s="10">
        <f t="shared" si="15"/>
        <v>58</v>
      </c>
      <c r="Q178" s="10">
        <f>COUNTIF(Q171:Q177,"E")</f>
        <v>5</v>
      </c>
      <c r="R178" s="10">
        <f>COUNTIF(R171:R177,"C")</f>
        <v>1</v>
      </c>
      <c r="S178" s="10">
        <f>COUNTIF(S171:S177,"VP")</f>
        <v>1</v>
      </c>
      <c r="T178" s="47">
        <f>COUNTA(T171:T177)</f>
        <v>7</v>
      </c>
      <c r="U178" s="199" t="str">
        <f>IF(Q178&gt;=SUM(R178:S178),"Corect","E trebuie să fie cel puțin egal cu C+VP")</f>
        <v>Corect</v>
      </c>
      <c r="V178" s="200"/>
      <c r="W178" s="200"/>
    </row>
    <row r="179" spans="1:25" x14ac:dyDescent="0.2">
      <c r="A179" s="361" t="s">
        <v>101</v>
      </c>
      <c r="B179" s="361"/>
      <c r="C179" s="361"/>
      <c r="D179" s="361"/>
      <c r="E179" s="361"/>
      <c r="F179" s="361"/>
      <c r="G179" s="361"/>
      <c r="H179" s="361"/>
      <c r="I179" s="361"/>
      <c r="J179" s="361"/>
      <c r="K179" s="361"/>
      <c r="L179" s="361"/>
      <c r="M179" s="361"/>
      <c r="N179" s="361"/>
      <c r="O179" s="361"/>
      <c r="P179" s="361"/>
      <c r="Q179" s="361"/>
      <c r="R179" s="361"/>
      <c r="S179" s="361"/>
      <c r="T179" s="361"/>
    </row>
    <row r="180" spans="1:25" x14ac:dyDescent="0.2">
      <c r="A180" s="362"/>
      <c r="B180" s="362"/>
      <c r="C180" s="362"/>
      <c r="D180" s="362"/>
      <c r="E180" s="362"/>
      <c r="F180" s="362"/>
      <c r="G180" s="362"/>
      <c r="H180" s="362"/>
      <c r="I180" s="362"/>
      <c r="J180" s="362"/>
      <c r="K180" s="362"/>
      <c r="L180" s="362"/>
      <c r="M180" s="362"/>
      <c r="N180" s="362"/>
      <c r="O180" s="362"/>
      <c r="P180" s="362"/>
      <c r="Q180" s="362"/>
      <c r="R180" s="362"/>
      <c r="S180" s="362"/>
      <c r="T180" s="362"/>
    </row>
    <row r="181" spans="1:25" x14ac:dyDescent="0.2">
      <c r="A181" s="362"/>
      <c r="B181" s="362"/>
      <c r="C181" s="362"/>
      <c r="D181" s="362"/>
      <c r="E181" s="362"/>
      <c r="F181" s="362"/>
      <c r="G181" s="362"/>
      <c r="H181" s="362"/>
      <c r="I181" s="362"/>
      <c r="J181" s="362"/>
      <c r="K181" s="362"/>
      <c r="L181" s="362"/>
      <c r="M181" s="362"/>
      <c r="N181" s="362"/>
      <c r="O181" s="362"/>
      <c r="P181" s="362"/>
      <c r="Q181" s="362"/>
      <c r="R181" s="362"/>
      <c r="S181" s="362"/>
      <c r="T181" s="362"/>
    </row>
    <row r="182" spans="1:25" x14ac:dyDescent="0.2">
      <c r="A182" s="160" t="s">
        <v>43</v>
      </c>
      <c r="B182" s="161"/>
      <c r="C182" s="161"/>
      <c r="D182" s="161"/>
      <c r="E182" s="161"/>
      <c r="F182" s="161"/>
      <c r="G182" s="161"/>
      <c r="H182" s="161"/>
      <c r="I182" s="161"/>
      <c r="J182" s="161"/>
      <c r="K182" s="161"/>
      <c r="L182" s="161"/>
      <c r="M182" s="161"/>
      <c r="N182" s="161"/>
      <c r="O182" s="161"/>
      <c r="P182" s="161"/>
      <c r="Q182" s="161"/>
      <c r="R182" s="161"/>
      <c r="S182" s="161"/>
      <c r="T182" s="162"/>
    </row>
    <row r="183" spans="1:25" x14ac:dyDescent="0.2">
      <c r="A183" s="163"/>
      <c r="B183" s="164"/>
      <c r="C183" s="164"/>
      <c r="D183" s="164"/>
      <c r="E183" s="164"/>
      <c r="F183" s="164"/>
      <c r="G183" s="164"/>
      <c r="H183" s="164"/>
      <c r="I183" s="164"/>
      <c r="J183" s="164"/>
      <c r="K183" s="164"/>
      <c r="L183" s="164"/>
      <c r="M183" s="164"/>
      <c r="N183" s="164"/>
      <c r="O183" s="164"/>
      <c r="P183" s="164"/>
      <c r="Q183" s="164"/>
      <c r="R183" s="164"/>
      <c r="S183" s="164"/>
      <c r="T183" s="165"/>
    </row>
    <row r="184" spans="1:25" x14ac:dyDescent="0.2">
      <c r="A184" s="157" t="s">
        <v>28</v>
      </c>
      <c r="B184" s="160" t="s">
        <v>27</v>
      </c>
      <c r="C184" s="161"/>
      <c r="D184" s="161"/>
      <c r="E184" s="161"/>
      <c r="F184" s="161"/>
      <c r="G184" s="161"/>
      <c r="H184" s="161"/>
      <c r="I184" s="162"/>
      <c r="J184" s="138" t="s">
        <v>39</v>
      </c>
      <c r="K184" s="144" t="s">
        <v>25</v>
      </c>
      <c r="L184" s="145"/>
      <c r="M184" s="146"/>
      <c r="N184" s="144" t="s">
        <v>40</v>
      </c>
      <c r="O184" s="145"/>
      <c r="P184" s="146"/>
      <c r="Q184" s="144" t="s">
        <v>24</v>
      </c>
      <c r="R184" s="145"/>
      <c r="S184" s="146"/>
      <c r="T184" s="195" t="s">
        <v>23</v>
      </c>
    </row>
    <row r="185" spans="1:25" x14ac:dyDescent="0.2">
      <c r="A185" s="158"/>
      <c r="B185" s="163"/>
      <c r="C185" s="164"/>
      <c r="D185" s="164"/>
      <c r="E185" s="164"/>
      <c r="F185" s="164"/>
      <c r="G185" s="164"/>
      <c r="H185" s="164"/>
      <c r="I185" s="165"/>
      <c r="J185" s="139"/>
      <c r="K185" s="147"/>
      <c r="L185" s="148"/>
      <c r="M185" s="149"/>
      <c r="N185" s="147"/>
      <c r="O185" s="148"/>
      <c r="P185" s="149"/>
      <c r="Q185" s="147"/>
      <c r="R185" s="148"/>
      <c r="S185" s="149"/>
      <c r="T185" s="195"/>
    </row>
    <row r="186" spans="1:25" x14ac:dyDescent="0.2">
      <c r="A186" s="159"/>
      <c r="B186" s="166"/>
      <c r="C186" s="167"/>
      <c r="D186" s="167"/>
      <c r="E186" s="167"/>
      <c r="F186" s="167"/>
      <c r="G186" s="167"/>
      <c r="H186" s="167"/>
      <c r="I186" s="168"/>
      <c r="J186" s="140"/>
      <c r="K186" s="4" t="s">
        <v>29</v>
      </c>
      <c r="L186" s="4" t="s">
        <v>30</v>
      </c>
      <c r="M186" s="4" t="s">
        <v>31</v>
      </c>
      <c r="N186" s="4" t="s">
        <v>35</v>
      </c>
      <c r="O186" s="4" t="s">
        <v>7</v>
      </c>
      <c r="P186" s="4" t="s">
        <v>32</v>
      </c>
      <c r="Q186" s="4" t="s">
        <v>33</v>
      </c>
      <c r="R186" s="4" t="s">
        <v>29</v>
      </c>
      <c r="S186" s="4" t="s">
        <v>34</v>
      </c>
      <c r="T186" s="195"/>
    </row>
    <row r="187" spans="1:25" ht="19.7" customHeight="1" x14ac:dyDescent="0.2">
      <c r="A187" s="17" t="s">
        <v>188</v>
      </c>
      <c r="B187" s="204" t="s">
        <v>189</v>
      </c>
      <c r="C187" s="205"/>
      <c r="D187" s="205"/>
      <c r="E187" s="205"/>
      <c r="F187" s="205"/>
      <c r="G187" s="205"/>
      <c r="H187" s="205"/>
      <c r="I187" s="206"/>
      <c r="J187" s="6">
        <v>5</v>
      </c>
      <c r="K187" s="6">
        <v>2</v>
      </c>
      <c r="L187" s="6">
        <v>2</v>
      </c>
      <c r="M187" s="6">
        <v>0</v>
      </c>
      <c r="N187" s="8">
        <f t="shared" ref="N187" si="16">K187+L187+M187</f>
        <v>4</v>
      </c>
      <c r="O187" s="9">
        <f t="shared" ref="O187" si="17">P187-N187</f>
        <v>5</v>
      </c>
      <c r="P187" s="9">
        <f t="shared" ref="P187" si="18">ROUND(PRODUCT(J187,25)/14,0)</f>
        <v>9</v>
      </c>
      <c r="Q187" s="12" t="s">
        <v>33</v>
      </c>
      <c r="R187" s="6"/>
      <c r="S187" s="13"/>
      <c r="T187" s="6" t="s">
        <v>143</v>
      </c>
      <c r="U187" s="229" t="str">
        <f>IF(J194&gt;=30,"Corect","Sunt necesare cel puțin 30 de credite")</f>
        <v>Corect</v>
      </c>
      <c r="V187" s="230"/>
      <c r="W187" s="230"/>
    </row>
    <row r="188" spans="1:25" ht="19.7" customHeight="1" x14ac:dyDescent="0.2">
      <c r="A188" s="17" t="s">
        <v>190</v>
      </c>
      <c r="B188" s="204" t="s">
        <v>191</v>
      </c>
      <c r="C188" s="205"/>
      <c r="D188" s="205"/>
      <c r="E188" s="205"/>
      <c r="F188" s="205"/>
      <c r="G188" s="205"/>
      <c r="H188" s="205"/>
      <c r="I188" s="206"/>
      <c r="J188" s="6">
        <v>5</v>
      </c>
      <c r="K188" s="6">
        <v>2</v>
      </c>
      <c r="L188" s="6">
        <v>2</v>
      </c>
      <c r="M188" s="6">
        <v>0</v>
      </c>
      <c r="N188" s="8">
        <f t="shared" ref="N188:N193" si="19">K188+L188+M188</f>
        <v>4</v>
      </c>
      <c r="O188" s="9">
        <f t="shared" ref="O188:O193" si="20">P188-N188</f>
        <v>5</v>
      </c>
      <c r="P188" s="9">
        <f t="shared" ref="P188:P193" si="21">ROUND(PRODUCT(J188,25)/14,0)</f>
        <v>9</v>
      </c>
      <c r="Q188" s="12" t="s">
        <v>33</v>
      </c>
      <c r="R188" s="6"/>
      <c r="S188" s="13"/>
      <c r="T188" s="6" t="s">
        <v>144</v>
      </c>
    </row>
    <row r="189" spans="1:25" ht="28.35" customHeight="1" x14ac:dyDescent="0.2">
      <c r="A189" s="17" t="s">
        <v>192</v>
      </c>
      <c r="B189" s="204" t="s">
        <v>193</v>
      </c>
      <c r="C189" s="205"/>
      <c r="D189" s="205"/>
      <c r="E189" s="205"/>
      <c r="F189" s="205"/>
      <c r="G189" s="205"/>
      <c r="H189" s="205"/>
      <c r="I189" s="206"/>
      <c r="J189" s="6">
        <v>4</v>
      </c>
      <c r="K189" s="6">
        <v>2</v>
      </c>
      <c r="L189" s="6">
        <v>1</v>
      </c>
      <c r="M189" s="6">
        <v>0</v>
      </c>
      <c r="N189" s="8">
        <f t="shared" si="19"/>
        <v>3</v>
      </c>
      <c r="O189" s="9">
        <f t="shared" si="20"/>
        <v>4</v>
      </c>
      <c r="P189" s="9">
        <f t="shared" si="21"/>
        <v>7</v>
      </c>
      <c r="Q189" s="12" t="s">
        <v>33</v>
      </c>
      <c r="R189" s="6"/>
      <c r="S189" s="13"/>
      <c r="T189" s="6" t="s">
        <v>144</v>
      </c>
    </row>
    <row r="190" spans="1:25" ht="28.35" customHeight="1" x14ac:dyDescent="0.2">
      <c r="A190" s="17" t="s">
        <v>194</v>
      </c>
      <c r="B190" s="204" t="s">
        <v>195</v>
      </c>
      <c r="C190" s="205"/>
      <c r="D190" s="205"/>
      <c r="E190" s="205"/>
      <c r="F190" s="205"/>
      <c r="G190" s="205"/>
      <c r="H190" s="205"/>
      <c r="I190" s="206"/>
      <c r="J190" s="6">
        <v>5</v>
      </c>
      <c r="K190" s="6">
        <v>2</v>
      </c>
      <c r="L190" s="6">
        <v>2</v>
      </c>
      <c r="M190" s="6">
        <v>0</v>
      </c>
      <c r="N190" s="8">
        <f t="shared" si="19"/>
        <v>4</v>
      </c>
      <c r="O190" s="9">
        <f t="shared" si="20"/>
        <v>5</v>
      </c>
      <c r="P190" s="9">
        <f t="shared" si="21"/>
        <v>9</v>
      </c>
      <c r="Q190" s="12" t="s">
        <v>33</v>
      </c>
      <c r="R190" s="6"/>
      <c r="S190" s="13"/>
      <c r="T190" s="6" t="s">
        <v>144</v>
      </c>
    </row>
    <row r="191" spans="1:25" ht="19.7" customHeight="1" x14ac:dyDescent="0.2">
      <c r="A191" s="17" t="s">
        <v>196</v>
      </c>
      <c r="B191" s="204" t="s">
        <v>197</v>
      </c>
      <c r="C191" s="205"/>
      <c r="D191" s="205"/>
      <c r="E191" s="205"/>
      <c r="F191" s="205"/>
      <c r="G191" s="205"/>
      <c r="H191" s="205"/>
      <c r="I191" s="206"/>
      <c r="J191" s="6">
        <v>3</v>
      </c>
      <c r="K191" s="6">
        <v>0</v>
      </c>
      <c r="L191" s="6">
        <v>0</v>
      </c>
      <c r="M191" s="6">
        <v>4</v>
      </c>
      <c r="N191" s="8">
        <f t="shared" si="19"/>
        <v>4</v>
      </c>
      <c r="O191" s="9">
        <f t="shared" si="20"/>
        <v>1</v>
      </c>
      <c r="P191" s="9">
        <f t="shared" si="21"/>
        <v>5</v>
      </c>
      <c r="Q191" s="12"/>
      <c r="R191" s="6" t="s">
        <v>29</v>
      </c>
      <c r="S191" s="13"/>
      <c r="T191" s="6" t="s">
        <v>144</v>
      </c>
    </row>
    <row r="192" spans="1:25" ht="19.7" customHeight="1" x14ac:dyDescent="0.2">
      <c r="A192" s="17" t="s">
        <v>198</v>
      </c>
      <c r="B192" s="207" t="s">
        <v>199</v>
      </c>
      <c r="C192" s="208"/>
      <c r="D192" s="208"/>
      <c r="E192" s="208"/>
      <c r="F192" s="208"/>
      <c r="G192" s="208"/>
      <c r="H192" s="208"/>
      <c r="I192" s="209"/>
      <c r="J192" s="6">
        <v>4</v>
      </c>
      <c r="K192" s="6">
        <v>2</v>
      </c>
      <c r="L192" s="6">
        <v>2</v>
      </c>
      <c r="M192" s="6">
        <v>0</v>
      </c>
      <c r="N192" s="8">
        <f t="shared" si="19"/>
        <v>4</v>
      </c>
      <c r="O192" s="9">
        <f t="shared" si="20"/>
        <v>3</v>
      </c>
      <c r="P192" s="9">
        <f t="shared" si="21"/>
        <v>7</v>
      </c>
      <c r="Q192" s="12"/>
      <c r="R192" s="6" t="s">
        <v>29</v>
      </c>
      <c r="S192" s="13"/>
      <c r="T192" s="6" t="s">
        <v>144</v>
      </c>
    </row>
    <row r="193" spans="1:23" ht="19.7" customHeight="1" x14ac:dyDescent="0.2">
      <c r="A193" s="17" t="s">
        <v>198</v>
      </c>
      <c r="B193" s="207" t="s">
        <v>200</v>
      </c>
      <c r="C193" s="208"/>
      <c r="D193" s="208"/>
      <c r="E193" s="208"/>
      <c r="F193" s="208"/>
      <c r="G193" s="208"/>
      <c r="H193" s="208"/>
      <c r="I193" s="209"/>
      <c r="J193" s="6">
        <v>4</v>
      </c>
      <c r="K193" s="6">
        <v>2</v>
      </c>
      <c r="L193" s="6">
        <v>2</v>
      </c>
      <c r="M193" s="6">
        <v>0</v>
      </c>
      <c r="N193" s="8">
        <f t="shared" si="19"/>
        <v>4</v>
      </c>
      <c r="O193" s="9">
        <f t="shared" si="20"/>
        <v>3</v>
      </c>
      <c r="P193" s="9">
        <f t="shared" si="21"/>
        <v>7</v>
      </c>
      <c r="Q193" s="12"/>
      <c r="R193" s="6" t="s">
        <v>29</v>
      </c>
      <c r="S193" s="13"/>
      <c r="T193" s="6" t="s">
        <v>144</v>
      </c>
    </row>
    <row r="194" spans="1:23" x14ac:dyDescent="0.2">
      <c r="A194" s="10" t="s">
        <v>26</v>
      </c>
      <c r="B194" s="150"/>
      <c r="C194" s="210"/>
      <c r="D194" s="210"/>
      <c r="E194" s="210"/>
      <c r="F194" s="210"/>
      <c r="G194" s="210"/>
      <c r="H194" s="210"/>
      <c r="I194" s="151"/>
      <c r="J194" s="10">
        <f t="shared" ref="J194:P194" si="22">SUM(J187:J193)</f>
        <v>30</v>
      </c>
      <c r="K194" s="10">
        <f t="shared" si="22"/>
        <v>12</v>
      </c>
      <c r="L194" s="10">
        <f t="shared" si="22"/>
        <v>11</v>
      </c>
      <c r="M194" s="10">
        <f t="shared" si="22"/>
        <v>4</v>
      </c>
      <c r="N194" s="10">
        <f t="shared" si="22"/>
        <v>27</v>
      </c>
      <c r="O194" s="10">
        <f t="shared" si="22"/>
        <v>26</v>
      </c>
      <c r="P194" s="10">
        <f t="shared" si="22"/>
        <v>53</v>
      </c>
      <c r="Q194" s="10">
        <f>COUNTIF(Q187:Q193,"E")</f>
        <v>4</v>
      </c>
      <c r="R194" s="10">
        <f>COUNTIF(R187:R193,"C")</f>
        <v>3</v>
      </c>
      <c r="S194" s="10">
        <f>COUNTIF(S187:S193,"VP")</f>
        <v>0</v>
      </c>
      <c r="T194" s="47">
        <f>COUNTA(T187:T193)</f>
        <v>7</v>
      </c>
      <c r="U194" s="199" t="str">
        <f>IF(Q194&gt;=SUM(R194:S194),"Corect","E trebuie să fie cel puțin egal cu C+VP")</f>
        <v>Corect</v>
      </c>
      <c r="V194" s="200"/>
      <c r="W194" s="200"/>
    </row>
    <row r="195" spans="1:23" x14ac:dyDescent="0.2">
      <c r="U195" s="416"/>
    </row>
    <row r="196" spans="1:23" x14ac:dyDescent="0.2">
      <c r="A196" s="160" t="s">
        <v>44</v>
      </c>
      <c r="B196" s="161"/>
      <c r="C196" s="161"/>
      <c r="D196" s="161"/>
      <c r="E196" s="161"/>
      <c r="F196" s="161"/>
      <c r="G196" s="161"/>
      <c r="H196" s="161"/>
      <c r="I196" s="161"/>
      <c r="J196" s="161"/>
      <c r="K196" s="161"/>
      <c r="L196" s="161"/>
      <c r="M196" s="161"/>
      <c r="N196" s="161"/>
      <c r="O196" s="161"/>
      <c r="P196" s="161"/>
      <c r="Q196" s="161"/>
      <c r="R196" s="161"/>
      <c r="S196" s="161"/>
      <c r="T196" s="162"/>
    </row>
    <row r="197" spans="1:23" x14ac:dyDescent="0.2">
      <c r="A197" s="163"/>
      <c r="B197" s="164"/>
      <c r="C197" s="164"/>
      <c r="D197" s="164"/>
      <c r="E197" s="164"/>
      <c r="F197" s="164"/>
      <c r="G197" s="164"/>
      <c r="H197" s="164"/>
      <c r="I197" s="164"/>
      <c r="J197" s="164"/>
      <c r="K197" s="164"/>
      <c r="L197" s="164"/>
      <c r="M197" s="164"/>
      <c r="N197" s="164"/>
      <c r="O197" s="164"/>
      <c r="P197" s="164"/>
      <c r="Q197" s="164"/>
      <c r="R197" s="164"/>
      <c r="S197" s="164"/>
      <c r="T197" s="165"/>
    </row>
    <row r="198" spans="1:23" x14ac:dyDescent="0.2">
      <c r="A198" s="157" t="s">
        <v>28</v>
      </c>
      <c r="B198" s="160" t="s">
        <v>27</v>
      </c>
      <c r="C198" s="161"/>
      <c r="D198" s="161"/>
      <c r="E198" s="161"/>
      <c r="F198" s="161"/>
      <c r="G198" s="161"/>
      <c r="H198" s="161"/>
      <c r="I198" s="162"/>
      <c r="J198" s="138" t="s">
        <v>39</v>
      </c>
      <c r="K198" s="144" t="s">
        <v>25</v>
      </c>
      <c r="L198" s="145"/>
      <c r="M198" s="146"/>
      <c r="N198" s="144" t="s">
        <v>40</v>
      </c>
      <c r="O198" s="145"/>
      <c r="P198" s="146"/>
      <c r="Q198" s="195" t="s">
        <v>24</v>
      </c>
      <c r="R198" s="195"/>
      <c r="S198" s="195"/>
      <c r="T198" s="195" t="s">
        <v>23</v>
      </c>
    </row>
    <row r="199" spans="1:23" x14ac:dyDescent="0.2">
      <c r="A199" s="158"/>
      <c r="B199" s="163"/>
      <c r="C199" s="164"/>
      <c r="D199" s="164"/>
      <c r="E199" s="164"/>
      <c r="F199" s="164"/>
      <c r="G199" s="164"/>
      <c r="H199" s="164"/>
      <c r="I199" s="165"/>
      <c r="J199" s="139"/>
      <c r="K199" s="147"/>
      <c r="L199" s="148"/>
      <c r="M199" s="149"/>
      <c r="N199" s="147"/>
      <c r="O199" s="148"/>
      <c r="P199" s="149"/>
      <c r="Q199" s="195"/>
      <c r="R199" s="195"/>
      <c r="S199" s="195"/>
      <c r="T199" s="195"/>
    </row>
    <row r="200" spans="1:23" x14ac:dyDescent="0.2">
      <c r="A200" s="159"/>
      <c r="B200" s="166"/>
      <c r="C200" s="167"/>
      <c r="D200" s="167"/>
      <c r="E200" s="167"/>
      <c r="F200" s="167"/>
      <c r="G200" s="167"/>
      <c r="H200" s="167"/>
      <c r="I200" s="168"/>
      <c r="J200" s="140"/>
      <c r="K200" s="4" t="s">
        <v>29</v>
      </c>
      <c r="L200" s="4" t="s">
        <v>30</v>
      </c>
      <c r="M200" s="4" t="s">
        <v>31</v>
      </c>
      <c r="N200" s="4" t="s">
        <v>35</v>
      </c>
      <c r="O200" s="4" t="s">
        <v>7</v>
      </c>
      <c r="P200" s="4" t="s">
        <v>32</v>
      </c>
      <c r="Q200" s="4" t="s">
        <v>33</v>
      </c>
      <c r="R200" s="4" t="s">
        <v>29</v>
      </c>
      <c r="S200" s="4" t="s">
        <v>34</v>
      </c>
      <c r="T200" s="195"/>
    </row>
    <row r="201" spans="1:23" ht="28.35" customHeight="1" x14ac:dyDescent="0.2">
      <c r="A201" s="17" t="s">
        <v>201</v>
      </c>
      <c r="B201" s="204" t="s">
        <v>202</v>
      </c>
      <c r="C201" s="205"/>
      <c r="D201" s="205"/>
      <c r="E201" s="205"/>
      <c r="F201" s="205"/>
      <c r="G201" s="205"/>
      <c r="H201" s="205"/>
      <c r="I201" s="206"/>
      <c r="J201" s="6">
        <v>4</v>
      </c>
      <c r="K201" s="6">
        <v>2</v>
      </c>
      <c r="L201" s="6">
        <v>2</v>
      </c>
      <c r="M201" s="6">
        <v>0</v>
      </c>
      <c r="N201" s="8">
        <f>K201+L201+M201</f>
        <v>4</v>
      </c>
      <c r="O201" s="9">
        <f>P201-N201</f>
        <v>3</v>
      </c>
      <c r="P201" s="9">
        <f>ROUND(PRODUCT(J201,25)/14,0)</f>
        <v>7</v>
      </c>
      <c r="Q201" s="12" t="s">
        <v>33</v>
      </c>
      <c r="R201" s="6"/>
      <c r="S201" s="13"/>
      <c r="T201" s="6" t="s">
        <v>143</v>
      </c>
      <c r="U201" s="229" t="str">
        <f>IF(J208&gt;=30,"Corect","Sunt necesare cel puțin 30 de credite")</f>
        <v>Corect</v>
      </c>
      <c r="V201" s="230"/>
      <c r="W201" s="230"/>
    </row>
    <row r="202" spans="1:23" ht="19.7" customHeight="1" x14ac:dyDescent="0.2">
      <c r="A202" s="17" t="s">
        <v>203</v>
      </c>
      <c r="B202" s="204" t="s">
        <v>204</v>
      </c>
      <c r="C202" s="205"/>
      <c r="D202" s="205"/>
      <c r="E202" s="205"/>
      <c r="F202" s="205"/>
      <c r="G202" s="205"/>
      <c r="H202" s="205"/>
      <c r="I202" s="206"/>
      <c r="J202" s="6">
        <v>5</v>
      </c>
      <c r="K202" s="6">
        <v>2</v>
      </c>
      <c r="L202" s="6">
        <v>0</v>
      </c>
      <c r="M202" s="6">
        <v>2</v>
      </c>
      <c r="N202" s="8">
        <f t="shared" ref="N202:N207" si="23">K202+L202+M202</f>
        <v>4</v>
      </c>
      <c r="O202" s="9">
        <f t="shared" ref="O202:O207" si="24">P202-N202</f>
        <v>5</v>
      </c>
      <c r="P202" s="9">
        <f t="shared" ref="P202:P207" si="25">ROUND(PRODUCT(J202,25)/14,0)</f>
        <v>9</v>
      </c>
      <c r="Q202" s="12" t="s">
        <v>33</v>
      </c>
      <c r="R202" s="6"/>
      <c r="S202" s="13"/>
      <c r="T202" s="6" t="s">
        <v>144</v>
      </c>
    </row>
    <row r="203" spans="1:23" ht="19.7" customHeight="1" x14ac:dyDescent="0.2">
      <c r="A203" s="17" t="s">
        <v>205</v>
      </c>
      <c r="B203" s="204" t="s">
        <v>206</v>
      </c>
      <c r="C203" s="205"/>
      <c r="D203" s="205"/>
      <c r="E203" s="205"/>
      <c r="F203" s="205"/>
      <c r="G203" s="205"/>
      <c r="H203" s="205"/>
      <c r="I203" s="206"/>
      <c r="J203" s="6">
        <v>5</v>
      </c>
      <c r="K203" s="6">
        <v>2</v>
      </c>
      <c r="L203" s="6">
        <v>2</v>
      </c>
      <c r="M203" s="6">
        <v>0</v>
      </c>
      <c r="N203" s="8">
        <f t="shared" si="23"/>
        <v>4</v>
      </c>
      <c r="O203" s="9">
        <f t="shared" si="24"/>
        <v>5</v>
      </c>
      <c r="P203" s="9">
        <f t="shared" si="25"/>
        <v>9</v>
      </c>
      <c r="Q203" s="12" t="s">
        <v>33</v>
      </c>
      <c r="R203" s="6"/>
      <c r="S203" s="13"/>
      <c r="T203" s="6" t="s">
        <v>144</v>
      </c>
    </row>
    <row r="204" spans="1:23" ht="28.35" customHeight="1" x14ac:dyDescent="0.2">
      <c r="A204" s="17" t="s">
        <v>207</v>
      </c>
      <c r="B204" s="204" t="s">
        <v>208</v>
      </c>
      <c r="C204" s="205"/>
      <c r="D204" s="205"/>
      <c r="E204" s="205"/>
      <c r="F204" s="205"/>
      <c r="G204" s="205"/>
      <c r="H204" s="205"/>
      <c r="I204" s="206"/>
      <c r="J204" s="6">
        <v>5</v>
      </c>
      <c r="K204" s="6">
        <v>2</v>
      </c>
      <c r="L204" s="6">
        <v>2</v>
      </c>
      <c r="M204" s="6">
        <v>0</v>
      </c>
      <c r="N204" s="8">
        <f t="shared" si="23"/>
        <v>4</v>
      </c>
      <c r="O204" s="9">
        <f t="shared" si="24"/>
        <v>5</v>
      </c>
      <c r="P204" s="9">
        <f t="shared" si="25"/>
        <v>9</v>
      </c>
      <c r="Q204" s="12" t="s">
        <v>33</v>
      </c>
      <c r="R204" s="6"/>
      <c r="S204" s="13"/>
      <c r="T204" s="6" t="s">
        <v>144</v>
      </c>
    </row>
    <row r="205" spans="1:23" ht="19.7" customHeight="1" x14ac:dyDescent="0.2">
      <c r="A205" s="17" t="s">
        <v>209</v>
      </c>
      <c r="B205" s="204" t="s">
        <v>210</v>
      </c>
      <c r="C205" s="205"/>
      <c r="D205" s="205"/>
      <c r="E205" s="205"/>
      <c r="F205" s="205"/>
      <c r="G205" s="205"/>
      <c r="H205" s="205"/>
      <c r="I205" s="206"/>
      <c r="J205" s="6">
        <v>3</v>
      </c>
      <c r="K205" s="6">
        <v>0</v>
      </c>
      <c r="L205" s="6">
        <v>0</v>
      </c>
      <c r="M205" s="6">
        <v>4</v>
      </c>
      <c r="N205" s="8">
        <f t="shared" si="23"/>
        <v>4</v>
      </c>
      <c r="O205" s="9">
        <f t="shared" si="24"/>
        <v>1</v>
      </c>
      <c r="P205" s="9">
        <f t="shared" si="25"/>
        <v>5</v>
      </c>
      <c r="Q205" s="12"/>
      <c r="R205" s="6" t="s">
        <v>29</v>
      </c>
      <c r="S205" s="13"/>
      <c r="T205" s="6" t="s">
        <v>144</v>
      </c>
    </row>
    <row r="206" spans="1:23" ht="19.7" customHeight="1" x14ac:dyDescent="0.2">
      <c r="A206" s="17" t="s">
        <v>211</v>
      </c>
      <c r="B206" s="204" t="s">
        <v>212</v>
      </c>
      <c r="C206" s="205"/>
      <c r="D206" s="205"/>
      <c r="E206" s="205"/>
      <c r="F206" s="205"/>
      <c r="G206" s="205"/>
      <c r="H206" s="205"/>
      <c r="I206" s="206"/>
      <c r="J206" s="6">
        <v>4</v>
      </c>
      <c r="K206" s="6">
        <v>2</v>
      </c>
      <c r="L206" s="6">
        <v>2</v>
      </c>
      <c r="M206" s="6">
        <v>0</v>
      </c>
      <c r="N206" s="8">
        <f t="shared" si="23"/>
        <v>4</v>
      </c>
      <c r="O206" s="9">
        <f t="shared" si="24"/>
        <v>3</v>
      </c>
      <c r="P206" s="9">
        <f t="shared" si="25"/>
        <v>7</v>
      </c>
      <c r="Q206" s="12"/>
      <c r="R206" s="6" t="s">
        <v>29</v>
      </c>
      <c r="S206" s="13"/>
      <c r="T206" s="6" t="s">
        <v>144</v>
      </c>
    </row>
    <row r="207" spans="1:23" ht="19.7" customHeight="1" x14ac:dyDescent="0.2">
      <c r="A207" s="17" t="s">
        <v>211</v>
      </c>
      <c r="B207" s="204" t="s">
        <v>213</v>
      </c>
      <c r="C207" s="205"/>
      <c r="D207" s="205"/>
      <c r="E207" s="205"/>
      <c r="F207" s="205"/>
      <c r="G207" s="205"/>
      <c r="H207" s="205"/>
      <c r="I207" s="206"/>
      <c r="J207" s="6">
        <v>4</v>
      </c>
      <c r="K207" s="6">
        <v>2</v>
      </c>
      <c r="L207" s="6">
        <v>2</v>
      </c>
      <c r="M207" s="6">
        <v>0</v>
      </c>
      <c r="N207" s="8">
        <f t="shared" si="23"/>
        <v>4</v>
      </c>
      <c r="O207" s="9">
        <f t="shared" si="24"/>
        <v>3</v>
      </c>
      <c r="P207" s="9">
        <f t="shared" si="25"/>
        <v>7</v>
      </c>
      <c r="Q207" s="12"/>
      <c r="R207" s="6" t="s">
        <v>29</v>
      </c>
      <c r="S207" s="13"/>
      <c r="T207" s="6" t="s">
        <v>144</v>
      </c>
    </row>
    <row r="208" spans="1:23" x14ac:dyDescent="0.2">
      <c r="A208" s="10" t="s">
        <v>26</v>
      </c>
      <c r="B208" s="150"/>
      <c r="C208" s="210"/>
      <c r="D208" s="210"/>
      <c r="E208" s="210"/>
      <c r="F208" s="210"/>
      <c r="G208" s="210"/>
      <c r="H208" s="210"/>
      <c r="I208" s="151"/>
      <c r="J208" s="10">
        <f t="shared" ref="J208:P208" si="26">SUM(J201:J207)</f>
        <v>30</v>
      </c>
      <c r="K208" s="10">
        <f t="shared" si="26"/>
        <v>12</v>
      </c>
      <c r="L208" s="10">
        <f t="shared" si="26"/>
        <v>10</v>
      </c>
      <c r="M208" s="10">
        <f t="shared" si="26"/>
        <v>6</v>
      </c>
      <c r="N208" s="10">
        <f t="shared" si="26"/>
        <v>28</v>
      </c>
      <c r="O208" s="10">
        <f t="shared" si="26"/>
        <v>25</v>
      </c>
      <c r="P208" s="10">
        <f t="shared" si="26"/>
        <v>53</v>
      </c>
      <c r="Q208" s="10">
        <f>COUNTIF(Q201:Q207,"E")</f>
        <v>4</v>
      </c>
      <c r="R208" s="10">
        <f>COUNTIF(R201:R207,"C")</f>
        <v>3</v>
      </c>
      <c r="S208" s="10">
        <f>COUNTIF(S201:S207,"VP")</f>
        <v>0</v>
      </c>
      <c r="T208" s="47">
        <f>COUNTA(T201:T207)</f>
        <v>7</v>
      </c>
      <c r="U208" s="199" t="str">
        <f>IF(Q208&gt;=SUM(R208:S208),"Corect","E trebuie să fie cel puțin egal cu C+VP")</f>
        <v>Corect</v>
      </c>
      <c r="V208" s="200"/>
      <c r="W208" s="200"/>
    </row>
    <row r="209" spans="1:23" x14ac:dyDescent="0.2">
      <c r="A209" s="160" t="s">
        <v>45</v>
      </c>
      <c r="B209" s="161"/>
      <c r="C209" s="161"/>
      <c r="D209" s="161"/>
      <c r="E209" s="161"/>
      <c r="F209" s="161"/>
      <c r="G209" s="161"/>
      <c r="H209" s="161"/>
      <c r="I209" s="161"/>
      <c r="J209" s="161"/>
      <c r="K209" s="161"/>
      <c r="L209" s="161"/>
      <c r="M209" s="161"/>
      <c r="N209" s="161"/>
      <c r="O209" s="161"/>
      <c r="P209" s="161"/>
      <c r="Q209" s="161"/>
      <c r="R209" s="161"/>
      <c r="S209" s="161"/>
      <c r="T209" s="162"/>
    </row>
    <row r="210" spans="1:23" x14ac:dyDescent="0.2">
      <c r="A210" s="163"/>
      <c r="B210" s="164"/>
      <c r="C210" s="164"/>
      <c r="D210" s="164"/>
      <c r="E210" s="164"/>
      <c r="F210" s="164"/>
      <c r="G210" s="164"/>
      <c r="H210" s="164"/>
      <c r="I210" s="164"/>
      <c r="J210" s="164"/>
      <c r="K210" s="164"/>
      <c r="L210" s="164"/>
      <c r="M210" s="164"/>
      <c r="N210" s="164"/>
      <c r="O210" s="164"/>
      <c r="P210" s="164"/>
      <c r="Q210" s="164"/>
      <c r="R210" s="164"/>
      <c r="S210" s="164"/>
      <c r="T210" s="165"/>
    </row>
    <row r="211" spans="1:23" x14ac:dyDescent="0.2">
      <c r="A211" s="157" t="s">
        <v>28</v>
      </c>
      <c r="B211" s="160" t="s">
        <v>27</v>
      </c>
      <c r="C211" s="161"/>
      <c r="D211" s="161"/>
      <c r="E211" s="161"/>
      <c r="F211" s="161"/>
      <c r="G211" s="161"/>
      <c r="H211" s="161"/>
      <c r="I211" s="162"/>
      <c r="J211" s="138" t="s">
        <v>39</v>
      </c>
      <c r="K211" s="144" t="s">
        <v>25</v>
      </c>
      <c r="L211" s="145"/>
      <c r="M211" s="146"/>
      <c r="N211" s="144" t="s">
        <v>40</v>
      </c>
      <c r="O211" s="145"/>
      <c r="P211" s="146"/>
      <c r="Q211" s="144" t="s">
        <v>24</v>
      </c>
      <c r="R211" s="145"/>
      <c r="S211" s="146"/>
      <c r="T211" s="195" t="s">
        <v>23</v>
      </c>
    </row>
    <row r="212" spans="1:23" x14ac:dyDescent="0.2">
      <c r="A212" s="158"/>
      <c r="B212" s="163"/>
      <c r="C212" s="164"/>
      <c r="D212" s="164"/>
      <c r="E212" s="164"/>
      <c r="F212" s="164"/>
      <c r="G212" s="164"/>
      <c r="H212" s="164"/>
      <c r="I212" s="165"/>
      <c r="J212" s="139"/>
      <c r="K212" s="147"/>
      <c r="L212" s="148"/>
      <c r="M212" s="149"/>
      <c r="N212" s="147"/>
      <c r="O212" s="148"/>
      <c r="P212" s="149"/>
      <c r="Q212" s="147"/>
      <c r="R212" s="148"/>
      <c r="S212" s="149"/>
      <c r="T212" s="195"/>
    </row>
    <row r="213" spans="1:23" x14ac:dyDescent="0.2">
      <c r="A213" s="159"/>
      <c r="B213" s="166"/>
      <c r="C213" s="167"/>
      <c r="D213" s="167"/>
      <c r="E213" s="167"/>
      <c r="F213" s="167"/>
      <c r="G213" s="167"/>
      <c r="H213" s="167"/>
      <c r="I213" s="168"/>
      <c r="J213" s="140"/>
      <c r="K213" s="4" t="s">
        <v>29</v>
      </c>
      <c r="L213" s="4" t="s">
        <v>30</v>
      </c>
      <c r="M213" s="4" t="s">
        <v>31</v>
      </c>
      <c r="N213" s="4" t="s">
        <v>35</v>
      </c>
      <c r="O213" s="4" t="s">
        <v>7</v>
      </c>
      <c r="P213" s="4" t="s">
        <v>32</v>
      </c>
      <c r="Q213" s="4" t="s">
        <v>33</v>
      </c>
      <c r="R213" s="4" t="s">
        <v>29</v>
      </c>
      <c r="S213" s="4" t="s">
        <v>34</v>
      </c>
      <c r="T213" s="195"/>
    </row>
    <row r="214" spans="1:23" ht="19.7" customHeight="1" x14ac:dyDescent="0.2">
      <c r="A214" s="17" t="s">
        <v>214</v>
      </c>
      <c r="B214" s="204" t="s">
        <v>215</v>
      </c>
      <c r="C214" s="205"/>
      <c r="D214" s="205"/>
      <c r="E214" s="205"/>
      <c r="F214" s="205"/>
      <c r="G214" s="205"/>
      <c r="H214" s="205"/>
      <c r="I214" s="206"/>
      <c r="J214" s="6">
        <v>5</v>
      </c>
      <c r="K214" s="6">
        <v>2</v>
      </c>
      <c r="L214" s="6">
        <v>2</v>
      </c>
      <c r="M214" s="6">
        <v>0</v>
      </c>
      <c r="N214" s="8">
        <f t="shared" ref="N214" si="27">K214+L214+M214</f>
        <v>4</v>
      </c>
      <c r="O214" s="9">
        <f t="shared" ref="O214" si="28">P214-N214</f>
        <v>5</v>
      </c>
      <c r="P214" s="9">
        <f t="shared" ref="P214" si="29">ROUND(PRODUCT(J214,25)/14,0)</f>
        <v>9</v>
      </c>
      <c r="Q214" s="12" t="s">
        <v>33</v>
      </c>
      <c r="R214" s="6"/>
      <c r="S214" s="13"/>
      <c r="T214" s="6" t="s">
        <v>38</v>
      </c>
      <c r="U214" s="229" t="str">
        <f>IF(J221&gt;=30,"Corect","Sunt necesare cel puțin 30 de credite")</f>
        <v>Corect</v>
      </c>
      <c r="V214" s="230"/>
      <c r="W214" s="230"/>
    </row>
    <row r="215" spans="1:23" ht="28.35" customHeight="1" x14ac:dyDescent="0.2">
      <c r="A215" s="17" t="s">
        <v>216</v>
      </c>
      <c r="B215" s="204" t="s">
        <v>217</v>
      </c>
      <c r="C215" s="205"/>
      <c r="D215" s="205"/>
      <c r="E215" s="205"/>
      <c r="F215" s="205"/>
      <c r="G215" s="205"/>
      <c r="H215" s="205"/>
      <c r="I215" s="206"/>
      <c r="J215" s="6">
        <v>5</v>
      </c>
      <c r="K215" s="6">
        <v>2</v>
      </c>
      <c r="L215" s="6">
        <v>2</v>
      </c>
      <c r="M215" s="6">
        <v>0</v>
      </c>
      <c r="N215" s="8">
        <f t="shared" ref="N215:N220" si="30">K215+L215+M215</f>
        <v>4</v>
      </c>
      <c r="O215" s="9">
        <f t="shared" ref="O215:O220" si="31">P215-N215</f>
        <v>5</v>
      </c>
      <c r="P215" s="9">
        <f t="shared" ref="P215:P220" si="32">ROUND(PRODUCT(J215,25)/14,0)</f>
        <v>9</v>
      </c>
      <c r="Q215" s="12" t="s">
        <v>33</v>
      </c>
      <c r="R215" s="6"/>
      <c r="S215" s="13"/>
      <c r="T215" s="6" t="s">
        <v>144</v>
      </c>
    </row>
    <row r="216" spans="1:23" ht="19.7" customHeight="1" x14ac:dyDescent="0.2">
      <c r="A216" s="17" t="s">
        <v>218</v>
      </c>
      <c r="B216" s="204" t="s">
        <v>219</v>
      </c>
      <c r="C216" s="205"/>
      <c r="D216" s="205"/>
      <c r="E216" s="205"/>
      <c r="F216" s="205"/>
      <c r="G216" s="205"/>
      <c r="H216" s="205"/>
      <c r="I216" s="206"/>
      <c r="J216" s="6">
        <v>5</v>
      </c>
      <c r="K216" s="6">
        <v>2</v>
      </c>
      <c r="L216" s="6">
        <v>2</v>
      </c>
      <c r="M216" s="6">
        <v>0</v>
      </c>
      <c r="N216" s="8">
        <f t="shared" si="30"/>
        <v>4</v>
      </c>
      <c r="O216" s="9">
        <f t="shared" si="31"/>
        <v>5</v>
      </c>
      <c r="P216" s="9">
        <f t="shared" si="32"/>
        <v>9</v>
      </c>
      <c r="Q216" s="12" t="s">
        <v>33</v>
      </c>
      <c r="R216" s="6"/>
      <c r="S216" s="13"/>
      <c r="T216" s="6" t="s">
        <v>144</v>
      </c>
    </row>
    <row r="217" spans="1:23" ht="19.7" customHeight="1" x14ac:dyDescent="0.2">
      <c r="A217" s="17" t="s">
        <v>220</v>
      </c>
      <c r="B217" s="204" t="s">
        <v>221</v>
      </c>
      <c r="C217" s="205"/>
      <c r="D217" s="205"/>
      <c r="E217" s="205"/>
      <c r="F217" s="205"/>
      <c r="G217" s="205"/>
      <c r="H217" s="205"/>
      <c r="I217" s="206"/>
      <c r="J217" s="6">
        <v>4</v>
      </c>
      <c r="K217" s="6">
        <v>2</v>
      </c>
      <c r="L217" s="6">
        <v>2</v>
      </c>
      <c r="M217" s="6">
        <v>0</v>
      </c>
      <c r="N217" s="8">
        <f t="shared" si="30"/>
        <v>4</v>
      </c>
      <c r="O217" s="9">
        <f t="shared" si="31"/>
        <v>3</v>
      </c>
      <c r="P217" s="9">
        <f t="shared" si="32"/>
        <v>7</v>
      </c>
      <c r="Q217" s="12" t="s">
        <v>33</v>
      </c>
      <c r="R217" s="6"/>
      <c r="S217" s="13"/>
      <c r="T217" s="6" t="s">
        <v>144</v>
      </c>
    </row>
    <row r="218" spans="1:23" ht="19.7" customHeight="1" x14ac:dyDescent="0.2">
      <c r="A218" s="17" t="s">
        <v>222</v>
      </c>
      <c r="B218" s="204" t="s">
        <v>223</v>
      </c>
      <c r="C218" s="205"/>
      <c r="D218" s="205"/>
      <c r="E218" s="205"/>
      <c r="F218" s="205"/>
      <c r="G218" s="205"/>
      <c r="H218" s="205"/>
      <c r="I218" s="206"/>
      <c r="J218" s="6">
        <v>3</v>
      </c>
      <c r="K218" s="6">
        <v>0</v>
      </c>
      <c r="L218" s="6">
        <v>0</v>
      </c>
      <c r="M218" s="6">
        <v>4</v>
      </c>
      <c r="N218" s="8">
        <f t="shared" si="30"/>
        <v>4</v>
      </c>
      <c r="O218" s="9">
        <f t="shared" si="31"/>
        <v>1</v>
      </c>
      <c r="P218" s="9">
        <f t="shared" si="32"/>
        <v>5</v>
      </c>
      <c r="Q218" s="12"/>
      <c r="R218" s="6" t="s">
        <v>29</v>
      </c>
      <c r="S218" s="13"/>
      <c r="T218" s="6" t="s">
        <v>144</v>
      </c>
    </row>
    <row r="219" spans="1:23" ht="19.7" customHeight="1" x14ac:dyDescent="0.2">
      <c r="A219" s="17" t="s">
        <v>224</v>
      </c>
      <c r="B219" s="204" t="s">
        <v>225</v>
      </c>
      <c r="C219" s="205"/>
      <c r="D219" s="205"/>
      <c r="E219" s="205"/>
      <c r="F219" s="205"/>
      <c r="G219" s="205"/>
      <c r="H219" s="205"/>
      <c r="I219" s="206"/>
      <c r="J219" s="6">
        <v>4</v>
      </c>
      <c r="K219" s="6">
        <v>2</v>
      </c>
      <c r="L219" s="6">
        <v>2</v>
      </c>
      <c r="M219" s="6">
        <v>0</v>
      </c>
      <c r="N219" s="8">
        <f t="shared" si="30"/>
        <v>4</v>
      </c>
      <c r="O219" s="9">
        <f t="shared" si="31"/>
        <v>3</v>
      </c>
      <c r="P219" s="9">
        <f t="shared" si="32"/>
        <v>7</v>
      </c>
      <c r="Q219" s="12"/>
      <c r="R219" s="6" t="s">
        <v>29</v>
      </c>
      <c r="S219" s="13"/>
      <c r="T219" s="6" t="s">
        <v>144</v>
      </c>
    </row>
    <row r="220" spans="1:23" ht="19.7" customHeight="1" x14ac:dyDescent="0.2">
      <c r="A220" s="17" t="s">
        <v>224</v>
      </c>
      <c r="B220" s="204" t="s">
        <v>226</v>
      </c>
      <c r="C220" s="205"/>
      <c r="D220" s="205"/>
      <c r="E220" s="205"/>
      <c r="F220" s="205"/>
      <c r="G220" s="205"/>
      <c r="H220" s="205"/>
      <c r="I220" s="206"/>
      <c r="J220" s="6">
        <v>4</v>
      </c>
      <c r="K220" s="6">
        <v>2</v>
      </c>
      <c r="L220" s="6">
        <v>2</v>
      </c>
      <c r="M220" s="6">
        <v>0</v>
      </c>
      <c r="N220" s="8">
        <f t="shared" si="30"/>
        <v>4</v>
      </c>
      <c r="O220" s="9">
        <f t="shared" si="31"/>
        <v>3</v>
      </c>
      <c r="P220" s="9">
        <f t="shared" si="32"/>
        <v>7</v>
      </c>
      <c r="Q220" s="12"/>
      <c r="R220" s="6" t="s">
        <v>29</v>
      </c>
      <c r="S220" s="13"/>
      <c r="T220" s="6" t="s">
        <v>144</v>
      </c>
    </row>
    <row r="221" spans="1:23" x14ac:dyDescent="0.2">
      <c r="A221" s="10" t="s">
        <v>26</v>
      </c>
      <c r="B221" s="150"/>
      <c r="C221" s="210"/>
      <c r="D221" s="210"/>
      <c r="E221" s="210"/>
      <c r="F221" s="210"/>
      <c r="G221" s="210"/>
      <c r="H221" s="210"/>
      <c r="I221" s="151"/>
      <c r="J221" s="10">
        <f t="shared" ref="J221:P221" si="33">SUM(J214:J220)</f>
        <v>30</v>
      </c>
      <c r="K221" s="10">
        <f t="shared" si="33"/>
        <v>12</v>
      </c>
      <c r="L221" s="10">
        <f t="shared" si="33"/>
        <v>12</v>
      </c>
      <c r="M221" s="10">
        <f t="shared" si="33"/>
        <v>4</v>
      </c>
      <c r="N221" s="10">
        <f t="shared" si="33"/>
        <v>28</v>
      </c>
      <c r="O221" s="10">
        <f t="shared" si="33"/>
        <v>25</v>
      </c>
      <c r="P221" s="10">
        <f t="shared" si="33"/>
        <v>53</v>
      </c>
      <c r="Q221" s="10">
        <f>COUNTIF(Q214:Q220,"E")</f>
        <v>4</v>
      </c>
      <c r="R221" s="10">
        <f>COUNTIF(R214:R220,"C")</f>
        <v>3</v>
      </c>
      <c r="S221" s="10">
        <f>COUNTIF(S214:S220,"VP")</f>
        <v>0</v>
      </c>
      <c r="T221" s="47">
        <f>COUNTA(T214:T220)</f>
        <v>7</v>
      </c>
      <c r="U221" s="199" t="str">
        <f>IF(Q221&gt;=SUM(R221:S221),"Corect","E trebuie să fie cel puțin egal cu C+VP")</f>
        <v>Corect</v>
      </c>
      <c r="V221" s="200"/>
      <c r="W221" s="200"/>
    </row>
    <row r="222" spans="1:23" x14ac:dyDescent="0.2">
      <c r="U222" s="416"/>
    </row>
    <row r="223" spans="1:23" x14ac:dyDescent="0.2">
      <c r="A223" s="160" t="s">
        <v>46</v>
      </c>
      <c r="B223" s="161"/>
      <c r="C223" s="161"/>
      <c r="D223" s="161"/>
      <c r="E223" s="161"/>
      <c r="F223" s="161"/>
      <c r="G223" s="161"/>
      <c r="H223" s="161"/>
      <c r="I223" s="161"/>
      <c r="J223" s="161"/>
      <c r="K223" s="161"/>
      <c r="L223" s="161"/>
      <c r="M223" s="161"/>
      <c r="N223" s="161"/>
      <c r="O223" s="161"/>
      <c r="P223" s="161"/>
      <c r="Q223" s="161"/>
      <c r="R223" s="161"/>
      <c r="S223" s="161"/>
      <c r="T223" s="162"/>
    </row>
    <row r="224" spans="1:23" x14ac:dyDescent="0.2">
      <c r="A224" s="163"/>
      <c r="B224" s="164"/>
      <c r="C224" s="164"/>
      <c r="D224" s="164"/>
      <c r="E224" s="164"/>
      <c r="F224" s="164"/>
      <c r="G224" s="164"/>
      <c r="H224" s="164"/>
      <c r="I224" s="164"/>
      <c r="J224" s="164"/>
      <c r="K224" s="164"/>
      <c r="L224" s="164"/>
      <c r="M224" s="164"/>
      <c r="N224" s="164"/>
      <c r="O224" s="164"/>
      <c r="P224" s="164"/>
      <c r="Q224" s="164"/>
      <c r="R224" s="164"/>
      <c r="S224" s="164"/>
      <c r="T224" s="165"/>
    </row>
    <row r="225" spans="1:25" x14ac:dyDescent="0.2">
      <c r="A225" s="157" t="s">
        <v>28</v>
      </c>
      <c r="B225" s="160" t="s">
        <v>27</v>
      </c>
      <c r="C225" s="161"/>
      <c r="D225" s="161"/>
      <c r="E225" s="161"/>
      <c r="F225" s="161"/>
      <c r="G225" s="161"/>
      <c r="H225" s="161"/>
      <c r="I225" s="162"/>
      <c r="J225" s="138" t="s">
        <v>39</v>
      </c>
      <c r="K225" s="144" t="s">
        <v>25</v>
      </c>
      <c r="L225" s="145"/>
      <c r="M225" s="146"/>
      <c r="N225" s="144" t="s">
        <v>40</v>
      </c>
      <c r="O225" s="145"/>
      <c r="P225" s="146"/>
      <c r="Q225" s="195" t="s">
        <v>24</v>
      </c>
      <c r="R225" s="195"/>
      <c r="S225" s="195"/>
      <c r="T225" s="195" t="s">
        <v>23</v>
      </c>
    </row>
    <row r="226" spans="1:25" x14ac:dyDescent="0.2">
      <c r="A226" s="158"/>
      <c r="B226" s="163"/>
      <c r="C226" s="164"/>
      <c r="D226" s="164"/>
      <c r="E226" s="164"/>
      <c r="F226" s="164"/>
      <c r="G226" s="164"/>
      <c r="H226" s="164"/>
      <c r="I226" s="165"/>
      <c r="J226" s="139"/>
      <c r="K226" s="147"/>
      <c r="L226" s="148"/>
      <c r="M226" s="149"/>
      <c r="N226" s="147"/>
      <c r="O226" s="148"/>
      <c r="P226" s="149"/>
      <c r="Q226" s="195"/>
      <c r="R226" s="195"/>
      <c r="S226" s="195"/>
      <c r="T226" s="195"/>
    </row>
    <row r="227" spans="1:25" x14ac:dyDescent="0.2">
      <c r="A227" s="159"/>
      <c r="B227" s="166"/>
      <c r="C227" s="167"/>
      <c r="D227" s="167"/>
      <c r="E227" s="167"/>
      <c r="F227" s="167"/>
      <c r="G227" s="167"/>
      <c r="H227" s="167"/>
      <c r="I227" s="168"/>
      <c r="J227" s="140"/>
      <c r="K227" s="4" t="s">
        <v>29</v>
      </c>
      <c r="L227" s="4" t="s">
        <v>30</v>
      </c>
      <c r="M227" s="4" t="s">
        <v>31</v>
      </c>
      <c r="N227" s="4" t="s">
        <v>35</v>
      </c>
      <c r="O227" s="4" t="s">
        <v>7</v>
      </c>
      <c r="P227" s="4" t="s">
        <v>32</v>
      </c>
      <c r="Q227" s="4" t="s">
        <v>33</v>
      </c>
      <c r="R227" s="4" t="s">
        <v>29</v>
      </c>
      <c r="S227" s="4" t="s">
        <v>34</v>
      </c>
      <c r="T227" s="195"/>
    </row>
    <row r="228" spans="1:25" ht="19.7" customHeight="1" x14ac:dyDescent="0.2">
      <c r="A228" s="70" t="s">
        <v>227</v>
      </c>
      <c r="B228" s="231" t="s">
        <v>228</v>
      </c>
      <c r="C228" s="232"/>
      <c r="D228" s="232"/>
      <c r="E228" s="232"/>
      <c r="F228" s="232"/>
      <c r="G228" s="232"/>
      <c r="H228" s="232"/>
      <c r="I228" s="233"/>
      <c r="J228" s="71">
        <v>4</v>
      </c>
      <c r="K228" s="71">
        <v>2</v>
      </c>
      <c r="L228" s="71">
        <v>2</v>
      </c>
      <c r="M228" s="71">
        <v>0</v>
      </c>
      <c r="N228" s="8">
        <f>K228+L228+M228</f>
        <v>4</v>
      </c>
      <c r="O228" s="9">
        <f>P228-N228</f>
        <v>4</v>
      </c>
      <c r="P228" s="9">
        <f>ROUND(PRODUCT(J228,25)/12,0)</f>
        <v>8</v>
      </c>
      <c r="Q228" s="12" t="s">
        <v>33</v>
      </c>
      <c r="R228" s="6"/>
      <c r="S228" s="13"/>
      <c r="T228" s="6" t="s">
        <v>143</v>
      </c>
      <c r="U228" s="229" t="str">
        <f>IF(J235&gt;=30,"Corect","Sunt necesare cel puțin 30 de credite")</f>
        <v>Corect</v>
      </c>
      <c r="V228" s="230"/>
      <c r="W228" s="230"/>
    </row>
    <row r="229" spans="1:25" ht="28.35" customHeight="1" x14ac:dyDescent="0.2">
      <c r="A229" s="17" t="s">
        <v>229</v>
      </c>
      <c r="B229" s="204" t="s">
        <v>230</v>
      </c>
      <c r="C229" s="205"/>
      <c r="D229" s="205"/>
      <c r="E229" s="205"/>
      <c r="F229" s="205"/>
      <c r="G229" s="205"/>
      <c r="H229" s="205"/>
      <c r="I229" s="206"/>
      <c r="J229" s="6">
        <v>4</v>
      </c>
      <c r="K229" s="6">
        <v>2</v>
      </c>
      <c r="L229" s="6">
        <v>2</v>
      </c>
      <c r="M229" s="6">
        <v>0</v>
      </c>
      <c r="N229" s="8">
        <f t="shared" ref="N229:N234" si="34">K229+L229+M229</f>
        <v>4</v>
      </c>
      <c r="O229" s="9">
        <f t="shared" ref="O229:O234" si="35">P229-N229</f>
        <v>4</v>
      </c>
      <c r="P229" s="9">
        <f t="shared" ref="P229:P234" si="36">ROUND(PRODUCT(J229,25)/12,0)</f>
        <v>8</v>
      </c>
      <c r="Q229" s="12" t="s">
        <v>33</v>
      </c>
      <c r="R229" s="6"/>
      <c r="S229" s="13"/>
      <c r="T229" s="6" t="s">
        <v>144</v>
      </c>
    </row>
    <row r="230" spans="1:25" ht="19.7" customHeight="1" x14ac:dyDescent="0.2">
      <c r="A230" s="17" t="s">
        <v>231</v>
      </c>
      <c r="B230" s="204" t="s">
        <v>232</v>
      </c>
      <c r="C230" s="205"/>
      <c r="D230" s="205"/>
      <c r="E230" s="205"/>
      <c r="F230" s="205"/>
      <c r="G230" s="205"/>
      <c r="H230" s="205"/>
      <c r="I230" s="206"/>
      <c r="J230" s="6">
        <v>4</v>
      </c>
      <c r="K230" s="6">
        <v>2</v>
      </c>
      <c r="L230" s="6">
        <v>2</v>
      </c>
      <c r="M230" s="6">
        <v>0</v>
      </c>
      <c r="N230" s="8">
        <f t="shared" si="34"/>
        <v>4</v>
      </c>
      <c r="O230" s="9">
        <f t="shared" si="35"/>
        <v>4</v>
      </c>
      <c r="P230" s="9">
        <f t="shared" si="36"/>
        <v>8</v>
      </c>
      <c r="Q230" s="12" t="s">
        <v>33</v>
      </c>
      <c r="R230" s="6"/>
      <c r="S230" s="13"/>
      <c r="T230" s="6" t="s">
        <v>144</v>
      </c>
    </row>
    <row r="231" spans="1:25" ht="19.7" customHeight="1" x14ac:dyDescent="0.2">
      <c r="A231" s="17" t="s">
        <v>233</v>
      </c>
      <c r="B231" s="204" t="s">
        <v>234</v>
      </c>
      <c r="C231" s="205"/>
      <c r="D231" s="205"/>
      <c r="E231" s="205"/>
      <c r="F231" s="205"/>
      <c r="G231" s="205"/>
      <c r="H231" s="205"/>
      <c r="I231" s="206"/>
      <c r="J231" s="6">
        <v>4</v>
      </c>
      <c r="K231" s="6">
        <v>2</v>
      </c>
      <c r="L231" s="6">
        <v>1</v>
      </c>
      <c r="M231" s="6">
        <v>0</v>
      </c>
      <c r="N231" s="8">
        <f t="shared" si="34"/>
        <v>3</v>
      </c>
      <c r="O231" s="9">
        <f t="shared" si="35"/>
        <v>5</v>
      </c>
      <c r="P231" s="9">
        <f t="shared" si="36"/>
        <v>8</v>
      </c>
      <c r="Q231" s="12" t="s">
        <v>33</v>
      </c>
      <c r="R231" s="6"/>
      <c r="S231" s="13"/>
      <c r="T231" s="6" t="s">
        <v>38</v>
      </c>
    </row>
    <row r="232" spans="1:25" ht="28.35" customHeight="1" x14ac:dyDescent="0.2">
      <c r="A232" s="17" t="s">
        <v>235</v>
      </c>
      <c r="B232" s="204" t="s">
        <v>236</v>
      </c>
      <c r="C232" s="205"/>
      <c r="D232" s="205"/>
      <c r="E232" s="205"/>
      <c r="F232" s="205"/>
      <c r="G232" s="205"/>
      <c r="H232" s="205"/>
      <c r="I232" s="206"/>
      <c r="J232" s="6">
        <v>4</v>
      </c>
      <c r="K232" s="6">
        <v>2</v>
      </c>
      <c r="L232" s="6">
        <v>2</v>
      </c>
      <c r="M232" s="6">
        <v>0</v>
      </c>
      <c r="N232" s="8">
        <f t="shared" si="34"/>
        <v>4</v>
      </c>
      <c r="O232" s="9">
        <f t="shared" si="35"/>
        <v>4</v>
      </c>
      <c r="P232" s="9">
        <f t="shared" si="36"/>
        <v>8</v>
      </c>
      <c r="Q232" s="12" t="s">
        <v>33</v>
      </c>
      <c r="R232" s="6"/>
      <c r="S232" s="13"/>
      <c r="T232" s="6" t="s">
        <v>144</v>
      </c>
    </row>
    <row r="233" spans="1:25" ht="19.7" customHeight="1" x14ac:dyDescent="0.2">
      <c r="A233" s="17" t="s">
        <v>237</v>
      </c>
      <c r="B233" s="204" t="s">
        <v>238</v>
      </c>
      <c r="C233" s="205"/>
      <c r="D233" s="205"/>
      <c r="E233" s="205"/>
      <c r="F233" s="205"/>
      <c r="G233" s="205"/>
      <c r="H233" s="205"/>
      <c r="I233" s="206"/>
      <c r="J233" s="6">
        <v>5</v>
      </c>
      <c r="K233" s="6">
        <v>2</v>
      </c>
      <c r="L233" s="6">
        <v>2</v>
      </c>
      <c r="M233" s="6">
        <v>0</v>
      </c>
      <c r="N233" s="8">
        <f t="shared" si="34"/>
        <v>4</v>
      </c>
      <c r="O233" s="9">
        <f t="shared" si="35"/>
        <v>6</v>
      </c>
      <c r="P233" s="9">
        <f t="shared" si="36"/>
        <v>10</v>
      </c>
      <c r="Q233" s="12"/>
      <c r="R233" s="6" t="s">
        <v>29</v>
      </c>
      <c r="S233" s="13"/>
      <c r="T233" s="6" t="s">
        <v>144</v>
      </c>
    </row>
    <row r="234" spans="1:25" ht="19.7" customHeight="1" x14ac:dyDescent="0.2">
      <c r="A234" s="17" t="s">
        <v>237</v>
      </c>
      <c r="B234" s="204" t="s">
        <v>239</v>
      </c>
      <c r="C234" s="205"/>
      <c r="D234" s="205"/>
      <c r="E234" s="205"/>
      <c r="F234" s="205"/>
      <c r="G234" s="205"/>
      <c r="H234" s="205"/>
      <c r="I234" s="206"/>
      <c r="J234" s="6">
        <v>5</v>
      </c>
      <c r="K234" s="6">
        <v>2</v>
      </c>
      <c r="L234" s="6">
        <v>2</v>
      </c>
      <c r="M234" s="6">
        <v>0</v>
      </c>
      <c r="N234" s="8">
        <f t="shared" si="34"/>
        <v>4</v>
      </c>
      <c r="O234" s="9">
        <f t="shared" si="35"/>
        <v>6</v>
      </c>
      <c r="P234" s="417">
        <f t="shared" si="36"/>
        <v>10</v>
      </c>
      <c r="Q234" s="12"/>
      <c r="R234" s="6" t="s">
        <v>29</v>
      </c>
      <c r="S234" s="13"/>
      <c r="T234" s="6" t="s">
        <v>144</v>
      </c>
      <c r="U234" s="418" t="s">
        <v>311</v>
      </c>
      <c r="V234" s="418"/>
      <c r="W234" s="418"/>
    </row>
    <row r="235" spans="1:25" x14ac:dyDescent="0.2">
      <c r="A235" s="10" t="s">
        <v>26</v>
      </c>
      <c r="B235" s="150"/>
      <c r="C235" s="210"/>
      <c r="D235" s="210"/>
      <c r="E235" s="210"/>
      <c r="F235" s="210"/>
      <c r="G235" s="210"/>
      <c r="H235" s="210"/>
      <c r="I235" s="151"/>
      <c r="J235" s="10">
        <f t="shared" ref="J235:P235" si="37">SUM(J228:J234)</f>
        <v>30</v>
      </c>
      <c r="K235" s="10">
        <f t="shared" si="37"/>
        <v>14</v>
      </c>
      <c r="L235" s="10">
        <f t="shared" si="37"/>
        <v>13</v>
      </c>
      <c r="M235" s="10">
        <f t="shared" si="37"/>
        <v>0</v>
      </c>
      <c r="N235" s="10">
        <f t="shared" si="37"/>
        <v>27</v>
      </c>
      <c r="O235" s="10">
        <f t="shared" si="37"/>
        <v>33</v>
      </c>
      <c r="P235" s="10">
        <f t="shared" si="37"/>
        <v>60</v>
      </c>
      <c r="Q235" s="10">
        <f>COUNTIF(Q228:Q234,"E")</f>
        <v>5</v>
      </c>
      <c r="R235" s="10">
        <f>COUNTIF(R228:R234,"C")</f>
        <v>2</v>
      </c>
      <c r="S235" s="10">
        <f>COUNTIF(S228:S234,"VP")</f>
        <v>0</v>
      </c>
      <c r="T235" s="47">
        <f>COUNTA(T228:T234)</f>
        <v>7</v>
      </c>
      <c r="U235" s="199" t="str">
        <f>IF(Q235&gt;=SUM(R235:S235),"Corect","E trebuie să fie cel puțin egal cu C+VP")</f>
        <v>Corect</v>
      </c>
      <c r="V235" s="200"/>
      <c r="W235" s="200"/>
    </row>
    <row r="236" spans="1:25" x14ac:dyDescent="0.2">
      <c r="A236" s="160" t="s">
        <v>47</v>
      </c>
      <c r="B236" s="161"/>
      <c r="C236" s="161"/>
      <c r="D236" s="161"/>
      <c r="E236" s="161"/>
      <c r="F236" s="161"/>
      <c r="G236" s="161"/>
      <c r="H236" s="161"/>
      <c r="I236" s="161"/>
      <c r="J236" s="161"/>
      <c r="K236" s="161"/>
      <c r="L236" s="161"/>
      <c r="M236" s="161"/>
      <c r="N236" s="161"/>
      <c r="O236" s="161"/>
      <c r="P236" s="161"/>
      <c r="Q236" s="161"/>
      <c r="R236" s="161"/>
      <c r="S236" s="161"/>
      <c r="T236" s="162"/>
      <c r="U236" s="2"/>
      <c r="V236" s="2"/>
      <c r="W236" s="2"/>
      <c r="X236" s="2"/>
      <c r="Y236" s="2"/>
    </row>
    <row r="237" spans="1:25" x14ac:dyDescent="0.2">
      <c r="A237" s="166"/>
      <c r="B237" s="167"/>
      <c r="C237" s="167"/>
      <c r="D237" s="167"/>
      <c r="E237" s="167"/>
      <c r="F237" s="167"/>
      <c r="G237" s="167"/>
      <c r="H237" s="167"/>
      <c r="I237" s="167"/>
      <c r="J237" s="167"/>
      <c r="K237" s="167"/>
      <c r="L237" s="167"/>
      <c r="M237" s="167"/>
      <c r="N237" s="167"/>
      <c r="O237" s="167"/>
      <c r="P237" s="167"/>
      <c r="Q237" s="167"/>
      <c r="R237" s="167"/>
      <c r="S237" s="167"/>
      <c r="T237" s="168"/>
      <c r="U237" s="2"/>
      <c r="V237" s="2"/>
      <c r="W237" s="2"/>
      <c r="X237" s="2"/>
      <c r="Y237" s="2"/>
    </row>
    <row r="238" spans="1:25" x14ac:dyDescent="0.2">
      <c r="A238" s="141" t="s">
        <v>28</v>
      </c>
      <c r="B238" s="160" t="s">
        <v>27</v>
      </c>
      <c r="C238" s="161"/>
      <c r="D238" s="161"/>
      <c r="E238" s="161"/>
      <c r="F238" s="161"/>
      <c r="G238" s="161"/>
      <c r="H238" s="161"/>
      <c r="I238" s="162"/>
      <c r="J238" s="195" t="s">
        <v>39</v>
      </c>
      <c r="K238" s="144" t="s">
        <v>25</v>
      </c>
      <c r="L238" s="145"/>
      <c r="M238" s="146"/>
      <c r="N238" s="144" t="s">
        <v>40</v>
      </c>
      <c r="O238" s="145"/>
      <c r="P238" s="146"/>
      <c r="Q238" s="144" t="s">
        <v>24</v>
      </c>
      <c r="R238" s="145"/>
      <c r="S238" s="146"/>
      <c r="T238" s="195" t="s">
        <v>23</v>
      </c>
      <c r="U238" s="2"/>
      <c r="V238" s="2"/>
      <c r="W238" s="2"/>
      <c r="X238" s="2"/>
      <c r="Y238" s="2"/>
    </row>
    <row r="239" spans="1:25" x14ac:dyDescent="0.2">
      <c r="A239" s="141"/>
      <c r="B239" s="163"/>
      <c r="C239" s="164"/>
      <c r="D239" s="164"/>
      <c r="E239" s="164"/>
      <c r="F239" s="164"/>
      <c r="G239" s="164"/>
      <c r="H239" s="164"/>
      <c r="I239" s="165"/>
      <c r="J239" s="195"/>
      <c r="K239" s="147"/>
      <c r="L239" s="148"/>
      <c r="M239" s="149"/>
      <c r="N239" s="147"/>
      <c r="O239" s="148"/>
      <c r="P239" s="149"/>
      <c r="Q239" s="147"/>
      <c r="R239" s="148"/>
      <c r="S239" s="149"/>
      <c r="T239" s="195"/>
      <c r="U239" s="2"/>
      <c r="V239" s="2"/>
      <c r="W239" s="2"/>
      <c r="X239" s="2"/>
      <c r="Y239" s="2"/>
    </row>
    <row r="240" spans="1:25" x14ac:dyDescent="0.2">
      <c r="A240" s="141"/>
      <c r="B240" s="166"/>
      <c r="C240" s="167"/>
      <c r="D240" s="167"/>
      <c r="E240" s="167"/>
      <c r="F240" s="167"/>
      <c r="G240" s="167"/>
      <c r="H240" s="167"/>
      <c r="I240" s="168"/>
      <c r="J240" s="195"/>
      <c r="K240" s="4" t="s">
        <v>29</v>
      </c>
      <c r="L240" s="4" t="s">
        <v>30</v>
      </c>
      <c r="M240" s="4" t="s">
        <v>31</v>
      </c>
      <c r="N240" s="4" t="s">
        <v>35</v>
      </c>
      <c r="O240" s="4" t="s">
        <v>7</v>
      </c>
      <c r="P240" s="4" t="s">
        <v>32</v>
      </c>
      <c r="Q240" s="4" t="s">
        <v>33</v>
      </c>
      <c r="R240" s="4" t="s">
        <v>29</v>
      </c>
      <c r="S240" s="4" t="s">
        <v>34</v>
      </c>
      <c r="T240" s="195"/>
      <c r="U240" s="2"/>
      <c r="V240" s="2"/>
      <c r="W240" s="2"/>
      <c r="X240" s="2"/>
      <c r="Y240" s="2"/>
    </row>
    <row r="241" spans="1:25" x14ac:dyDescent="0.2">
      <c r="A241" s="45" t="s">
        <v>198</v>
      </c>
      <c r="B241" s="228" t="s">
        <v>241</v>
      </c>
      <c r="C241" s="228"/>
      <c r="D241" s="228"/>
      <c r="E241" s="228"/>
      <c r="F241" s="228"/>
      <c r="G241" s="228"/>
      <c r="H241" s="228"/>
      <c r="I241" s="228"/>
      <c r="J241" s="228"/>
      <c r="K241" s="228"/>
      <c r="L241" s="228"/>
      <c r="M241" s="228"/>
      <c r="N241" s="228"/>
      <c r="O241" s="228"/>
      <c r="P241" s="228"/>
      <c r="Q241" s="228"/>
      <c r="R241" s="228"/>
      <c r="S241" s="228"/>
      <c r="T241" s="228"/>
      <c r="U241" s="33"/>
      <c r="V241" s="33"/>
      <c r="W241" s="33"/>
      <c r="X241" s="33"/>
      <c r="Y241" s="33"/>
    </row>
    <row r="242" spans="1:25" ht="17.100000000000001" customHeight="1" x14ac:dyDescent="0.2">
      <c r="A242" s="72" t="s">
        <v>240</v>
      </c>
      <c r="B242" s="211" t="s">
        <v>245</v>
      </c>
      <c r="C242" s="212"/>
      <c r="D242" s="212"/>
      <c r="E242" s="212"/>
      <c r="F242" s="212"/>
      <c r="G242" s="212"/>
      <c r="H242" s="212"/>
      <c r="I242" s="213"/>
      <c r="J242" s="73">
        <v>4</v>
      </c>
      <c r="K242" s="73">
        <v>2</v>
      </c>
      <c r="L242" s="73">
        <v>2</v>
      </c>
      <c r="M242" s="73">
        <v>0</v>
      </c>
      <c r="N242" s="9">
        <f t="shared" ref="N242:N246" si="38">K242+L242+M242</f>
        <v>4</v>
      </c>
      <c r="O242" s="9">
        <f t="shared" ref="O242:O246" si="39">P242-N242</f>
        <v>3</v>
      </c>
      <c r="P242" s="9">
        <f t="shared" ref="P242:P246" si="40">ROUND(PRODUCT(J242,25)/14,0)</f>
        <v>7</v>
      </c>
      <c r="Q242" s="12"/>
      <c r="R242" s="6" t="s">
        <v>29</v>
      </c>
      <c r="S242" s="13"/>
      <c r="T242" s="6" t="s">
        <v>144</v>
      </c>
      <c r="U242" s="33"/>
      <c r="V242" s="33"/>
      <c r="W242" s="33"/>
      <c r="X242" s="33"/>
      <c r="Y242" s="33"/>
    </row>
    <row r="243" spans="1:25" ht="17.100000000000001" customHeight="1" x14ac:dyDescent="0.2">
      <c r="A243" s="72" t="s">
        <v>246</v>
      </c>
      <c r="B243" s="211" t="s">
        <v>247</v>
      </c>
      <c r="C243" s="212"/>
      <c r="D243" s="212"/>
      <c r="E243" s="212"/>
      <c r="F243" s="212"/>
      <c r="G243" s="212"/>
      <c r="H243" s="212"/>
      <c r="I243" s="213"/>
      <c r="J243" s="73">
        <v>4</v>
      </c>
      <c r="K243" s="73">
        <v>2</v>
      </c>
      <c r="L243" s="73">
        <v>2</v>
      </c>
      <c r="M243" s="73">
        <v>0</v>
      </c>
      <c r="N243" s="9">
        <f t="shared" si="38"/>
        <v>4</v>
      </c>
      <c r="O243" s="9">
        <f t="shared" si="39"/>
        <v>3</v>
      </c>
      <c r="P243" s="9">
        <f t="shared" si="40"/>
        <v>7</v>
      </c>
      <c r="Q243" s="12"/>
      <c r="R243" s="6" t="s">
        <v>29</v>
      </c>
      <c r="S243" s="13"/>
      <c r="T243" s="6" t="s">
        <v>144</v>
      </c>
      <c r="U243" s="33"/>
      <c r="V243" s="33"/>
      <c r="W243" s="33"/>
      <c r="X243" s="33"/>
      <c r="Y243" s="33"/>
    </row>
    <row r="244" spans="1:25" ht="17.100000000000001" customHeight="1" x14ac:dyDescent="0.2">
      <c r="A244" s="74" t="s">
        <v>248</v>
      </c>
      <c r="B244" s="240" t="s">
        <v>249</v>
      </c>
      <c r="C244" s="240"/>
      <c r="D244" s="240"/>
      <c r="E244" s="240"/>
      <c r="F244" s="240"/>
      <c r="G244" s="240"/>
      <c r="H244" s="240"/>
      <c r="I244" s="240"/>
      <c r="J244" s="73">
        <v>4</v>
      </c>
      <c r="K244" s="73">
        <v>2</v>
      </c>
      <c r="L244" s="73">
        <v>2</v>
      </c>
      <c r="M244" s="73">
        <v>0</v>
      </c>
      <c r="N244" s="9">
        <f t="shared" ref="N244:N245" si="41">K244+L244+M244</f>
        <v>4</v>
      </c>
      <c r="O244" s="9">
        <f t="shared" ref="O244:O245" si="42">P244-N244</f>
        <v>3</v>
      </c>
      <c r="P244" s="9">
        <f t="shared" ref="P244:P245" si="43">ROUND(PRODUCT(J244,25)/14,0)</f>
        <v>7</v>
      </c>
      <c r="Q244" s="12"/>
      <c r="R244" s="6" t="s">
        <v>29</v>
      </c>
      <c r="S244" s="13"/>
      <c r="T244" s="6" t="s">
        <v>144</v>
      </c>
    </row>
    <row r="245" spans="1:25" ht="28.35" customHeight="1" x14ac:dyDescent="0.2">
      <c r="A245" s="72" t="s">
        <v>250</v>
      </c>
      <c r="B245" s="211" t="s">
        <v>251</v>
      </c>
      <c r="C245" s="212"/>
      <c r="D245" s="212"/>
      <c r="E245" s="212"/>
      <c r="F245" s="212"/>
      <c r="G245" s="212"/>
      <c r="H245" s="212"/>
      <c r="I245" s="213"/>
      <c r="J245" s="73">
        <v>4</v>
      </c>
      <c r="K245" s="73">
        <v>2</v>
      </c>
      <c r="L245" s="73">
        <v>2</v>
      </c>
      <c r="M245" s="73">
        <v>0</v>
      </c>
      <c r="N245" s="9">
        <f t="shared" si="41"/>
        <v>4</v>
      </c>
      <c r="O245" s="9">
        <f t="shared" si="42"/>
        <v>3</v>
      </c>
      <c r="P245" s="9">
        <f t="shared" si="43"/>
        <v>7</v>
      </c>
      <c r="Q245" s="12"/>
      <c r="R245" s="6" t="s">
        <v>29</v>
      </c>
      <c r="S245" s="13"/>
      <c r="T245" s="6" t="s">
        <v>144</v>
      </c>
    </row>
    <row r="246" spans="1:25" ht="17.100000000000001" customHeight="1" x14ac:dyDescent="0.2">
      <c r="A246" s="72" t="s">
        <v>252</v>
      </c>
      <c r="B246" s="211" t="s">
        <v>253</v>
      </c>
      <c r="C246" s="212"/>
      <c r="D246" s="212"/>
      <c r="E246" s="212"/>
      <c r="F246" s="212"/>
      <c r="G246" s="212"/>
      <c r="H246" s="212"/>
      <c r="I246" s="213"/>
      <c r="J246" s="73">
        <v>4</v>
      </c>
      <c r="K246" s="73">
        <v>2</v>
      </c>
      <c r="L246" s="73">
        <v>2</v>
      </c>
      <c r="M246" s="73">
        <v>0</v>
      </c>
      <c r="N246" s="9">
        <f t="shared" si="38"/>
        <v>4</v>
      </c>
      <c r="O246" s="9">
        <f t="shared" si="39"/>
        <v>3</v>
      </c>
      <c r="P246" s="9">
        <f t="shared" si="40"/>
        <v>7</v>
      </c>
      <c r="Q246" s="12"/>
      <c r="R246" s="6" t="s">
        <v>29</v>
      </c>
      <c r="S246" s="13"/>
      <c r="T246" s="6" t="s">
        <v>144</v>
      </c>
    </row>
    <row r="247" spans="1:25" x14ac:dyDescent="0.2">
      <c r="A247" s="75" t="s">
        <v>211</v>
      </c>
      <c r="B247" s="228" t="s">
        <v>242</v>
      </c>
      <c r="C247" s="228"/>
      <c r="D247" s="228"/>
      <c r="E247" s="228"/>
      <c r="F247" s="228"/>
      <c r="G247" s="228"/>
      <c r="H247" s="228"/>
      <c r="I247" s="228"/>
      <c r="J247" s="228"/>
      <c r="K247" s="228"/>
      <c r="L247" s="228"/>
      <c r="M247" s="228"/>
      <c r="N247" s="228"/>
      <c r="O247" s="228"/>
      <c r="P247" s="228"/>
      <c r="Q247" s="228"/>
      <c r="R247" s="228"/>
      <c r="S247" s="228"/>
      <c r="T247" s="228"/>
      <c r="U247" s="33"/>
      <c r="V247" s="34"/>
      <c r="W247" s="34"/>
      <c r="X247" s="34"/>
      <c r="Y247" s="34"/>
    </row>
    <row r="248" spans="1:25" ht="17.100000000000001" customHeight="1" x14ac:dyDescent="0.2">
      <c r="A248" s="72" t="s">
        <v>254</v>
      </c>
      <c r="B248" s="240" t="s">
        <v>255</v>
      </c>
      <c r="C248" s="240"/>
      <c r="D248" s="240"/>
      <c r="E248" s="240"/>
      <c r="F248" s="240"/>
      <c r="G248" s="240"/>
      <c r="H248" s="240"/>
      <c r="I248" s="240"/>
      <c r="J248" s="73">
        <v>4</v>
      </c>
      <c r="K248" s="73">
        <v>2</v>
      </c>
      <c r="L248" s="73">
        <v>2</v>
      </c>
      <c r="M248" s="73">
        <v>0</v>
      </c>
      <c r="N248" s="9">
        <f>K248+L248+M248</f>
        <v>4</v>
      </c>
      <c r="O248" s="9">
        <f>P248-N248</f>
        <v>3</v>
      </c>
      <c r="P248" s="9">
        <f>ROUND(PRODUCT(J248,25)/14,0)</f>
        <v>7</v>
      </c>
      <c r="Q248" s="12"/>
      <c r="R248" s="6" t="s">
        <v>29</v>
      </c>
      <c r="S248" s="13"/>
      <c r="T248" s="6" t="s">
        <v>144</v>
      </c>
      <c r="U248" s="34"/>
      <c r="V248" s="34"/>
      <c r="W248" s="34"/>
      <c r="X248" s="34"/>
      <c r="Y248" s="34"/>
    </row>
    <row r="249" spans="1:25" ht="17.100000000000001" customHeight="1" x14ac:dyDescent="0.2">
      <c r="A249" s="72" t="s">
        <v>256</v>
      </c>
      <c r="B249" s="211" t="s">
        <v>257</v>
      </c>
      <c r="C249" s="212"/>
      <c r="D249" s="212"/>
      <c r="E249" s="212"/>
      <c r="F249" s="212"/>
      <c r="G249" s="212"/>
      <c r="H249" s="212"/>
      <c r="I249" s="213"/>
      <c r="J249" s="73">
        <v>4</v>
      </c>
      <c r="K249" s="73">
        <v>2</v>
      </c>
      <c r="L249" s="73">
        <v>2</v>
      </c>
      <c r="M249" s="73">
        <v>0</v>
      </c>
      <c r="N249" s="9">
        <f>K249+L249+M249</f>
        <v>4</v>
      </c>
      <c r="O249" s="9">
        <f t="shared" ref="O249:O258" si="44">P249-N249</f>
        <v>3</v>
      </c>
      <c r="P249" s="9">
        <f t="shared" ref="P249:P254" si="45">ROUND(PRODUCT(J249,25)/14,0)</f>
        <v>7</v>
      </c>
      <c r="Q249" s="12"/>
      <c r="R249" s="6" t="s">
        <v>29</v>
      </c>
      <c r="S249" s="13"/>
      <c r="T249" s="6" t="s">
        <v>144</v>
      </c>
      <c r="U249" s="34"/>
      <c r="V249" s="34"/>
      <c r="W249" s="34"/>
      <c r="X249" s="34"/>
      <c r="Y249" s="34"/>
    </row>
    <row r="250" spans="1:25" ht="17.100000000000001" customHeight="1" x14ac:dyDescent="0.2">
      <c r="A250" s="72" t="s">
        <v>258</v>
      </c>
      <c r="B250" s="211" t="s">
        <v>259</v>
      </c>
      <c r="C250" s="212"/>
      <c r="D250" s="212"/>
      <c r="E250" s="212"/>
      <c r="F250" s="212"/>
      <c r="G250" s="212"/>
      <c r="H250" s="212"/>
      <c r="I250" s="213"/>
      <c r="J250" s="73">
        <v>4</v>
      </c>
      <c r="K250" s="73">
        <v>2</v>
      </c>
      <c r="L250" s="73">
        <v>2</v>
      </c>
      <c r="M250" s="73">
        <v>0</v>
      </c>
      <c r="N250" s="9">
        <f>K250+L250+M250</f>
        <v>4</v>
      </c>
      <c r="O250" s="9">
        <f t="shared" si="44"/>
        <v>3</v>
      </c>
      <c r="P250" s="9">
        <f t="shared" si="45"/>
        <v>7</v>
      </c>
      <c r="Q250" s="12"/>
      <c r="R250" s="6" t="s">
        <v>29</v>
      </c>
      <c r="S250" s="13"/>
      <c r="T250" s="6" t="s">
        <v>144</v>
      </c>
    </row>
    <row r="251" spans="1:25" ht="17.100000000000001" customHeight="1" x14ac:dyDescent="0.2">
      <c r="A251" s="43" t="s">
        <v>260</v>
      </c>
      <c r="B251" s="241" t="s">
        <v>261</v>
      </c>
      <c r="C251" s="241"/>
      <c r="D251" s="241"/>
      <c r="E251" s="241"/>
      <c r="F251" s="241"/>
      <c r="G251" s="241"/>
      <c r="H251" s="241"/>
      <c r="I251" s="241"/>
      <c r="J251" s="73">
        <v>4</v>
      </c>
      <c r="K251" s="73">
        <v>2</v>
      </c>
      <c r="L251" s="73">
        <v>2</v>
      </c>
      <c r="M251" s="73">
        <v>0</v>
      </c>
      <c r="N251" s="9">
        <f>K251+L251+M251</f>
        <v>4</v>
      </c>
      <c r="O251" s="9">
        <f t="shared" si="44"/>
        <v>3</v>
      </c>
      <c r="P251" s="9">
        <f t="shared" si="45"/>
        <v>7</v>
      </c>
      <c r="Q251" s="12"/>
      <c r="R251" s="6" t="s">
        <v>29</v>
      </c>
      <c r="S251" s="13"/>
      <c r="T251" s="6" t="s">
        <v>144</v>
      </c>
      <c r="U251" s="35"/>
      <c r="V251" s="35"/>
      <c r="W251" s="35"/>
      <c r="X251" s="35"/>
      <c r="Y251" s="35"/>
    </row>
    <row r="252" spans="1:25" x14ac:dyDescent="0.2">
      <c r="A252" s="75" t="s">
        <v>224</v>
      </c>
      <c r="B252" s="228" t="s">
        <v>243</v>
      </c>
      <c r="C252" s="228"/>
      <c r="D252" s="228"/>
      <c r="E252" s="228"/>
      <c r="F252" s="228"/>
      <c r="G252" s="228"/>
      <c r="H252" s="228"/>
      <c r="I252" s="228"/>
      <c r="J252" s="228"/>
      <c r="K252" s="228"/>
      <c r="L252" s="228"/>
      <c r="M252" s="228"/>
      <c r="N252" s="228"/>
      <c r="O252" s="228"/>
      <c r="P252" s="228"/>
      <c r="Q252" s="228"/>
      <c r="R252" s="228"/>
      <c r="S252" s="228"/>
      <c r="T252" s="228"/>
      <c r="U252" s="35"/>
      <c r="V252" s="35"/>
      <c r="W252" s="35"/>
      <c r="X252" s="35"/>
      <c r="Y252" s="35"/>
    </row>
    <row r="253" spans="1:25" ht="28.35" customHeight="1" x14ac:dyDescent="0.2">
      <c r="A253" s="43" t="s">
        <v>262</v>
      </c>
      <c r="B253" s="242" t="s">
        <v>263</v>
      </c>
      <c r="C253" s="242"/>
      <c r="D253" s="242"/>
      <c r="E253" s="242"/>
      <c r="F253" s="242"/>
      <c r="G253" s="242"/>
      <c r="H253" s="242"/>
      <c r="I253" s="242"/>
      <c r="J253" s="73">
        <v>4</v>
      </c>
      <c r="K253" s="73">
        <v>2</v>
      </c>
      <c r="L253" s="73">
        <v>2</v>
      </c>
      <c r="M253" s="73">
        <v>0</v>
      </c>
      <c r="N253" s="9">
        <f>K253+L253+M253</f>
        <v>4</v>
      </c>
      <c r="O253" s="9">
        <f>P253-N253</f>
        <v>3</v>
      </c>
      <c r="P253" s="9">
        <f>ROUND(PRODUCT(J253,25)/14,0)</f>
        <v>7</v>
      </c>
      <c r="Q253" s="12"/>
      <c r="R253" s="6" t="s">
        <v>29</v>
      </c>
      <c r="S253" s="13"/>
      <c r="T253" s="6" t="s">
        <v>144</v>
      </c>
      <c r="U253" s="35"/>
      <c r="V253" s="35"/>
      <c r="W253" s="35"/>
      <c r="X253" s="35"/>
      <c r="Y253" s="35"/>
    </row>
    <row r="254" spans="1:25" ht="17.100000000000001" customHeight="1" x14ac:dyDescent="0.2">
      <c r="A254" s="72" t="s">
        <v>264</v>
      </c>
      <c r="B254" s="237" t="s">
        <v>265</v>
      </c>
      <c r="C254" s="238"/>
      <c r="D254" s="238"/>
      <c r="E254" s="238"/>
      <c r="F254" s="238"/>
      <c r="G254" s="238"/>
      <c r="H254" s="238"/>
      <c r="I254" s="239"/>
      <c r="J254" s="73">
        <v>4</v>
      </c>
      <c r="K254" s="73">
        <v>2</v>
      </c>
      <c r="L254" s="73">
        <v>2</v>
      </c>
      <c r="M254" s="73">
        <v>0</v>
      </c>
      <c r="N254" s="9">
        <f>K254+L254+M254</f>
        <v>4</v>
      </c>
      <c r="O254" s="9">
        <f t="shared" si="44"/>
        <v>3</v>
      </c>
      <c r="P254" s="9">
        <f t="shared" si="45"/>
        <v>7</v>
      </c>
      <c r="Q254" s="12"/>
      <c r="R254" s="6" t="s">
        <v>29</v>
      </c>
      <c r="S254" s="13"/>
      <c r="T254" s="6" t="s">
        <v>144</v>
      </c>
      <c r="U254" s="35"/>
      <c r="V254" s="35"/>
      <c r="W254" s="35"/>
      <c r="X254" s="35"/>
      <c r="Y254" s="35"/>
    </row>
    <row r="255" spans="1:25" ht="17.100000000000001" customHeight="1" x14ac:dyDescent="0.2">
      <c r="A255" s="72" t="s">
        <v>266</v>
      </c>
      <c r="B255" s="237" t="s">
        <v>267</v>
      </c>
      <c r="C255" s="238"/>
      <c r="D255" s="238"/>
      <c r="E255" s="238"/>
      <c r="F255" s="238"/>
      <c r="G255" s="238"/>
      <c r="H255" s="238"/>
      <c r="I255" s="239"/>
      <c r="J255" s="73">
        <v>4</v>
      </c>
      <c r="K255" s="73">
        <v>2</v>
      </c>
      <c r="L255" s="73">
        <v>2</v>
      </c>
      <c r="M255" s="73">
        <v>0</v>
      </c>
      <c r="N255" s="9">
        <f>K255+L255+M255</f>
        <v>4</v>
      </c>
      <c r="O255" s="9">
        <f>P255-N255</f>
        <v>3</v>
      </c>
      <c r="P255" s="9">
        <f>ROUND(PRODUCT(J255,25)/14,0)</f>
        <v>7</v>
      </c>
      <c r="Q255" s="12"/>
      <c r="R255" s="6" t="s">
        <v>29</v>
      </c>
      <c r="S255" s="13"/>
      <c r="T255" s="6" t="s">
        <v>144</v>
      </c>
      <c r="U255" s="35"/>
      <c r="V255" s="35"/>
      <c r="W255" s="35"/>
      <c r="X255" s="35"/>
      <c r="Y255" s="35"/>
    </row>
    <row r="256" spans="1:25" ht="17.100000000000001" customHeight="1" x14ac:dyDescent="0.2">
      <c r="A256" s="72" t="s">
        <v>268</v>
      </c>
      <c r="B256" s="237" t="s">
        <v>269</v>
      </c>
      <c r="C256" s="238"/>
      <c r="D256" s="238"/>
      <c r="E256" s="238"/>
      <c r="F256" s="238"/>
      <c r="G256" s="238"/>
      <c r="H256" s="238"/>
      <c r="I256" s="239"/>
      <c r="J256" s="73">
        <v>4</v>
      </c>
      <c r="K256" s="73">
        <v>2</v>
      </c>
      <c r="L256" s="73">
        <v>2</v>
      </c>
      <c r="M256" s="73">
        <v>0</v>
      </c>
      <c r="N256" s="9">
        <f>K256+L256+M256</f>
        <v>4</v>
      </c>
      <c r="O256" s="9">
        <f>P256-N256</f>
        <v>3</v>
      </c>
      <c r="P256" s="9">
        <f>ROUND(PRODUCT(J256,25)/14,0)</f>
        <v>7</v>
      </c>
      <c r="Q256" s="12"/>
      <c r="R256" s="6" t="s">
        <v>29</v>
      </c>
      <c r="S256" s="13"/>
      <c r="T256" s="6" t="s">
        <v>144</v>
      </c>
      <c r="U256" s="35"/>
      <c r="V256" s="35"/>
      <c r="W256" s="35"/>
      <c r="X256" s="35"/>
      <c r="Y256" s="35"/>
    </row>
    <row r="257" spans="1:26" x14ac:dyDescent="0.2">
      <c r="A257" s="75" t="s">
        <v>237</v>
      </c>
      <c r="B257" s="228" t="s">
        <v>244</v>
      </c>
      <c r="C257" s="228"/>
      <c r="D257" s="228"/>
      <c r="E257" s="228"/>
      <c r="F257" s="228"/>
      <c r="G257" s="228"/>
      <c r="H257" s="228"/>
      <c r="I257" s="228"/>
      <c r="J257" s="228"/>
      <c r="K257" s="228"/>
      <c r="L257" s="228"/>
      <c r="M257" s="228"/>
      <c r="N257" s="228"/>
      <c r="O257" s="228"/>
      <c r="P257" s="228"/>
      <c r="Q257" s="228"/>
      <c r="R257" s="228"/>
      <c r="S257" s="228"/>
      <c r="T257" s="228"/>
      <c r="U257" s="35"/>
      <c r="V257" s="35"/>
      <c r="W257" s="35"/>
      <c r="X257" s="35"/>
      <c r="Y257" s="35"/>
    </row>
    <row r="258" spans="1:26" ht="28.35" customHeight="1" x14ac:dyDescent="0.2">
      <c r="A258" s="72" t="s">
        <v>270</v>
      </c>
      <c r="B258" s="211" t="s">
        <v>271</v>
      </c>
      <c r="C258" s="212"/>
      <c r="D258" s="212"/>
      <c r="E258" s="212"/>
      <c r="F258" s="212"/>
      <c r="G258" s="212"/>
      <c r="H258" s="212"/>
      <c r="I258" s="213"/>
      <c r="J258" s="73">
        <v>5</v>
      </c>
      <c r="K258" s="73">
        <v>2</v>
      </c>
      <c r="L258" s="73">
        <v>2</v>
      </c>
      <c r="M258" s="73">
        <v>0</v>
      </c>
      <c r="N258" s="9">
        <f>K258+L258+M258</f>
        <v>4</v>
      </c>
      <c r="O258" s="9">
        <f t="shared" si="44"/>
        <v>6</v>
      </c>
      <c r="P258" s="9">
        <f>ROUND(PRODUCT(J258,25)/12,0)</f>
        <v>10</v>
      </c>
      <c r="Q258" s="12"/>
      <c r="R258" s="6" t="s">
        <v>29</v>
      </c>
      <c r="S258" s="13"/>
      <c r="T258" s="6" t="s">
        <v>144</v>
      </c>
      <c r="U258" s="35"/>
      <c r="V258" s="35"/>
      <c r="W258" s="35"/>
      <c r="X258" s="35"/>
      <c r="Y258" s="35"/>
    </row>
    <row r="259" spans="1:26" ht="17.100000000000001" customHeight="1" x14ac:dyDescent="0.2">
      <c r="A259" s="72" t="s">
        <v>272</v>
      </c>
      <c r="B259" s="237" t="s">
        <v>273</v>
      </c>
      <c r="C259" s="238"/>
      <c r="D259" s="238"/>
      <c r="E259" s="238"/>
      <c r="F259" s="238"/>
      <c r="G259" s="238"/>
      <c r="H259" s="238"/>
      <c r="I259" s="239"/>
      <c r="J259" s="73">
        <v>5</v>
      </c>
      <c r="K259" s="73">
        <v>2</v>
      </c>
      <c r="L259" s="73">
        <v>2</v>
      </c>
      <c r="M259" s="73">
        <v>0</v>
      </c>
      <c r="N259" s="9">
        <f>K259+L259+M259</f>
        <v>4</v>
      </c>
      <c r="O259" s="9">
        <f>P259-N259</f>
        <v>6</v>
      </c>
      <c r="P259" s="9">
        <f>ROUND(PRODUCT(J259,25)/12,0)</f>
        <v>10</v>
      </c>
      <c r="Q259" s="12"/>
      <c r="R259" s="6" t="s">
        <v>29</v>
      </c>
      <c r="S259" s="13"/>
      <c r="T259" s="6" t="s">
        <v>144</v>
      </c>
      <c r="U259" s="35"/>
      <c r="V259" s="35"/>
      <c r="W259" s="35"/>
      <c r="X259" s="35"/>
      <c r="Y259" s="35"/>
    </row>
    <row r="260" spans="1:26" ht="28.35" customHeight="1" x14ac:dyDescent="0.2">
      <c r="A260" s="43" t="s">
        <v>274</v>
      </c>
      <c r="B260" s="242" t="s">
        <v>275</v>
      </c>
      <c r="C260" s="242"/>
      <c r="D260" s="242"/>
      <c r="E260" s="242"/>
      <c r="F260" s="242"/>
      <c r="G260" s="242"/>
      <c r="H260" s="242"/>
      <c r="I260" s="242"/>
      <c r="J260" s="73">
        <v>5</v>
      </c>
      <c r="K260" s="73">
        <v>2</v>
      </c>
      <c r="L260" s="73">
        <v>2</v>
      </c>
      <c r="M260" s="73">
        <v>0</v>
      </c>
      <c r="N260" s="9">
        <f>K260+L260+M260</f>
        <v>4</v>
      </c>
      <c r="O260" s="9">
        <f>P260-N260</f>
        <v>6</v>
      </c>
      <c r="P260" s="9">
        <f>ROUND(PRODUCT(J260,25)/12,0)</f>
        <v>10</v>
      </c>
      <c r="Q260" s="12"/>
      <c r="R260" s="6" t="s">
        <v>29</v>
      </c>
      <c r="S260" s="13"/>
      <c r="T260" s="6" t="s">
        <v>144</v>
      </c>
      <c r="U260" s="35"/>
      <c r="V260" s="35"/>
      <c r="W260" s="35"/>
      <c r="X260" s="35"/>
      <c r="Y260" s="35"/>
    </row>
    <row r="261" spans="1:26" x14ac:dyDescent="0.2">
      <c r="A261" s="178" t="s">
        <v>126</v>
      </c>
      <c r="B261" s="178"/>
      <c r="C261" s="178"/>
      <c r="D261" s="178"/>
      <c r="E261" s="178"/>
      <c r="F261" s="178"/>
      <c r="G261" s="178"/>
      <c r="H261" s="178"/>
      <c r="I261" s="178"/>
      <c r="J261" s="11">
        <f t="shared" ref="J261:P261" si="46">SUM(J242,J243,J248,J249,J253,J254,J258,J259)</f>
        <v>34</v>
      </c>
      <c r="K261" s="11">
        <f t="shared" si="46"/>
        <v>16</v>
      </c>
      <c r="L261" s="11">
        <f t="shared" si="46"/>
        <v>16</v>
      </c>
      <c r="M261" s="11">
        <f t="shared" si="46"/>
        <v>0</v>
      </c>
      <c r="N261" s="11">
        <f t="shared" si="46"/>
        <v>32</v>
      </c>
      <c r="O261" s="11">
        <f t="shared" si="46"/>
        <v>30</v>
      </c>
      <c r="P261" s="11">
        <f t="shared" si="46"/>
        <v>62</v>
      </c>
      <c r="Q261" s="11">
        <f>COUNTIF(Q242,"E")+COUNTIF(Q243,"E")+COUNTIF(Q248,"E")+COUNTIF(Q249,"E")+COUNTIF(Q253,"E")+COUNTIF(Q254,"E")+COUNTIF(Q258,"E")+COUNTIF(Q259,"E")</f>
        <v>0</v>
      </c>
      <c r="R261" s="11">
        <f>COUNTIF(R242,"C")+COUNTIF(R243,"C")+COUNTIF(R248,"C")+COUNTIF(R249,"C")+COUNTIF(R253,"C")+COUNTIF(R254,"C")+COUNTIF(R258,"C")+COUNTIF(R259,"C")</f>
        <v>8</v>
      </c>
      <c r="S261" s="11">
        <f>COUNTIF(S242,"VP")+COUNTIF(S243,"VP")+COUNTIF(S248,"VP")+COUNTIF(S249,"VP")+COUNTIF(S253,"VP")+COUNTIF(S254,"VP")+COUNTIF(S258,"VP")+COUNTIF(S259,"VP")</f>
        <v>0</v>
      </c>
      <c r="T261" s="44">
        <f>COUNTA(T242,T243,T248,T249,T253,T254,T258,T259)</f>
        <v>8</v>
      </c>
      <c r="U261" s="35"/>
      <c r="V261" s="35"/>
      <c r="W261" s="35"/>
      <c r="X261" s="35"/>
      <c r="Y261" s="35"/>
    </row>
    <row r="262" spans="1:26" x14ac:dyDescent="0.2">
      <c r="A262" s="136" t="s">
        <v>49</v>
      </c>
      <c r="B262" s="136"/>
      <c r="C262" s="136"/>
      <c r="D262" s="136"/>
      <c r="E262" s="136"/>
      <c r="F262" s="136"/>
      <c r="G262" s="136"/>
      <c r="H262" s="136"/>
      <c r="I262" s="136"/>
      <c r="J262" s="136"/>
      <c r="K262" s="11">
        <f t="shared" ref="K262:P262" si="47">SUM(K242,K243,K248,K249,K253,K254)*14+(K258+K259)*12</f>
        <v>216</v>
      </c>
      <c r="L262" s="11">
        <f t="shared" si="47"/>
        <v>216</v>
      </c>
      <c r="M262" s="11">
        <f t="shared" si="47"/>
        <v>0</v>
      </c>
      <c r="N262" s="11">
        <f t="shared" si="47"/>
        <v>432</v>
      </c>
      <c r="O262" s="11">
        <f t="shared" si="47"/>
        <v>396</v>
      </c>
      <c r="P262" s="11">
        <f t="shared" si="47"/>
        <v>828</v>
      </c>
      <c r="Q262" s="236"/>
      <c r="R262" s="236"/>
      <c r="S262" s="236"/>
      <c r="T262" s="236"/>
    </row>
    <row r="263" spans="1:26" x14ac:dyDescent="0.2">
      <c r="A263" s="136"/>
      <c r="B263" s="136"/>
      <c r="C263" s="136"/>
      <c r="D263" s="136"/>
      <c r="E263" s="136"/>
      <c r="F263" s="136"/>
      <c r="G263" s="136"/>
      <c r="H263" s="136"/>
      <c r="I263" s="136"/>
      <c r="J263" s="136"/>
      <c r="K263" s="134">
        <f>SUM(K262:M262)</f>
        <v>432</v>
      </c>
      <c r="L263" s="134"/>
      <c r="M263" s="134"/>
      <c r="N263" s="134">
        <f>SUM(N262:O262)</f>
        <v>828</v>
      </c>
      <c r="O263" s="134"/>
      <c r="P263" s="134"/>
      <c r="Q263" s="236"/>
      <c r="R263" s="236"/>
      <c r="S263" s="236"/>
      <c r="T263" s="236"/>
    </row>
    <row r="264" spans="1:26" ht="12.75" customHeight="1" x14ac:dyDescent="0.2">
      <c r="A264" s="174" t="s">
        <v>89</v>
      </c>
      <c r="B264" s="175"/>
      <c r="C264" s="175"/>
      <c r="D264" s="175"/>
      <c r="E264" s="175"/>
      <c r="F264" s="175"/>
      <c r="G264" s="175"/>
      <c r="H264" s="175"/>
      <c r="I264" s="175"/>
      <c r="J264" s="176"/>
      <c r="K264" s="201">
        <f>T261/SUM(T162,T178,T194,T208,T221,T235)</f>
        <v>0.19047619047619047</v>
      </c>
      <c r="L264" s="201"/>
      <c r="M264" s="201"/>
      <c r="N264" s="201"/>
      <c r="O264" s="201"/>
      <c r="P264" s="201"/>
      <c r="Q264" s="201"/>
      <c r="R264" s="201"/>
      <c r="S264" s="201"/>
      <c r="T264" s="201"/>
    </row>
    <row r="265" spans="1:26" x14ac:dyDescent="0.2">
      <c r="A265" s="182" t="s">
        <v>90</v>
      </c>
      <c r="B265" s="182"/>
      <c r="C265" s="182"/>
      <c r="D265" s="182"/>
      <c r="E265" s="182"/>
      <c r="F265" s="182"/>
      <c r="G265" s="182"/>
      <c r="H265" s="182"/>
      <c r="I265" s="182"/>
      <c r="J265" s="182"/>
      <c r="K265" s="201">
        <f>K263/(SUM(N162,N178,N194,N208,N221)*14+N235*12)</f>
        <v>0.20149253731343283</v>
      </c>
      <c r="L265" s="201"/>
      <c r="M265" s="201"/>
      <c r="N265" s="201"/>
      <c r="O265" s="201"/>
      <c r="P265" s="201"/>
      <c r="Q265" s="201"/>
      <c r="R265" s="201"/>
      <c r="S265" s="201"/>
      <c r="T265" s="201"/>
    </row>
    <row r="266" spans="1:26" x14ac:dyDescent="0.2">
      <c r="A266" s="160" t="s">
        <v>122</v>
      </c>
      <c r="B266" s="161"/>
      <c r="C266" s="161"/>
      <c r="D266" s="161"/>
      <c r="E266" s="161"/>
      <c r="F266" s="161"/>
      <c r="G266" s="161"/>
      <c r="H266" s="161"/>
      <c r="I266" s="161"/>
      <c r="J266" s="161"/>
      <c r="K266" s="161"/>
      <c r="L266" s="161"/>
      <c r="M266" s="161"/>
      <c r="N266" s="161"/>
      <c r="O266" s="161"/>
      <c r="P266" s="161"/>
      <c r="Q266" s="161"/>
      <c r="R266" s="161"/>
      <c r="S266" s="161"/>
      <c r="T266" s="162"/>
    </row>
    <row r="267" spans="1:26" x14ac:dyDescent="0.2">
      <c r="A267" s="166"/>
      <c r="B267" s="167"/>
      <c r="C267" s="167"/>
      <c r="D267" s="167"/>
      <c r="E267" s="167"/>
      <c r="F267" s="167"/>
      <c r="G267" s="167"/>
      <c r="H267" s="167"/>
      <c r="I267" s="167"/>
      <c r="J267" s="167"/>
      <c r="K267" s="167"/>
      <c r="L267" s="167"/>
      <c r="M267" s="167"/>
      <c r="N267" s="167"/>
      <c r="O267" s="167"/>
      <c r="P267" s="167"/>
      <c r="Q267" s="167"/>
      <c r="R267" s="167"/>
      <c r="S267" s="167"/>
      <c r="T267" s="168"/>
    </row>
    <row r="268" spans="1:26" x14ac:dyDescent="0.2">
      <c r="A268" s="141" t="s">
        <v>28</v>
      </c>
      <c r="B268" s="160" t="s">
        <v>27</v>
      </c>
      <c r="C268" s="161"/>
      <c r="D268" s="161"/>
      <c r="E268" s="161"/>
      <c r="F268" s="161"/>
      <c r="G268" s="161"/>
      <c r="H268" s="161"/>
      <c r="I268" s="162"/>
      <c r="J268" s="195" t="s">
        <v>39</v>
      </c>
      <c r="K268" s="144" t="s">
        <v>25</v>
      </c>
      <c r="L268" s="145"/>
      <c r="M268" s="146"/>
      <c r="N268" s="144" t="s">
        <v>40</v>
      </c>
      <c r="O268" s="145"/>
      <c r="P268" s="146"/>
      <c r="Q268" s="144" t="s">
        <v>24</v>
      </c>
      <c r="R268" s="145"/>
      <c r="S268" s="146"/>
      <c r="T268" s="195" t="s">
        <v>23</v>
      </c>
    </row>
    <row r="269" spans="1:26" x14ac:dyDescent="0.2">
      <c r="A269" s="141"/>
      <c r="B269" s="163"/>
      <c r="C269" s="164"/>
      <c r="D269" s="164"/>
      <c r="E269" s="164"/>
      <c r="F269" s="164"/>
      <c r="G269" s="164"/>
      <c r="H269" s="164"/>
      <c r="I269" s="165"/>
      <c r="J269" s="195"/>
      <c r="K269" s="147"/>
      <c r="L269" s="148"/>
      <c r="M269" s="149"/>
      <c r="N269" s="147"/>
      <c r="O269" s="148"/>
      <c r="P269" s="149"/>
      <c r="Q269" s="147"/>
      <c r="R269" s="148"/>
      <c r="S269" s="149"/>
      <c r="T269" s="195"/>
    </row>
    <row r="270" spans="1:26" x14ac:dyDescent="0.2">
      <c r="A270" s="141"/>
      <c r="B270" s="166"/>
      <c r="C270" s="167"/>
      <c r="D270" s="167"/>
      <c r="E270" s="167"/>
      <c r="F270" s="167"/>
      <c r="G270" s="167"/>
      <c r="H270" s="167"/>
      <c r="I270" s="168"/>
      <c r="J270" s="195"/>
      <c r="K270" s="4" t="s">
        <v>29</v>
      </c>
      <c r="L270" s="4" t="s">
        <v>30</v>
      </c>
      <c r="M270" s="4" t="s">
        <v>31</v>
      </c>
      <c r="N270" s="4" t="s">
        <v>35</v>
      </c>
      <c r="O270" s="4" t="s">
        <v>7</v>
      </c>
      <c r="P270" s="4" t="s">
        <v>32</v>
      </c>
      <c r="Q270" s="4" t="s">
        <v>33</v>
      </c>
      <c r="R270" s="4" t="s">
        <v>29</v>
      </c>
      <c r="S270" s="4" t="s">
        <v>34</v>
      </c>
      <c r="T270" s="195"/>
    </row>
    <row r="271" spans="1:26" x14ac:dyDescent="0.2">
      <c r="A271" s="228" t="s">
        <v>51</v>
      </c>
      <c r="B271" s="228"/>
      <c r="C271" s="228"/>
      <c r="D271" s="228"/>
      <c r="E271" s="228"/>
      <c r="F271" s="228"/>
      <c r="G271" s="228"/>
      <c r="H271" s="228"/>
      <c r="I271" s="228"/>
      <c r="J271" s="228"/>
      <c r="K271" s="228"/>
      <c r="L271" s="228"/>
      <c r="M271" s="228"/>
      <c r="N271" s="228"/>
      <c r="O271" s="228"/>
      <c r="P271" s="228"/>
      <c r="Q271" s="228"/>
      <c r="R271" s="228"/>
      <c r="S271" s="228"/>
      <c r="T271" s="228"/>
      <c r="U271" s="33"/>
      <c r="V271" s="33"/>
      <c r="W271" s="33"/>
      <c r="X271" s="33"/>
      <c r="Y271" s="33"/>
      <c r="Z271" s="33"/>
    </row>
    <row r="272" spans="1:26" ht="26.1" customHeight="1" x14ac:dyDescent="0.2">
      <c r="A272" s="76" t="s">
        <v>276</v>
      </c>
      <c r="B272" s="179" t="s">
        <v>277</v>
      </c>
      <c r="C272" s="180"/>
      <c r="D272" s="180"/>
      <c r="E272" s="180"/>
      <c r="F272" s="180"/>
      <c r="G272" s="180"/>
      <c r="H272" s="180"/>
      <c r="I272" s="181"/>
      <c r="J272" s="14">
        <v>3</v>
      </c>
      <c r="K272" s="14">
        <v>0</v>
      </c>
      <c r="L272" s="14">
        <v>2</v>
      </c>
      <c r="M272" s="14">
        <v>0</v>
      </c>
      <c r="N272" s="9">
        <f t="shared" ref="N272" si="48">K272+L272+M272</f>
        <v>2</v>
      </c>
      <c r="O272" s="9">
        <f t="shared" ref="O272" si="49">P272-N272</f>
        <v>3</v>
      </c>
      <c r="P272" s="9">
        <f t="shared" ref="P272" si="50">ROUND(PRODUCT(J272,25)/14,0)</f>
        <v>5</v>
      </c>
      <c r="Q272" s="12"/>
      <c r="R272" s="6"/>
      <c r="S272" s="13" t="s">
        <v>34</v>
      </c>
      <c r="T272" s="6" t="s">
        <v>144</v>
      </c>
      <c r="U272" s="33"/>
      <c r="V272" s="33"/>
      <c r="W272" s="33"/>
      <c r="X272" s="33"/>
      <c r="Y272" s="33"/>
      <c r="Z272" s="33"/>
    </row>
    <row r="273" spans="1:21" x14ac:dyDescent="0.2">
      <c r="A273" s="136" t="s">
        <v>125</v>
      </c>
      <c r="B273" s="136"/>
      <c r="C273" s="136"/>
      <c r="D273" s="136"/>
      <c r="E273" s="136"/>
      <c r="F273" s="136"/>
      <c r="G273" s="136"/>
      <c r="H273" s="136"/>
      <c r="I273" s="136"/>
      <c r="J273" s="11">
        <f t="shared" ref="J273:P273" si="51">SUM(J272)</f>
        <v>3</v>
      </c>
      <c r="K273" s="11">
        <f t="shared" si="51"/>
        <v>0</v>
      </c>
      <c r="L273" s="11">
        <f t="shared" si="51"/>
        <v>2</v>
      </c>
      <c r="M273" s="11">
        <f t="shared" si="51"/>
        <v>0</v>
      </c>
      <c r="N273" s="11">
        <f t="shared" si="51"/>
        <v>2</v>
      </c>
      <c r="O273" s="11">
        <f t="shared" si="51"/>
        <v>3</v>
      </c>
      <c r="P273" s="11">
        <f t="shared" si="51"/>
        <v>5</v>
      </c>
      <c r="Q273" s="11">
        <f>COUNTIF(Q272,"E")</f>
        <v>0</v>
      </c>
      <c r="R273" s="11">
        <f>COUNTIF(R272,"C")</f>
        <v>0</v>
      </c>
      <c r="S273" s="11">
        <f>COUNTIF(S272,"VP")</f>
        <v>1</v>
      </c>
      <c r="T273" s="44">
        <f>COUNTA(T272)</f>
        <v>1</v>
      </c>
    </row>
    <row r="274" spans="1:21" x14ac:dyDescent="0.2">
      <c r="A274" s="136" t="s">
        <v>49</v>
      </c>
      <c r="B274" s="136"/>
      <c r="C274" s="136"/>
      <c r="D274" s="136"/>
      <c r="E274" s="136"/>
      <c r="F274" s="136"/>
      <c r="G274" s="136"/>
      <c r="H274" s="136"/>
      <c r="I274" s="136"/>
      <c r="J274" s="136"/>
      <c r="K274" s="419">
        <f>K273*14</f>
        <v>0</v>
      </c>
      <c r="L274" s="419">
        <f t="shared" ref="L274:P274" si="52">L273*14</f>
        <v>28</v>
      </c>
      <c r="M274" s="419">
        <f t="shared" si="52"/>
        <v>0</v>
      </c>
      <c r="N274" s="419">
        <f t="shared" si="52"/>
        <v>28</v>
      </c>
      <c r="O274" s="419">
        <f t="shared" si="52"/>
        <v>42</v>
      </c>
      <c r="P274" s="419">
        <f t="shared" si="52"/>
        <v>70</v>
      </c>
      <c r="Q274" s="137"/>
      <c r="R274" s="137"/>
      <c r="S274" s="137"/>
      <c r="T274" s="137"/>
      <c r="U274" s="418" t="s">
        <v>310</v>
      </c>
    </row>
    <row r="275" spans="1:21" x14ac:dyDescent="0.2">
      <c r="A275" s="136"/>
      <c r="B275" s="136"/>
      <c r="C275" s="136"/>
      <c r="D275" s="136"/>
      <c r="E275" s="136"/>
      <c r="F275" s="136"/>
      <c r="G275" s="136"/>
      <c r="H275" s="136"/>
      <c r="I275" s="136"/>
      <c r="J275" s="136"/>
      <c r="K275" s="134">
        <f>SUM(K274:M274)</f>
        <v>28</v>
      </c>
      <c r="L275" s="134"/>
      <c r="M275" s="134"/>
      <c r="N275" s="134">
        <f>SUM(N274:O274)</f>
        <v>70</v>
      </c>
      <c r="O275" s="134"/>
      <c r="P275" s="134"/>
      <c r="Q275" s="137"/>
      <c r="R275" s="137"/>
      <c r="S275" s="137"/>
      <c r="T275" s="137"/>
    </row>
    <row r="276" spans="1:21" x14ac:dyDescent="0.2">
      <c r="A276" s="174" t="s">
        <v>89</v>
      </c>
      <c r="B276" s="175"/>
      <c r="C276" s="175"/>
      <c r="D276" s="175"/>
      <c r="E276" s="175"/>
      <c r="F276" s="175"/>
      <c r="G276" s="175"/>
      <c r="H276" s="175"/>
      <c r="I276" s="175"/>
      <c r="J276" s="176"/>
      <c r="K276" s="81">
        <f>T273/SUM(T162,T178,T194,T208,T221,T235)</f>
        <v>2.3809523809523808E-2</v>
      </c>
      <c r="L276" s="82"/>
      <c r="M276" s="82"/>
      <c r="N276" s="82"/>
      <c r="O276" s="82"/>
      <c r="P276" s="82"/>
      <c r="Q276" s="82"/>
      <c r="R276" s="82"/>
      <c r="S276" s="82"/>
      <c r="T276" s="83"/>
    </row>
    <row r="277" spans="1:21" x14ac:dyDescent="0.2">
      <c r="A277" s="182" t="s">
        <v>90</v>
      </c>
      <c r="B277" s="182"/>
      <c r="C277" s="182"/>
      <c r="D277" s="182"/>
      <c r="E277" s="182"/>
      <c r="F277" s="182"/>
      <c r="G277" s="182"/>
      <c r="H277" s="182"/>
      <c r="I277" s="182"/>
      <c r="J277" s="182"/>
      <c r="K277" s="81">
        <f>K275/(SUM(N162,N178,N194,N208,N221)*14+N235*12)</f>
        <v>1.3059701492537313E-2</v>
      </c>
      <c r="L277" s="82"/>
      <c r="M277" s="82"/>
      <c r="N277" s="82"/>
      <c r="O277" s="82"/>
      <c r="P277" s="82"/>
      <c r="Q277" s="82"/>
      <c r="R277" s="82"/>
      <c r="S277" s="82"/>
      <c r="T277" s="83"/>
    </row>
    <row r="278" spans="1:21" x14ac:dyDescent="0.2">
      <c r="A278" s="39"/>
      <c r="B278" s="39"/>
      <c r="C278" s="39"/>
      <c r="D278" s="39"/>
      <c r="E278" s="39"/>
      <c r="F278" s="39"/>
      <c r="G278" s="39"/>
      <c r="H278" s="39"/>
      <c r="I278" s="39"/>
      <c r="J278" s="39"/>
      <c r="K278" s="40"/>
      <c r="L278" s="40"/>
      <c r="M278" s="40"/>
      <c r="N278" s="40"/>
      <c r="O278" s="40"/>
      <c r="P278" s="40"/>
      <c r="Q278" s="40"/>
      <c r="R278" s="40"/>
      <c r="S278" s="40"/>
      <c r="T278" s="40"/>
    </row>
    <row r="279" spans="1:21" x14ac:dyDescent="0.2">
      <c r="A279" s="39"/>
      <c r="B279" s="39"/>
      <c r="C279" s="39"/>
      <c r="D279" s="39"/>
      <c r="E279" s="39"/>
      <c r="F279" s="39"/>
      <c r="G279" s="39"/>
      <c r="H279" s="39"/>
      <c r="I279" s="39"/>
      <c r="J279" s="39"/>
      <c r="K279" s="40"/>
      <c r="L279" s="40"/>
      <c r="M279" s="40"/>
      <c r="N279" s="40"/>
      <c r="O279" s="40"/>
      <c r="P279" s="40"/>
      <c r="Q279" s="40"/>
      <c r="R279" s="40"/>
      <c r="S279" s="40"/>
      <c r="T279" s="40"/>
    </row>
    <row r="280" spans="1:21" x14ac:dyDescent="0.2">
      <c r="A280" s="39"/>
      <c r="B280" s="39"/>
      <c r="C280" s="39"/>
      <c r="D280" s="39"/>
      <c r="E280" s="39"/>
      <c r="F280" s="39"/>
      <c r="G280" s="39"/>
      <c r="H280" s="39"/>
      <c r="I280" s="39"/>
      <c r="J280" s="39"/>
      <c r="K280" s="40"/>
      <c r="L280" s="40"/>
      <c r="M280" s="40"/>
      <c r="N280" s="40"/>
      <c r="O280" s="40"/>
      <c r="P280" s="40"/>
      <c r="Q280" s="40"/>
      <c r="R280" s="40"/>
      <c r="S280" s="40"/>
      <c r="T280" s="40"/>
    </row>
    <row r="281" spans="1:21" x14ac:dyDescent="0.2">
      <c r="A281" s="160" t="s">
        <v>123</v>
      </c>
      <c r="B281" s="161"/>
      <c r="C281" s="161"/>
      <c r="D281" s="161"/>
      <c r="E281" s="161"/>
      <c r="F281" s="161"/>
      <c r="G281" s="161"/>
      <c r="H281" s="161"/>
      <c r="I281" s="161"/>
      <c r="J281" s="161"/>
      <c r="K281" s="161"/>
      <c r="L281" s="161"/>
      <c r="M281" s="161"/>
      <c r="N281" s="161"/>
      <c r="O281" s="161"/>
      <c r="P281" s="161"/>
      <c r="Q281" s="161"/>
      <c r="R281" s="161"/>
      <c r="S281" s="161"/>
      <c r="T281" s="162"/>
    </row>
    <row r="282" spans="1:21" x14ac:dyDescent="0.2">
      <c r="A282" s="166"/>
      <c r="B282" s="167"/>
      <c r="C282" s="167"/>
      <c r="D282" s="167"/>
      <c r="E282" s="167"/>
      <c r="F282" s="167"/>
      <c r="G282" s="167"/>
      <c r="H282" s="167"/>
      <c r="I282" s="167"/>
      <c r="J282" s="167"/>
      <c r="K282" s="167"/>
      <c r="L282" s="167"/>
      <c r="M282" s="167"/>
      <c r="N282" s="167"/>
      <c r="O282" s="167"/>
      <c r="P282" s="167"/>
      <c r="Q282" s="167"/>
      <c r="R282" s="167"/>
      <c r="S282" s="167"/>
      <c r="T282" s="168"/>
    </row>
    <row r="283" spans="1:21" x14ac:dyDescent="0.2">
      <c r="A283" s="141" t="s">
        <v>28</v>
      </c>
      <c r="B283" s="160" t="s">
        <v>27</v>
      </c>
      <c r="C283" s="161"/>
      <c r="D283" s="161"/>
      <c r="E283" s="161"/>
      <c r="F283" s="161"/>
      <c r="G283" s="161"/>
      <c r="H283" s="161"/>
      <c r="I283" s="162"/>
      <c r="J283" s="195" t="s">
        <v>39</v>
      </c>
      <c r="K283" s="144" t="s">
        <v>25</v>
      </c>
      <c r="L283" s="145"/>
      <c r="M283" s="146"/>
      <c r="N283" s="144" t="s">
        <v>40</v>
      </c>
      <c r="O283" s="145"/>
      <c r="P283" s="146"/>
      <c r="Q283" s="144" t="s">
        <v>24</v>
      </c>
      <c r="R283" s="145"/>
      <c r="S283" s="146"/>
      <c r="T283" s="195" t="s">
        <v>23</v>
      </c>
    </row>
    <row r="284" spans="1:21" x14ac:dyDescent="0.2">
      <c r="A284" s="141"/>
      <c r="B284" s="163"/>
      <c r="C284" s="164"/>
      <c r="D284" s="164"/>
      <c r="E284" s="164"/>
      <c r="F284" s="164"/>
      <c r="G284" s="164"/>
      <c r="H284" s="164"/>
      <c r="I284" s="165"/>
      <c r="J284" s="195"/>
      <c r="K284" s="147"/>
      <c r="L284" s="148"/>
      <c r="M284" s="149"/>
      <c r="N284" s="147"/>
      <c r="O284" s="148"/>
      <c r="P284" s="149"/>
      <c r="Q284" s="147"/>
      <c r="R284" s="148"/>
      <c r="S284" s="149"/>
      <c r="T284" s="195"/>
    </row>
    <row r="285" spans="1:21" x14ac:dyDescent="0.2">
      <c r="A285" s="141"/>
      <c r="B285" s="166"/>
      <c r="C285" s="167"/>
      <c r="D285" s="167"/>
      <c r="E285" s="167"/>
      <c r="F285" s="167"/>
      <c r="G285" s="167"/>
      <c r="H285" s="167"/>
      <c r="I285" s="168"/>
      <c r="J285" s="195"/>
      <c r="K285" s="4" t="s">
        <v>29</v>
      </c>
      <c r="L285" s="4" t="s">
        <v>30</v>
      </c>
      <c r="M285" s="4" t="s">
        <v>31</v>
      </c>
      <c r="N285" s="4" t="s">
        <v>35</v>
      </c>
      <c r="O285" s="4" t="s">
        <v>7</v>
      </c>
      <c r="P285" s="4" t="s">
        <v>32</v>
      </c>
      <c r="Q285" s="4" t="s">
        <v>33</v>
      </c>
      <c r="R285" s="4" t="s">
        <v>29</v>
      </c>
      <c r="S285" s="4" t="s">
        <v>34</v>
      </c>
      <c r="T285" s="195"/>
    </row>
    <row r="286" spans="1:21" x14ac:dyDescent="0.2">
      <c r="A286" s="141" t="s">
        <v>120</v>
      </c>
      <c r="B286" s="141"/>
      <c r="C286" s="141"/>
      <c r="D286" s="141"/>
      <c r="E286" s="141"/>
      <c r="F286" s="141"/>
      <c r="G286" s="141"/>
      <c r="H286" s="141"/>
      <c r="I286" s="141"/>
      <c r="J286" s="141"/>
      <c r="K286" s="141"/>
      <c r="L286" s="141"/>
      <c r="M286" s="141"/>
      <c r="N286" s="141"/>
      <c r="O286" s="141"/>
      <c r="P286" s="141"/>
      <c r="Q286" s="141"/>
      <c r="R286" s="141"/>
      <c r="S286" s="141"/>
      <c r="T286" s="141"/>
    </row>
    <row r="287" spans="1:21" ht="19.7" customHeight="1" x14ac:dyDescent="0.2">
      <c r="A287" s="43" t="s">
        <v>118</v>
      </c>
      <c r="B287" s="314" t="s">
        <v>130</v>
      </c>
      <c r="C287" s="315"/>
      <c r="D287" s="315"/>
      <c r="E287" s="315"/>
      <c r="F287" s="315"/>
      <c r="G287" s="315"/>
      <c r="H287" s="315"/>
      <c r="I287" s="316"/>
      <c r="J287" s="14">
        <v>3</v>
      </c>
      <c r="K287" s="14">
        <v>2</v>
      </c>
      <c r="L287" s="14">
        <v>0</v>
      </c>
      <c r="M287" s="14">
        <v>0</v>
      </c>
      <c r="N287" s="9">
        <f t="shared" ref="N287" si="53">K287+L287+M287</f>
        <v>2</v>
      </c>
      <c r="O287" s="9">
        <f t="shared" ref="O287" si="54">P287-N287</f>
        <v>3</v>
      </c>
      <c r="P287" s="9">
        <f t="shared" ref="P287" si="55">ROUND(PRODUCT(J287,25)/14,0)</f>
        <v>5</v>
      </c>
      <c r="Q287" s="12"/>
      <c r="R287" s="6"/>
      <c r="S287" s="13" t="s">
        <v>34</v>
      </c>
      <c r="T287" s="6" t="s">
        <v>38</v>
      </c>
    </row>
    <row r="288" spans="1:21" ht="15" customHeight="1" x14ac:dyDescent="0.2">
      <c r="A288" s="349" t="s">
        <v>119</v>
      </c>
      <c r="B288" s="351" t="s">
        <v>134</v>
      </c>
      <c r="C288" s="352"/>
      <c r="D288" s="352"/>
      <c r="E288" s="352"/>
      <c r="F288" s="352"/>
      <c r="G288" s="352"/>
      <c r="H288" s="352"/>
      <c r="I288" s="353"/>
      <c r="J288" s="357">
        <v>3</v>
      </c>
      <c r="K288" s="357">
        <v>2</v>
      </c>
      <c r="L288" s="357">
        <v>0</v>
      </c>
      <c r="M288" s="357">
        <v>0</v>
      </c>
      <c r="N288" s="234">
        <f>K288+L288+M288</f>
        <v>2</v>
      </c>
      <c r="O288" s="234">
        <f>P288-N288</f>
        <v>3</v>
      </c>
      <c r="P288" s="234">
        <f>ROUND(PRODUCT(J288,25)/14,0)</f>
        <v>5</v>
      </c>
      <c r="Q288" s="347"/>
      <c r="R288" s="359"/>
      <c r="S288" s="345" t="s">
        <v>34</v>
      </c>
      <c r="T288" s="359" t="s">
        <v>38</v>
      </c>
    </row>
    <row r="289" spans="1:26" x14ac:dyDescent="0.2">
      <c r="A289" s="350"/>
      <c r="B289" s="354"/>
      <c r="C289" s="355"/>
      <c r="D289" s="355"/>
      <c r="E289" s="355"/>
      <c r="F289" s="355"/>
      <c r="G289" s="355"/>
      <c r="H289" s="355"/>
      <c r="I289" s="356"/>
      <c r="J289" s="358"/>
      <c r="K289" s="358"/>
      <c r="L289" s="358"/>
      <c r="M289" s="358"/>
      <c r="N289" s="235"/>
      <c r="O289" s="235"/>
      <c r="P289" s="235"/>
      <c r="Q289" s="348"/>
      <c r="R289" s="360"/>
      <c r="S289" s="346"/>
      <c r="T289" s="360"/>
      <c r="U289" s="33"/>
      <c r="V289" s="33"/>
      <c r="W289" s="33"/>
      <c r="X289" s="33"/>
      <c r="Y289" s="33"/>
      <c r="Z289" s="33"/>
    </row>
    <row r="290" spans="1:26" x14ac:dyDescent="0.2">
      <c r="A290" s="136" t="s">
        <v>125</v>
      </c>
      <c r="B290" s="136"/>
      <c r="C290" s="136"/>
      <c r="D290" s="136"/>
      <c r="E290" s="136"/>
      <c r="F290" s="136"/>
      <c r="G290" s="136"/>
      <c r="H290" s="136"/>
      <c r="I290" s="136"/>
      <c r="J290" s="11">
        <f>SUM(J287:J289)</f>
        <v>6</v>
      </c>
      <c r="K290" s="11">
        <f t="shared" ref="K290:P290" si="56">SUM(K287:K289)</f>
        <v>4</v>
      </c>
      <c r="L290" s="11">
        <f t="shared" si="56"/>
        <v>0</v>
      </c>
      <c r="M290" s="11">
        <f t="shared" si="56"/>
        <v>0</v>
      </c>
      <c r="N290" s="11">
        <f t="shared" si="56"/>
        <v>4</v>
      </c>
      <c r="O290" s="11">
        <f t="shared" si="56"/>
        <v>6</v>
      </c>
      <c r="P290" s="11">
        <f t="shared" si="56"/>
        <v>10</v>
      </c>
      <c r="Q290" s="11">
        <f>COUNTIF(Q287:Q289,"E")</f>
        <v>0</v>
      </c>
      <c r="R290" s="11">
        <f>COUNTIF(R287:R289,"C")</f>
        <v>0</v>
      </c>
      <c r="S290" s="11">
        <f>COUNTIF(S287:S289,"VP")</f>
        <v>2</v>
      </c>
      <c r="T290" s="44">
        <f>COUNTA(T287:T289)</f>
        <v>2</v>
      </c>
    </row>
    <row r="291" spans="1:26" x14ac:dyDescent="0.2">
      <c r="A291" s="136" t="s">
        <v>49</v>
      </c>
      <c r="B291" s="136"/>
      <c r="C291" s="136"/>
      <c r="D291" s="136"/>
      <c r="E291" s="136"/>
      <c r="F291" s="136"/>
      <c r="G291" s="136"/>
      <c r="H291" s="136"/>
      <c r="I291" s="136"/>
      <c r="J291" s="136"/>
      <c r="K291" s="11">
        <f>SUM(K287:K289)*14</f>
        <v>56</v>
      </c>
      <c r="L291" s="11">
        <f t="shared" ref="L291:P291" si="57">SUM(L287:L289)*14</f>
        <v>0</v>
      </c>
      <c r="M291" s="11">
        <f t="shared" si="57"/>
        <v>0</v>
      </c>
      <c r="N291" s="11">
        <f t="shared" si="57"/>
        <v>56</v>
      </c>
      <c r="O291" s="11">
        <f t="shared" si="57"/>
        <v>84</v>
      </c>
      <c r="P291" s="11">
        <f t="shared" si="57"/>
        <v>140</v>
      </c>
      <c r="Q291" s="137"/>
      <c r="R291" s="137"/>
      <c r="S291" s="137"/>
      <c r="T291" s="137"/>
    </row>
    <row r="292" spans="1:26" x14ac:dyDescent="0.2">
      <c r="A292" s="136"/>
      <c r="B292" s="136"/>
      <c r="C292" s="136"/>
      <c r="D292" s="136"/>
      <c r="E292" s="136"/>
      <c r="F292" s="136"/>
      <c r="G292" s="136"/>
      <c r="H292" s="136"/>
      <c r="I292" s="136"/>
      <c r="J292" s="136"/>
      <c r="K292" s="134">
        <f>SUM(K291:M291)</f>
        <v>56</v>
      </c>
      <c r="L292" s="134"/>
      <c r="M292" s="134"/>
      <c r="N292" s="134">
        <f>SUM(N291:O291)</f>
        <v>140</v>
      </c>
      <c r="O292" s="134"/>
      <c r="P292" s="134"/>
      <c r="Q292" s="137"/>
      <c r="R292" s="137"/>
      <c r="S292" s="137"/>
      <c r="T292" s="137"/>
    </row>
    <row r="293" spans="1:26" ht="12.75" customHeight="1" x14ac:dyDescent="0.2">
      <c r="A293" s="174" t="s">
        <v>89</v>
      </c>
      <c r="B293" s="175"/>
      <c r="C293" s="175"/>
      <c r="D293" s="175"/>
      <c r="E293" s="175"/>
      <c r="F293" s="175"/>
      <c r="G293" s="175"/>
      <c r="H293" s="175"/>
      <c r="I293" s="175"/>
      <c r="J293" s="176"/>
      <c r="K293" s="81">
        <f>T290/SUM(T162,T178,T194,T208,T221,T235)</f>
        <v>4.7619047619047616E-2</v>
      </c>
      <c r="L293" s="82"/>
      <c r="M293" s="82"/>
      <c r="N293" s="82"/>
      <c r="O293" s="82"/>
      <c r="P293" s="82"/>
      <c r="Q293" s="82"/>
      <c r="R293" s="82"/>
      <c r="S293" s="82"/>
      <c r="T293" s="83"/>
    </row>
    <row r="294" spans="1:26" x14ac:dyDescent="0.2">
      <c r="A294" s="182" t="s">
        <v>90</v>
      </c>
      <c r="B294" s="182"/>
      <c r="C294" s="182"/>
      <c r="D294" s="182"/>
      <c r="E294" s="182"/>
      <c r="F294" s="182"/>
      <c r="G294" s="182"/>
      <c r="H294" s="182"/>
      <c r="I294" s="182"/>
      <c r="J294" s="182"/>
      <c r="K294" s="81">
        <f>K292/(SUM(N162,N178,N194,N208,N221)*14+N235*12)</f>
        <v>2.6119402985074626E-2</v>
      </c>
      <c r="L294" s="82"/>
      <c r="M294" s="82"/>
      <c r="N294" s="82"/>
      <c r="O294" s="82"/>
      <c r="P294" s="82"/>
      <c r="Q294" s="82"/>
      <c r="R294" s="82"/>
      <c r="S294" s="82"/>
      <c r="T294" s="83"/>
    </row>
    <row r="295" spans="1:26" x14ac:dyDescent="0.2">
      <c r="A295" s="142" t="s">
        <v>136</v>
      </c>
      <c r="B295" s="142"/>
      <c r="C295" s="142"/>
      <c r="D295" s="142"/>
      <c r="E295" s="142"/>
      <c r="F295" s="142"/>
      <c r="G295" s="142"/>
      <c r="H295" s="142"/>
      <c r="I295" s="142"/>
      <c r="J295" s="142"/>
      <c r="K295" s="142"/>
      <c r="L295" s="142"/>
      <c r="M295" s="142"/>
      <c r="N295" s="142"/>
      <c r="O295" s="142"/>
      <c r="P295" s="142"/>
      <c r="Q295" s="142"/>
      <c r="R295" s="142"/>
      <c r="S295" s="142"/>
      <c r="T295" s="142"/>
    </row>
    <row r="296" spans="1:26" x14ac:dyDescent="0.2">
      <c r="A296" s="143"/>
      <c r="B296" s="143"/>
      <c r="C296" s="143"/>
      <c r="D296" s="143"/>
      <c r="E296" s="143"/>
      <c r="F296" s="143"/>
      <c r="G296" s="143"/>
      <c r="H296" s="143"/>
      <c r="I296" s="143"/>
      <c r="J296" s="143"/>
      <c r="K296" s="143"/>
      <c r="L296" s="143"/>
      <c r="M296" s="143"/>
      <c r="N296" s="143"/>
      <c r="O296" s="143"/>
      <c r="P296" s="143"/>
      <c r="Q296" s="143"/>
      <c r="R296" s="143"/>
      <c r="S296" s="143"/>
      <c r="T296" s="143"/>
    </row>
    <row r="297" spans="1:26" x14ac:dyDescent="0.2">
      <c r="A297" s="143"/>
      <c r="B297" s="143"/>
      <c r="C297" s="143"/>
      <c r="D297" s="143"/>
      <c r="E297" s="143"/>
      <c r="F297" s="143"/>
      <c r="G297" s="143"/>
      <c r="H297" s="143"/>
      <c r="I297" s="143"/>
      <c r="J297" s="143"/>
      <c r="K297" s="143"/>
      <c r="L297" s="143"/>
      <c r="M297" s="143"/>
      <c r="N297" s="143"/>
      <c r="O297" s="143"/>
      <c r="P297" s="143"/>
      <c r="Q297" s="143"/>
      <c r="R297" s="143"/>
      <c r="S297" s="143"/>
      <c r="T297" s="143"/>
    </row>
    <row r="298" spans="1:26" x14ac:dyDescent="0.2">
      <c r="A298" s="143"/>
      <c r="B298" s="143"/>
      <c r="C298" s="143"/>
      <c r="D298" s="143"/>
      <c r="E298" s="143"/>
      <c r="F298" s="143"/>
      <c r="G298" s="143"/>
      <c r="H298" s="143"/>
      <c r="I298" s="143"/>
      <c r="J298" s="143"/>
      <c r="K298" s="143"/>
      <c r="L298" s="143"/>
      <c r="M298" s="143"/>
      <c r="N298" s="143"/>
      <c r="O298" s="143"/>
      <c r="P298" s="143"/>
      <c r="Q298" s="143"/>
      <c r="R298" s="143"/>
      <c r="S298" s="143"/>
      <c r="T298" s="143"/>
    </row>
    <row r="299" spans="1:26" x14ac:dyDescent="0.2">
      <c r="A299" s="39"/>
      <c r="B299" s="39"/>
      <c r="C299" s="39"/>
      <c r="D299" s="39"/>
      <c r="E299" s="39"/>
      <c r="F299" s="39"/>
      <c r="G299" s="39"/>
      <c r="H299" s="39"/>
      <c r="I299" s="39"/>
      <c r="J299" s="39"/>
      <c r="K299" s="40"/>
      <c r="L299" s="40"/>
      <c r="M299" s="40"/>
      <c r="N299" s="40"/>
      <c r="O299" s="40"/>
      <c r="P299" s="40"/>
      <c r="Q299" s="40"/>
      <c r="R299" s="40"/>
      <c r="S299" s="40"/>
      <c r="T299" s="40"/>
    </row>
    <row r="300" spans="1:26" x14ac:dyDescent="0.2">
      <c r="A300" s="39"/>
      <c r="B300" s="39"/>
      <c r="C300" s="39"/>
      <c r="D300" s="39"/>
      <c r="E300" s="39"/>
      <c r="F300" s="39"/>
      <c r="G300" s="39"/>
      <c r="H300" s="39"/>
      <c r="I300" s="39"/>
      <c r="J300" s="39"/>
      <c r="K300" s="40"/>
      <c r="L300" s="40"/>
      <c r="M300" s="40"/>
      <c r="N300" s="40"/>
      <c r="O300" s="40"/>
      <c r="P300" s="40"/>
      <c r="Q300" s="40"/>
      <c r="R300" s="40"/>
      <c r="S300" s="40"/>
      <c r="T300" s="40"/>
    </row>
    <row r="301" spans="1:26" x14ac:dyDescent="0.2">
      <c r="A301" s="39"/>
      <c r="B301" s="39"/>
      <c r="C301" s="39"/>
      <c r="D301" s="39"/>
      <c r="E301" s="39"/>
      <c r="F301" s="39"/>
      <c r="G301" s="39"/>
      <c r="H301" s="39"/>
      <c r="I301" s="39"/>
      <c r="J301" s="39"/>
      <c r="K301" s="40"/>
      <c r="L301" s="40"/>
      <c r="M301" s="40"/>
      <c r="N301" s="40"/>
      <c r="O301" s="40"/>
      <c r="P301" s="40"/>
      <c r="Q301" s="40"/>
      <c r="R301" s="40"/>
      <c r="S301" s="40"/>
      <c r="T301" s="40"/>
    </row>
    <row r="302" spans="1:26" x14ac:dyDescent="0.2">
      <c r="A302" s="141" t="s">
        <v>124</v>
      </c>
      <c r="B302" s="141"/>
      <c r="C302" s="141"/>
      <c r="D302" s="141"/>
      <c r="E302" s="141"/>
      <c r="F302" s="141"/>
      <c r="G302" s="141"/>
      <c r="H302" s="141"/>
      <c r="I302" s="141"/>
      <c r="J302" s="141"/>
      <c r="K302" s="141"/>
      <c r="L302" s="141"/>
      <c r="M302" s="141"/>
      <c r="N302" s="141"/>
      <c r="O302" s="141"/>
      <c r="P302" s="141"/>
      <c r="Q302" s="141"/>
      <c r="R302" s="141"/>
      <c r="S302" s="141"/>
      <c r="T302" s="141"/>
    </row>
    <row r="303" spans="1:26" x14ac:dyDescent="0.2">
      <c r="A303" s="141"/>
      <c r="B303" s="141"/>
      <c r="C303" s="141"/>
      <c r="D303" s="141"/>
      <c r="E303" s="141"/>
      <c r="F303" s="141"/>
      <c r="G303" s="141"/>
      <c r="H303" s="141"/>
      <c r="I303" s="141"/>
      <c r="J303" s="141"/>
      <c r="K303" s="141"/>
      <c r="L303" s="141"/>
      <c r="M303" s="141"/>
      <c r="N303" s="141"/>
      <c r="O303" s="141"/>
      <c r="P303" s="141"/>
      <c r="Q303" s="141"/>
      <c r="R303" s="141"/>
      <c r="S303" s="141"/>
      <c r="T303" s="141"/>
    </row>
    <row r="304" spans="1:26" ht="15" customHeight="1" x14ac:dyDescent="0.2">
      <c r="A304" s="160"/>
      <c r="B304" s="161"/>
      <c r="C304" s="161"/>
      <c r="D304" s="161"/>
      <c r="E304" s="161"/>
      <c r="F304" s="161"/>
      <c r="G304" s="161"/>
      <c r="H304" s="161"/>
      <c r="I304" s="162"/>
      <c r="J304" s="138" t="s">
        <v>39</v>
      </c>
      <c r="K304" s="144" t="s">
        <v>25</v>
      </c>
      <c r="L304" s="145"/>
      <c r="M304" s="146"/>
      <c r="N304" s="144" t="s">
        <v>40</v>
      </c>
      <c r="O304" s="145"/>
      <c r="P304" s="146"/>
      <c r="Q304" s="144" t="s">
        <v>24</v>
      </c>
      <c r="R304" s="145"/>
      <c r="S304" s="146"/>
      <c r="T304" s="138" t="s">
        <v>121</v>
      </c>
    </row>
    <row r="305" spans="1:20" x14ac:dyDescent="0.2">
      <c r="A305" s="163"/>
      <c r="B305" s="164"/>
      <c r="C305" s="164"/>
      <c r="D305" s="164"/>
      <c r="E305" s="164"/>
      <c r="F305" s="164"/>
      <c r="G305" s="164"/>
      <c r="H305" s="164"/>
      <c r="I305" s="165"/>
      <c r="J305" s="139"/>
      <c r="K305" s="147"/>
      <c r="L305" s="148"/>
      <c r="M305" s="149"/>
      <c r="N305" s="147"/>
      <c r="O305" s="148"/>
      <c r="P305" s="149"/>
      <c r="Q305" s="147"/>
      <c r="R305" s="148"/>
      <c r="S305" s="149"/>
      <c r="T305" s="139"/>
    </row>
    <row r="306" spans="1:20" x14ac:dyDescent="0.2">
      <c r="A306" s="166"/>
      <c r="B306" s="167"/>
      <c r="C306" s="167"/>
      <c r="D306" s="167"/>
      <c r="E306" s="167"/>
      <c r="F306" s="167"/>
      <c r="G306" s="167"/>
      <c r="H306" s="167"/>
      <c r="I306" s="168"/>
      <c r="J306" s="140"/>
      <c r="K306" s="4" t="s">
        <v>29</v>
      </c>
      <c r="L306" s="4" t="s">
        <v>30</v>
      </c>
      <c r="M306" s="4" t="s">
        <v>31</v>
      </c>
      <c r="N306" s="4" t="s">
        <v>35</v>
      </c>
      <c r="O306" s="4" t="s">
        <v>7</v>
      </c>
      <c r="P306" s="4" t="s">
        <v>32</v>
      </c>
      <c r="Q306" s="4" t="s">
        <v>33</v>
      </c>
      <c r="R306" s="4" t="s">
        <v>29</v>
      </c>
      <c r="S306" s="4" t="s">
        <v>34</v>
      </c>
      <c r="T306" s="140"/>
    </row>
    <row r="307" spans="1:20" ht="12.75" customHeight="1" x14ac:dyDescent="0.2">
      <c r="A307" s="136" t="s">
        <v>125</v>
      </c>
      <c r="B307" s="136"/>
      <c r="C307" s="136"/>
      <c r="D307" s="136"/>
      <c r="E307" s="136"/>
      <c r="F307" s="136"/>
      <c r="G307" s="136"/>
      <c r="H307" s="136"/>
      <c r="I307" s="136"/>
      <c r="J307" s="11">
        <f>J273+J290</f>
        <v>9</v>
      </c>
      <c r="K307" s="11">
        <f>K273+K290</f>
        <v>4</v>
      </c>
      <c r="L307" s="11">
        <f>L273+L290</f>
        <v>2</v>
      </c>
      <c r="M307" s="11">
        <f>M273+M290</f>
        <v>0</v>
      </c>
      <c r="N307" s="11">
        <f>N273+N290</f>
        <v>6</v>
      </c>
      <c r="O307" s="11">
        <f>O273+O290</f>
        <v>9</v>
      </c>
      <c r="P307" s="11">
        <f>P273+P290</f>
        <v>15</v>
      </c>
      <c r="Q307" s="11">
        <f>Q273+Q290</f>
        <v>0</v>
      </c>
      <c r="R307" s="11">
        <f>R273+R290</f>
        <v>0</v>
      </c>
      <c r="S307" s="11">
        <f>S273+S290</f>
        <v>3</v>
      </c>
      <c r="T307" s="11">
        <f>T273+T290</f>
        <v>3</v>
      </c>
    </row>
    <row r="308" spans="1:20" x14ac:dyDescent="0.2">
      <c r="A308" s="136" t="s">
        <v>49</v>
      </c>
      <c r="B308" s="136"/>
      <c r="C308" s="136"/>
      <c r="D308" s="136"/>
      <c r="E308" s="136"/>
      <c r="F308" s="136"/>
      <c r="G308" s="136"/>
      <c r="H308" s="136"/>
      <c r="I308" s="136"/>
      <c r="J308" s="136"/>
      <c r="K308" s="11">
        <f>K274+K291</f>
        <v>56</v>
      </c>
      <c r="L308" s="11">
        <f>L274+L291</f>
        <v>28</v>
      </c>
      <c r="M308" s="11">
        <f>M274+M291</f>
        <v>0</v>
      </c>
      <c r="N308" s="11">
        <f>N274+N291</f>
        <v>84</v>
      </c>
      <c r="O308" s="11">
        <f>O274+O291</f>
        <v>126</v>
      </c>
      <c r="P308" s="11">
        <f>P274+P291</f>
        <v>210</v>
      </c>
      <c r="Q308" s="137"/>
      <c r="R308" s="137"/>
      <c r="S308" s="137"/>
      <c r="T308" s="137"/>
    </row>
    <row r="309" spans="1:20" x14ac:dyDescent="0.2">
      <c r="A309" s="136"/>
      <c r="B309" s="136"/>
      <c r="C309" s="136"/>
      <c r="D309" s="136"/>
      <c r="E309" s="136"/>
      <c r="F309" s="136"/>
      <c r="G309" s="136"/>
      <c r="H309" s="136"/>
      <c r="I309" s="136"/>
      <c r="J309" s="136"/>
      <c r="K309" s="134">
        <f>K275+K292</f>
        <v>84</v>
      </c>
      <c r="L309" s="134"/>
      <c r="M309" s="134"/>
      <c r="N309" s="134">
        <f>N275+N292</f>
        <v>210</v>
      </c>
      <c r="O309" s="134"/>
      <c r="P309" s="134"/>
      <c r="Q309" s="137"/>
      <c r="R309" s="137"/>
      <c r="S309" s="137"/>
      <c r="T309" s="137"/>
    </row>
    <row r="310" spans="1:20" ht="12.75" customHeight="1" x14ac:dyDescent="0.2">
      <c r="A310" s="174" t="s">
        <v>89</v>
      </c>
      <c r="B310" s="175"/>
      <c r="C310" s="175"/>
      <c r="D310" s="175"/>
      <c r="E310" s="175"/>
      <c r="F310" s="175"/>
      <c r="G310" s="175"/>
      <c r="H310" s="175"/>
      <c r="I310" s="175"/>
      <c r="J310" s="176"/>
      <c r="K310" s="81">
        <f>T307/SUM(T162,T178,T194,T208,T221,T235)</f>
        <v>7.1428571428571425E-2</v>
      </c>
      <c r="L310" s="82"/>
      <c r="M310" s="82"/>
      <c r="N310" s="82"/>
      <c r="O310" s="82"/>
      <c r="P310" s="82"/>
      <c r="Q310" s="82"/>
      <c r="R310" s="82"/>
      <c r="S310" s="82"/>
      <c r="T310" s="83"/>
    </row>
    <row r="311" spans="1:20" x14ac:dyDescent="0.2">
      <c r="A311" s="182" t="s">
        <v>90</v>
      </c>
      <c r="B311" s="182"/>
      <c r="C311" s="182"/>
      <c r="D311" s="182"/>
      <c r="E311" s="182"/>
      <c r="F311" s="182"/>
      <c r="G311" s="182"/>
      <c r="H311" s="182"/>
      <c r="I311" s="182"/>
      <c r="J311" s="182"/>
      <c r="K311" s="81">
        <f>K309/(SUM(N162,N178,N194,N208,N221)*14+N235*12)</f>
        <v>3.9179104477611942E-2</v>
      </c>
      <c r="L311" s="82"/>
      <c r="M311" s="82"/>
      <c r="N311" s="82"/>
      <c r="O311" s="82"/>
      <c r="P311" s="82"/>
      <c r="Q311" s="82"/>
      <c r="R311" s="82"/>
      <c r="S311" s="82"/>
      <c r="T311" s="83"/>
    </row>
    <row r="312" spans="1:20" x14ac:dyDescent="0.2">
      <c r="A312" s="39"/>
      <c r="B312" s="39"/>
      <c r="C312" s="39"/>
      <c r="D312" s="39"/>
      <c r="E312" s="39"/>
      <c r="F312" s="39"/>
      <c r="G312" s="39"/>
      <c r="H312" s="39"/>
      <c r="I312" s="39"/>
      <c r="J312" s="39"/>
      <c r="K312" s="40"/>
      <c r="L312" s="40"/>
      <c r="M312" s="40"/>
      <c r="N312" s="40"/>
      <c r="O312" s="40"/>
      <c r="P312" s="40"/>
      <c r="Q312" s="40"/>
      <c r="R312" s="40"/>
      <c r="S312" s="40"/>
      <c r="T312" s="40"/>
    </row>
    <row r="313" spans="1:20" x14ac:dyDescent="0.2">
      <c r="A313" s="39"/>
      <c r="B313" s="39"/>
      <c r="C313" s="39"/>
      <c r="D313" s="39"/>
      <c r="E313" s="39"/>
      <c r="F313" s="39"/>
      <c r="G313" s="39"/>
      <c r="H313" s="39"/>
      <c r="I313" s="39"/>
      <c r="J313" s="39"/>
      <c r="K313" s="40"/>
      <c r="L313" s="40"/>
      <c r="M313" s="40"/>
      <c r="N313" s="40"/>
      <c r="O313" s="40"/>
      <c r="P313" s="40"/>
      <c r="Q313" s="40"/>
      <c r="R313" s="40"/>
      <c r="S313" s="40"/>
      <c r="T313" s="40"/>
    </row>
    <row r="314" spans="1:20" x14ac:dyDescent="0.2">
      <c r="A314" s="39"/>
      <c r="B314" s="39"/>
      <c r="C314" s="39"/>
      <c r="D314" s="39"/>
      <c r="E314" s="39"/>
      <c r="F314" s="39"/>
      <c r="G314" s="39"/>
      <c r="H314" s="39"/>
      <c r="I314" s="39"/>
      <c r="J314" s="39"/>
      <c r="K314" s="40"/>
      <c r="L314" s="40"/>
      <c r="M314" s="40"/>
      <c r="N314" s="40"/>
      <c r="O314" s="40"/>
      <c r="P314" s="40"/>
      <c r="Q314" s="40"/>
      <c r="R314" s="40"/>
      <c r="S314" s="40"/>
      <c r="T314" s="40"/>
    </row>
    <row r="315" spans="1:20" x14ac:dyDescent="0.2">
      <c r="A315" s="343" t="s">
        <v>137</v>
      </c>
      <c r="B315" s="343"/>
      <c r="C315" s="343"/>
      <c r="D315" s="343"/>
      <c r="E315" s="343"/>
      <c r="F315" s="343"/>
      <c r="G315" s="343"/>
      <c r="H315" s="343"/>
      <c r="I315" s="343"/>
      <c r="J315" s="343"/>
      <c r="K315" s="343"/>
      <c r="L315" s="343"/>
      <c r="M315" s="343"/>
      <c r="N315" s="343"/>
      <c r="O315" s="343"/>
      <c r="P315" s="343"/>
      <c r="Q315" s="343"/>
      <c r="R315" s="343"/>
      <c r="S315" s="343"/>
      <c r="T315" s="343"/>
    </row>
    <row r="316" spans="1:20" x14ac:dyDescent="0.2">
      <c r="A316" s="344"/>
      <c r="B316" s="344"/>
      <c r="C316" s="344"/>
      <c r="D316" s="344"/>
      <c r="E316" s="344"/>
      <c r="F316" s="344"/>
      <c r="G316" s="344"/>
      <c r="H316" s="344"/>
      <c r="I316" s="344"/>
      <c r="J316" s="344"/>
      <c r="K316" s="344"/>
      <c r="L316" s="344"/>
      <c r="M316" s="344"/>
      <c r="N316" s="344"/>
      <c r="O316" s="344"/>
      <c r="P316" s="344"/>
      <c r="Q316" s="344"/>
      <c r="R316" s="344"/>
      <c r="S316" s="344"/>
      <c r="T316" s="344"/>
    </row>
    <row r="317" spans="1:20" x14ac:dyDescent="0.2">
      <c r="A317" s="183" t="s">
        <v>57</v>
      </c>
      <c r="B317" s="184"/>
      <c r="C317" s="184"/>
      <c r="D317" s="184"/>
      <c r="E317" s="184"/>
      <c r="F317" s="184"/>
      <c r="G317" s="184"/>
      <c r="H317" s="184"/>
      <c r="I317" s="184"/>
      <c r="J317" s="184"/>
      <c r="K317" s="184"/>
      <c r="L317" s="184"/>
      <c r="M317" s="184"/>
      <c r="N317" s="184"/>
      <c r="O317" s="184"/>
      <c r="P317" s="184"/>
      <c r="Q317" s="184"/>
      <c r="R317" s="184"/>
      <c r="S317" s="184"/>
      <c r="T317" s="185"/>
    </row>
    <row r="318" spans="1:20" x14ac:dyDescent="0.2">
      <c r="A318" s="186"/>
      <c r="B318" s="187"/>
      <c r="C318" s="187"/>
      <c r="D318" s="187"/>
      <c r="E318" s="187"/>
      <c r="F318" s="187"/>
      <c r="G318" s="187"/>
      <c r="H318" s="187"/>
      <c r="I318" s="187"/>
      <c r="J318" s="187"/>
      <c r="K318" s="187"/>
      <c r="L318" s="187"/>
      <c r="M318" s="187"/>
      <c r="N318" s="187"/>
      <c r="O318" s="187"/>
      <c r="P318" s="187"/>
      <c r="Q318" s="187"/>
      <c r="R318" s="187"/>
      <c r="S318" s="187"/>
      <c r="T318" s="188"/>
    </row>
    <row r="319" spans="1:20" x14ac:dyDescent="0.2">
      <c r="A319" s="129" t="s">
        <v>28</v>
      </c>
      <c r="B319" s="129" t="s">
        <v>27</v>
      </c>
      <c r="C319" s="129"/>
      <c r="D319" s="129"/>
      <c r="E319" s="129"/>
      <c r="F319" s="129"/>
      <c r="G319" s="129"/>
      <c r="H319" s="129"/>
      <c r="I319" s="129"/>
      <c r="J319" s="111" t="s">
        <v>39</v>
      </c>
      <c r="K319" s="84" t="s">
        <v>25</v>
      </c>
      <c r="L319" s="93"/>
      <c r="M319" s="85"/>
      <c r="N319" s="84" t="s">
        <v>40</v>
      </c>
      <c r="O319" s="93"/>
      <c r="P319" s="85"/>
      <c r="Q319" s="84" t="s">
        <v>24</v>
      </c>
      <c r="R319" s="93"/>
      <c r="S319" s="85"/>
      <c r="T319" s="111" t="s">
        <v>23</v>
      </c>
    </row>
    <row r="320" spans="1:20" x14ac:dyDescent="0.2">
      <c r="A320" s="129"/>
      <c r="B320" s="129"/>
      <c r="C320" s="129"/>
      <c r="D320" s="129"/>
      <c r="E320" s="129"/>
      <c r="F320" s="129"/>
      <c r="G320" s="129"/>
      <c r="H320" s="129"/>
      <c r="I320" s="129"/>
      <c r="J320" s="111"/>
      <c r="K320" s="86"/>
      <c r="L320" s="94"/>
      <c r="M320" s="87"/>
      <c r="N320" s="86"/>
      <c r="O320" s="94"/>
      <c r="P320" s="87"/>
      <c r="Q320" s="86"/>
      <c r="R320" s="94"/>
      <c r="S320" s="87"/>
      <c r="T320" s="111"/>
    </row>
    <row r="321" spans="1:26" x14ac:dyDescent="0.2">
      <c r="A321" s="129"/>
      <c r="B321" s="129"/>
      <c r="C321" s="129"/>
      <c r="D321" s="129"/>
      <c r="E321" s="129"/>
      <c r="F321" s="129"/>
      <c r="G321" s="129"/>
      <c r="H321" s="129"/>
      <c r="I321" s="129"/>
      <c r="J321" s="111"/>
      <c r="K321" s="16" t="s">
        <v>29</v>
      </c>
      <c r="L321" s="16" t="s">
        <v>30</v>
      </c>
      <c r="M321" s="16" t="s">
        <v>31</v>
      </c>
      <c r="N321" s="16" t="s">
        <v>35</v>
      </c>
      <c r="O321" s="16" t="s">
        <v>7</v>
      </c>
      <c r="P321" s="16" t="s">
        <v>32</v>
      </c>
      <c r="Q321" s="16" t="s">
        <v>33</v>
      </c>
      <c r="R321" s="16" t="s">
        <v>29</v>
      </c>
      <c r="S321" s="16" t="s">
        <v>34</v>
      </c>
      <c r="T321" s="111"/>
    </row>
    <row r="322" spans="1:26" x14ac:dyDescent="0.2">
      <c r="A322" s="129" t="s">
        <v>56</v>
      </c>
      <c r="B322" s="129"/>
      <c r="C322" s="129"/>
      <c r="D322" s="129"/>
      <c r="E322" s="129"/>
      <c r="F322" s="129"/>
      <c r="G322" s="129"/>
      <c r="H322" s="129"/>
      <c r="I322" s="129"/>
      <c r="J322" s="129"/>
      <c r="K322" s="129"/>
      <c r="L322" s="129"/>
      <c r="M322" s="129"/>
      <c r="N322" s="129"/>
      <c r="O322" s="129"/>
      <c r="P322" s="129"/>
      <c r="Q322" s="129"/>
      <c r="R322" s="129"/>
      <c r="S322" s="129"/>
      <c r="T322" s="129"/>
    </row>
    <row r="323" spans="1:26" ht="28.35" customHeight="1" x14ac:dyDescent="0.25">
      <c r="A323" s="18" t="str">
        <f>IF(ISNA(INDEX($A$150:$T$275,MATCH($B323,$B$150:$B$275,0),1)),"",INDEX($A$150:$T$275,MATCH($B323,$B$150:$B$275,0),1))</f>
        <v>ULR4101</v>
      </c>
      <c r="B323" s="153" t="s">
        <v>170</v>
      </c>
      <c r="C323" s="153"/>
      <c r="D323" s="153"/>
      <c r="E323" s="153"/>
      <c r="F323" s="153"/>
      <c r="G323" s="153"/>
      <c r="H323" s="153"/>
      <c r="I323" s="153"/>
      <c r="J323" s="9">
        <f>IF(ISNA(INDEX($A$150:$T$275,MATCH($B323,$B$150:$B$275,0),10)),"",INDEX($A$150:$T$275,MATCH($B323,$B$150:$B$275,0),10))</f>
        <v>6</v>
      </c>
      <c r="K323" s="9">
        <f>IF(ISNA(INDEX($A$150:$T$275,MATCH($B323,$B$150:$B$275,0),11)),"",INDEX($A$150:$T$275,MATCH($B323,$B$150:$B$275,0),11))</f>
        <v>2</v>
      </c>
      <c r="L323" s="9">
        <f>IF(ISNA(INDEX($A$150:$T$275,MATCH($B323,$B$150:$B$275,0),12)),"",INDEX($A$150:$T$275,MATCH($B323,$B$150:$B$275,0),12))</f>
        <v>2</v>
      </c>
      <c r="M323" s="9">
        <f>IF(ISNA(INDEX($A$150:$T$275,MATCH($B323,$B$150:$B$275,0),13)),"",INDEX($A$150:$T$275,MATCH($B323,$B$150:$B$275,0),13))</f>
        <v>0</v>
      </c>
      <c r="N323" s="9">
        <f>IF(ISNA(INDEX($A$150:$T$275,MATCH($B323,$B$150:$B$275,0),14)),"",INDEX($A$150:$T$275,MATCH($B323,$B$150:$B$275,0),14))</f>
        <v>4</v>
      </c>
      <c r="O323" s="9">
        <f>IF(ISNA(INDEX($A$150:$T$275,MATCH($B323,$B$150:$B$275,0),15)),"",INDEX($A$150:$T$275,MATCH($B323,$B$150:$B$275,0),15))</f>
        <v>7</v>
      </c>
      <c r="P323" s="9">
        <f>IF(ISNA(INDEX($A$150:$T$275,MATCH($B323,$B$150:$B$275,0),16)),"",INDEX($A$150:$T$275,MATCH($B323,$B$150:$B$275,0),16))</f>
        <v>11</v>
      </c>
      <c r="Q323" s="15" t="str">
        <f>IF(ISNA(INDEX($A$150:$T$275,MATCH($B323,$B$150:$B$275,0),17)),"",INDEX($A$150:$T$275,MATCH($B323,$B$150:$B$275,0),17))</f>
        <v>E</v>
      </c>
      <c r="R323" s="15">
        <f>IF(ISNA(INDEX($A$150:$T$275,MATCH($B323,$B$150:$B$275,0),18)),"",INDEX($A$150:$T$275,MATCH($B323,$B$150:$B$275,0),18))</f>
        <v>0</v>
      </c>
      <c r="S323" s="15">
        <f>IF(ISNA(INDEX($A$150:$T$275,MATCH($B323,$B$150:$B$275,0),19)),"",INDEX($A$150:$T$275,MATCH($B323,$B$150:$B$275,0),19))</f>
        <v>0</v>
      </c>
      <c r="T323" s="15" t="str">
        <f>IF(ISNA(INDEX($A$150:$T$275,MATCH($B323,$B$150:$B$275,0),20)),"",INDEX($A$150:$T$275,MATCH($B323,$B$150:$B$275,0),20))</f>
        <v>DF</v>
      </c>
      <c r="U323" s="36"/>
      <c r="V323" s="37"/>
      <c r="W323" s="37"/>
      <c r="X323" s="37"/>
      <c r="Y323" s="37"/>
      <c r="Z323" s="37"/>
    </row>
    <row r="324" spans="1:26" ht="28.35" customHeight="1" x14ac:dyDescent="0.25">
      <c r="A324" s="18" t="str">
        <f>IF(ISNA(INDEX($A$150:$T$275,MATCH($B324,$B$150:$B$275,0),1)),"",INDEX($A$150:$T$275,MATCH($B324,$B$150:$B$275,0),1))</f>
        <v>ULR4207</v>
      </c>
      <c r="B324" s="153" t="s">
        <v>173</v>
      </c>
      <c r="C324" s="153"/>
      <c r="D324" s="153"/>
      <c r="E324" s="153"/>
      <c r="F324" s="153"/>
      <c r="G324" s="153"/>
      <c r="H324" s="153"/>
      <c r="I324" s="153"/>
      <c r="J324" s="9">
        <f>IF(ISNA(INDEX($A$150:$T$275,MATCH($B324,$B$150:$B$275,0),10)),"",INDEX($A$150:$T$275,MATCH($B324,$B$150:$B$275,0),10))</f>
        <v>6</v>
      </c>
      <c r="K324" s="9">
        <f>IF(ISNA(INDEX($A$150:$T$275,MATCH($B324,$B$150:$B$275,0),11)),"",INDEX($A$150:$T$275,MATCH($B324,$B$150:$B$275,0),11))</f>
        <v>2</v>
      </c>
      <c r="L324" s="9">
        <f>IF(ISNA(INDEX($A$150:$T$275,MATCH($B324,$B$150:$B$275,0),12)),"",INDEX($A$150:$T$275,MATCH($B324,$B$150:$B$275,0),12))</f>
        <v>2</v>
      </c>
      <c r="M324" s="9">
        <f>IF(ISNA(INDEX($A$150:$T$275,MATCH($B324,$B$150:$B$275,0),13)),"",INDEX($A$150:$T$275,MATCH($B324,$B$150:$B$275,0),13))</f>
        <v>0</v>
      </c>
      <c r="N324" s="9">
        <f>IF(ISNA(INDEX($A$150:$T$275,MATCH($B324,$B$150:$B$275,0),14)),"",INDEX($A$150:$T$275,MATCH($B324,$B$150:$B$275,0),14))</f>
        <v>4</v>
      </c>
      <c r="O324" s="9">
        <f>IF(ISNA(INDEX($A$150:$T$275,MATCH($B324,$B$150:$B$275,0),15)),"",INDEX($A$150:$T$275,MATCH($B324,$B$150:$B$275,0),15))</f>
        <v>7</v>
      </c>
      <c r="P324" s="9">
        <f>IF(ISNA(INDEX($A$150:$T$275,MATCH($B324,$B$150:$B$275,0),16)),"",INDEX($A$150:$T$275,MATCH($B324,$B$150:$B$275,0),16))</f>
        <v>11</v>
      </c>
      <c r="Q324" s="15" t="str">
        <f>IF(ISNA(INDEX($A$150:$T$275,MATCH($B324,$B$150:$B$275,0),17)),"",INDEX($A$150:$T$275,MATCH($B324,$B$150:$B$275,0),17))</f>
        <v>E</v>
      </c>
      <c r="R324" s="15">
        <f>IF(ISNA(INDEX($A$150:$T$275,MATCH($B324,$B$150:$B$275,0),18)),"",INDEX($A$150:$T$275,MATCH($B324,$B$150:$B$275,0),18))</f>
        <v>0</v>
      </c>
      <c r="S324" s="15">
        <f>IF(ISNA(INDEX($A$150:$T$275,MATCH($B324,$B$150:$B$275,0),19)),"",INDEX($A$150:$T$275,MATCH($B324,$B$150:$B$275,0),19))</f>
        <v>0</v>
      </c>
      <c r="T324" s="15" t="str">
        <f>IF(ISNA(INDEX($A$150:$T$275,MATCH($B324,$B$150:$B$275,0),20)),"",INDEX($A$150:$T$275,MATCH($B324,$B$150:$B$275,0),20))</f>
        <v>DF</v>
      </c>
      <c r="U324" s="37"/>
      <c r="V324" s="37"/>
      <c r="W324" s="37"/>
      <c r="X324" s="37"/>
      <c r="Y324" s="37"/>
      <c r="Z324" s="37"/>
    </row>
    <row r="325" spans="1:26" ht="28.35" customHeight="1" x14ac:dyDescent="0.25">
      <c r="A325" s="18" t="str">
        <f>IF(ISNA(INDEX($A$150:$T$275,MATCH($B325,$B$150:$B$275,0),1)),"",INDEX($A$150:$T$275,MATCH($B325,$B$150:$B$275,0),1))</f>
        <v>ULR5621</v>
      </c>
      <c r="B325" s="153" t="s">
        <v>175</v>
      </c>
      <c r="C325" s="153"/>
      <c r="D325" s="153"/>
      <c r="E325" s="153"/>
      <c r="F325" s="153"/>
      <c r="G325" s="153"/>
      <c r="H325" s="153"/>
      <c r="I325" s="153"/>
      <c r="J325" s="9">
        <f>IF(ISNA(INDEX($A$150:$T$275,MATCH($B325,$B$150:$B$275,0),10)),"",INDEX($A$150:$T$275,MATCH($B325,$B$150:$B$275,0),10))</f>
        <v>5</v>
      </c>
      <c r="K325" s="9">
        <f>IF(ISNA(INDEX($A$150:$T$275,MATCH($B325,$B$150:$B$275,0),11)),"",INDEX($A$150:$T$275,MATCH($B325,$B$150:$B$275,0),11))</f>
        <v>2</v>
      </c>
      <c r="L325" s="9">
        <f>IF(ISNA(INDEX($A$150:$T$275,MATCH($B325,$B$150:$B$275,0),12)),"",INDEX($A$150:$T$275,MATCH($B325,$B$150:$B$275,0),12))</f>
        <v>2</v>
      </c>
      <c r="M325" s="9">
        <f>IF(ISNA(INDEX($A$150:$T$275,MATCH($B325,$B$150:$B$275,0),13)),"",INDEX($A$150:$T$275,MATCH($B325,$B$150:$B$275,0),13))</f>
        <v>0</v>
      </c>
      <c r="N325" s="9">
        <f>IF(ISNA(INDEX($A$150:$T$275,MATCH($B325,$B$150:$B$275,0),14)),"",INDEX($A$150:$T$275,MATCH($B325,$B$150:$B$275,0),14))</f>
        <v>4</v>
      </c>
      <c r="O325" s="9">
        <f>IF(ISNA(INDEX($A$150:$T$275,MATCH($B325,$B$150:$B$275,0),15)),"",INDEX($A$150:$T$275,MATCH($B325,$B$150:$B$275,0),15))</f>
        <v>5</v>
      </c>
      <c r="P325" s="9">
        <f>IF(ISNA(INDEX($A$150:$T$275,MATCH($B325,$B$150:$B$275,0),16)),"",INDEX($A$150:$T$275,MATCH($B325,$B$150:$B$275,0),16))</f>
        <v>9</v>
      </c>
      <c r="Q325" s="15" t="str">
        <f>IF(ISNA(INDEX($A$150:$T$275,MATCH($B325,$B$150:$B$275,0),17)),"",INDEX($A$150:$T$275,MATCH($B325,$B$150:$B$275,0),17))</f>
        <v>E</v>
      </c>
      <c r="R325" s="15">
        <f>IF(ISNA(INDEX($A$150:$T$275,MATCH($B325,$B$150:$B$275,0),18)),"",INDEX($A$150:$T$275,MATCH($B325,$B$150:$B$275,0),18))</f>
        <v>0</v>
      </c>
      <c r="S325" s="15">
        <f>IF(ISNA(INDEX($A$150:$T$275,MATCH($B325,$B$150:$B$275,0),19)),"",INDEX($A$150:$T$275,MATCH($B325,$B$150:$B$275,0),19))</f>
        <v>0</v>
      </c>
      <c r="T325" s="15" t="str">
        <f>IF(ISNA(INDEX($A$150:$T$275,MATCH($B325,$B$150:$B$275,0),20)),"",INDEX($A$150:$T$275,MATCH($B325,$B$150:$B$275,0),20))</f>
        <v>DF</v>
      </c>
      <c r="U325" s="37"/>
      <c r="V325" s="37"/>
      <c r="W325" s="37"/>
      <c r="X325" s="37"/>
      <c r="Y325" s="37"/>
      <c r="Z325" s="37"/>
    </row>
    <row r="326" spans="1:26" ht="28.35" customHeight="1" x14ac:dyDescent="0.25">
      <c r="A326" s="18" t="str">
        <f>IF(ISNA(INDEX($A$150:$T$275,MATCH($B326,$B$150:$B$275,0),1)),"",INDEX($A$150:$T$275,MATCH($B326,$B$150:$B$275,0),1))</f>
        <v>ULR4104</v>
      </c>
      <c r="B326" s="153" t="s">
        <v>177</v>
      </c>
      <c r="C326" s="153"/>
      <c r="D326" s="153"/>
      <c r="E326" s="153"/>
      <c r="F326" s="153"/>
      <c r="G326" s="153"/>
      <c r="H326" s="153"/>
      <c r="I326" s="153"/>
      <c r="J326" s="9">
        <f>IF(ISNA(INDEX($A$150:$T$275,MATCH($B326,$B$150:$B$275,0),10)),"",INDEX($A$150:$T$275,MATCH($B326,$B$150:$B$275,0),10))</f>
        <v>6</v>
      </c>
      <c r="K326" s="9">
        <f>IF(ISNA(INDEX($A$150:$T$275,MATCH($B326,$B$150:$B$275,0),11)),"",INDEX($A$150:$T$275,MATCH($B326,$B$150:$B$275,0),11))</f>
        <v>2</v>
      </c>
      <c r="L326" s="9">
        <f>IF(ISNA(INDEX($A$150:$T$275,MATCH($B326,$B$150:$B$275,0),12)),"",INDEX($A$150:$T$275,MATCH($B326,$B$150:$B$275,0),12))</f>
        <v>2</v>
      </c>
      <c r="M326" s="9">
        <f>IF(ISNA(INDEX($A$150:$T$275,MATCH($B326,$B$150:$B$275,0),13)),"",INDEX($A$150:$T$275,MATCH($B326,$B$150:$B$275,0),13))</f>
        <v>0</v>
      </c>
      <c r="N326" s="9">
        <f>IF(ISNA(INDEX($A$150:$T$275,MATCH($B326,$B$150:$B$275,0),14)),"",INDEX($A$150:$T$275,MATCH($B326,$B$150:$B$275,0),14))</f>
        <v>4</v>
      </c>
      <c r="O326" s="9">
        <f>IF(ISNA(INDEX($A$150:$T$275,MATCH($B326,$B$150:$B$275,0),15)),"",INDEX($A$150:$T$275,MATCH($B326,$B$150:$B$275,0),15))</f>
        <v>7</v>
      </c>
      <c r="P326" s="9">
        <f>IF(ISNA(INDEX($A$150:$T$275,MATCH($B326,$B$150:$B$275,0),16)),"",INDEX($A$150:$T$275,MATCH($B326,$B$150:$B$275,0),16))</f>
        <v>11</v>
      </c>
      <c r="Q326" s="15" t="str">
        <f>IF(ISNA(INDEX($A$150:$T$275,MATCH($B326,$B$150:$B$275,0),17)),"",INDEX($A$150:$T$275,MATCH($B326,$B$150:$B$275,0),17))</f>
        <v>E</v>
      </c>
      <c r="R326" s="15">
        <f>IF(ISNA(INDEX($A$150:$T$275,MATCH($B326,$B$150:$B$275,0),18)),"",INDEX($A$150:$T$275,MATCH($B326,$B$150:$B$275,0),18))</f>
        <v>0</v>
      </c>
      <c r="S326" s="15">
        <f>IF(ISNA(INDEX($A$150:$T$275,MATCH($B326,$B$150:$B$275,0),19)),"",INDEX($A$150:$T$275,MATCH($B326,$B$150:$B$275,0),19))</f>
        <v>0</v>
      </c>
      <c r="T326" s="15" t="str">
        <f>IF(ISNA(INDEX($A$150:$T$275,MATCH($B326,$B$150:$B$275,0),20)),"",INDEX($A$150:$T$275,MATCH($B326,$B$150:$B$275,0),20))</f>
        <v>DF</v>
      </c>
      <c r="U326" s="37"/>
      <c r="V326" s="37"/>
      <c r="W326" s="37"/>
      <c r="X326" s="37"/>
      <c r="Y326" s="37"/>
      <c r="Z326" s="37"/>
    </row>
    <row r="327" spans="1:26" ht="28.35" customHeight="1" x14ac:dyDescent="0.25">
      <c r="A327" s="18" t="str">
        <f>IF(ISNA(INDEX($A$150:$T$275,MATCH($B327,$B$150:$B$275,0),1)),"",INDEX($A$150:$T$275,MATCH($B327,$B$150:$B$275,0),1))</f>
        <v>ULR4102</v>
      </c>
      <c r="B327" s="153" t="s">
        <v>181</v>
      </c>
      <c r="C327" s="153"/>
      <c r="D327" s="153"/>
      <c r="E327" s="153"/>
      <c r="F327" s="153"/>
      <c r="G327" s="153"/>
      <c r="H327" s="153"/>
      <c r="I327" s="153"/>
      <c r="J327" s="9">
        <f>IF(ISNA(INDEX($A$150:$T$275,MATCH($B327,$B$150:$B$275,0),10)),"",INDEX($A$150:$T$275,MATCH($B327,$B$150:$B$275,0),10))</f>
        <v>6</v>
      </c>
      <c r="K327" s="9">
        <f>IF(ISNA(INDEX($A$150:$T$275,MATCH($B327,$B$150:$B$275,0),11)),"",INDEX($A$150:$T$275,MATCH($B327,$B$150:$B$275,0),11))</f>
        <v>2</v>
      </c>
      <c r="L327" s="9">
        <f>IF(ISNA(INDEX($A$150:$T$275,MATCH($B327,$B$150:$B$275,0),12)),"",INDEX($A$150:$T$275,MATCH($B327,$B$150:$B$275,0),12))</f>
        <v>2</v>
      </c>
      <c r="M327" s="9">
        <f>IF(ISNA(INDEX($A$150:$T$275,MATCH($B327,$B$150:$B$275,0),13)),"",INDEX($A$150:$T$275,MATCH($B327,$B$150:$B$275,0),13))</f>
        <v>0</v>
      </c>
      <c r="N327" s="9">
        <f>IF(ISNA(INDEX($A$150:$T$275,MATCH($B327,$B$150:$B$275,0),14)),"",INDEX($A$150:$T$275,MATCH($B327,$B$150:$B$275,0),14))</f>
        <v>4</v>
      </c>
      <c r="O327" s="9">
        <f>IF(ISNA(INDEX($A$150:$T$275,MATCH($B327,$B$150:$B$275,0),15)),"",INDEX($A$150:$T$275,MATCH($B327,$B$150:$B$275,0),15))</f>
        <v>7</v>
      </c>
      <c r="P327" s="9">
        <f>IF(ISNA(INDEX($A$150:$T$275,MATCH($B327,$B$150:$B$275,0),16)),"",INDEX($A$150:$T$275,MATCH($B327,$B$150:$B$275,0),16))</f>
        <v>11</v>
      </c>
      <c r="Q327" s="15" t="str">
        <f>IF(ISNA(INDEX($A$150:$T$275,MATCH($B327,$B$150:$B$275,0),17)),"",INDEX($A$150:$T$275,MATCH($B327,$B$150:$B$275,0),17))</f>
        <v>E</v>
      </c>
      <c r="R327" s="15">
        <f>IF(ISNA(INDEX($A$150:$T$275,MATCH($B327,$B$150:$B$275,0),18)),"",INDEX($A$150:$T$275,MATCH($B327,$B$150:$B$275,0),18))</f>
        <v>0</v>
      </c>
      <c r="S327" s="15">
        <f>IF(ISNA(INDEX($A$150:$T$275,MATCH($B327,$B$150:$B$275,0),19)),"",INDEX($A$150:$T$275,MATCH($B327,$B$150:$B$275,0),19))</f>
        <v>0</v>
      </c>
      <c r="T327" s="15" t="str">
        <f>IF(ISNA(INDEX($A$150:$T$275,MATCH($B327,$B$150:$B$275,0),20)),"",INDEX($A$150:$T$275,MATCH($B327,$B$150:$B$275,0),20))</f>
        <v>DF</v>
      </c>
      <c r="U327" s="37"/>
      <c r="V327" s="37"/>
      <c r="W327" s="37"/>
      <c r="X327" s="37"/>
      <c r="Y327" s="37"/>
      <c r="Z327" s="37"/>
    </row>
    <row r="328" spans="1:26" ht="19.7" customHeight="1" x14ac:dyDescent="0.25">
      <c r="A328" s="18" t="str">
        <f>IF(ISNA(INDEX($A$150:$T$275,MATCH($B328,$B$150:$B$275,0),1)),"",INDEX($A$150:$T$275,MATCH($B328,$B$150:$B$275,0),1))</f>
        <v>ULR4208</v>
      </c>
      <c r="B328" s="153" t="s">
        <v>183</v>
      </c>
      <c r="C328" s="153"/>
      <c r="D328" s="153"/>
      <c r="E328" s="153"/>
      <c r="F328" s="153"/>
      <c r="G328" s="153"/>
      <c r="H328" s="153"/>
      <c r="I328" s="153"/>
      <c r="J328" s="9">
        <f>IF(ISNA(INDEX($A$150:$T$275,MATCH($B328,$B$150:$B$275,0),10)),"",INDEX($A$150:$T$275,MATCH($B328,$B$150:$B$275,0),10))</f>
        <v>6</v>
      </c>
      <c r="K328" s="9">
        <f>IF(ISNA(INDEX($A$150:$T$275,MATCH($B328,$B$150:$B$275,0),11)),"",INDEX($A$150:$T$275,MATCH($B328,$B$150:$B$275,0),11))</f>
        <v>2</v>
      </c>
      <c r="L328" s="9">
        <f>IF(ISNA(INDEX($A$150:$T$275,MATCH($B328,$B$150:$B$275,0),12)),"",INDEX($A$150:$T$275,MATCH($B328,$B$150:$B$275,0),12))</f>
        <v>2</v>
      </c>
      <c r="M328" s="9">
        <f>IF(ISNA(INDEX($A$150:$T$275,MATCH($B328,$B$150:$B$275,0),13)),"",INDEX($A$150:$T$275,MATCH($B328,$B$150:$B$275,0),13))</f>
        <v>0</v>
      </c>
      <c r="N328" s="9">
        <f>IF(ISNA(INDEX($A$150:$T$275,MATCH($B328,$B$150:$B$275,0),14)),"",INDEX($A$150:$T$275,MATCH($B328,$B$150:$B$275,0),14))</f>
        <v>4</v>
      </c>
      <c r="O328" s="9">
        <f>IF(ISNA(INDEX($A$150:$T$275,MATCH($B328,$B$150:$B$275,0),15)),"",INDEX($A$150:$T$275,MATCH($B328,$B$150:$B$275,0),15))</f>
        <v>7</v>
      </c>
      <c r="P328" s="9">
        <f>IF(ISNA(INDEX($A$150:$T$275,MATCH($B328,$B$150:$B$275,0),16)),"",INDEX($A$150:$T$275,MATCH($B328,$B$150:$B$275,0),16))</f>
        <v>11</v>
      </c>
      <c r="Q328" s="15" t="str">
        <f>IF(ISNA(INDEX($A$150:$T$275,MATCH($B328,$B$150:$B$275,0),17)),"",INDEX($A$150:$T$275,MATCH($B328,$B$150:$B$275,0),17))</f>
        <v>E</v>
      </c>
      <c r="R328" s="15">
        <f>IF(ISNA(INDEX($A$150:$T$275,MATCH($B328,$B$150:$B$275,0),18)),"",INDEX($A$150:$T$275,MATCH($B328,$B$150:$B$275,0),18))</f>
        <v>0</v>
      </c>
      <c r="S328" s="15">
        <f>IF(ISNA(INDEX($A$150:$T$275,MATCH($B328,$B$150:$B$275,0),19)),"",INDEX($A$150:$T$275,MATCH($B328,$B$150:$B$275,0),19))</f>
        <v>0</v>
      </c>
      <c r="T328" s="15" t="str">
        <f>IF(ISNA(INDEX($A$150:$T$275,MATCH($B328,$B$150:$B$275,0),20)),"",INDEX($A$150:$T$275,MATCH($B328,$B$150:$B$275,0),20))</f>
        <v>DF</v>
      </c>
      <c r="U328" s="37"/>
      <c r="V328" s="37"/>
      <c r="W328" s="37"/>
      <c r="X328" s="37"/>
      <c r="Y328" s="37"/>
      <c r="Z328" s="37"/>
    </row>
    <row r="329" spans="1:26" ht="19.7" customHeight="1" x14ac:dyDescent="0.25">
      <c r="A329" s="18" t="str">
        <f>IF(ISNA(INDEX($A$150:$T$275,MATCH($B329,$B$150:$B$275,0),1)),"",INDEX($A$150:$T$275,MATCH($B329,$B$150:$B$275,0),1))</f>
        <v>ULR4311</v>
      </c>
      <c r="B329" s="153" t="s">
        <v>189</v>
      </c>
      <c r="C329" s="153"/>
      <c r="D329" s="153"/>
      <c r="E329" s="153"/>
      <c r="F329" s="153"/>
      <c r="G329" s="153"/>
      <c r="H329" s="153"/>
      <c r="I329" s="153"/>
      <c r="J329" s="9">
        <f>IF(ISNA(INDEX($A$150:$T$275,MATCH($B329,$B$150:$B$275,0),10)),"",INDEX($A$150:$T$275,MATCH($B329,$B$150:$B$275,0),10))</f>
        <v>5</v>
      </c>
      <c r="K329" s="9">
        <f>IF(ISNA(INDEX($A$150:$T$275,MATCH($B329,$B$150:$B$275,0),11)),"",INDEX($A$150:$T$275,MATCH($B329,$B$150:$B$275,0),11))</f>
        <v>2</v>
      </c>
      <c r="L329" s="9">
        <f>IF(ISNA(INDEX($A$150:$T$275,MATCH($B329,$B$150:$B$275,0),12)),"",INDEX($A$150:$T$275,MATCH($B329,$B$150:$B$275,0),12))</f>
        <v>2</v>
      </c>
      <c r="M329" s="9">
        <f>IF(ISNA(INDEX($A$150:$T$275,MATCH($B329,$B$150:$B$275,0),13)),"",INDEX($A$150:$T$275,MATCH($B329,$B$150:$B$275,0),13))</f>
        <v>0</v>
      </c>
      <c r="N329" s="9">
        <f>IF(ISNA(INDEX($A$150:$T$275,MATCH($B329,$B$150:$B$275,0),14)),"",INDEX($A$150:$T$275,MATCH($B329,$B$150:$B$275,0),14))</f>
        <v>4</v>
      </c>
      <c r="O329" s="9">
        <f>IF(ISNA(INDEX($A$150:$T$275,MATCH($B329,$B$150:$B$275,0),15)),"",INDEX($A$150:$T$275,MATCH($B329,$B$150:$B$275,0),15))</f>
        <v>5</v>
      </c>
      <c r="P329" s="9">
        <f>IF(ISNA(INDEX($A$150:$T$275,MATCH($B329,$B$150:$B$275,0),16)),"",INDEX($A$150:$T$275,MATCH($B329,$B$150:$B$275,0),16))</f>
        <v>9</v>
      </c>
      <c r="Q329" s="15" t="str">
        <f>IF(ISNA(INDEX($A$150:$T$275,MATCH($B329,$B$150:$B$275,0),17)),"",INDEX($A$150:$T$275,MATCH($B329,$B$150:$B$275,0),17))</f>
        <v>E</v>
      </c>
      <c r="R329" s="15">
        <f>IF(ISNA(INDEX($A$150:$T$275,MATCH($B329,$B$150:$B$275,0),18)),"",INDEX($A$150:$T$275,MATCH($B329,$B$150:$B$275,0),18))</f>
        <v>0</v>
      </c>
      <c r="S329" s="15">
        <f>IF(ISNA(INDEX($A$150:$T$275,MATCH($B329,$B$150:$B$275,0),19)),"",INDEX($A$150:$T$275,MATCH($B329,$B$150:$B$275,0),19))</f>
        <v>0</v>
      </c>
      <c r="T329" s="15" t="str">
        <f>IF(ISNA(INDEX($A$150:$T$275,MATCH($B329,$B$150:$B$275,0),20)),"",INDEX($A$150:$T$275,MATCH($B329,$B$150:$B$275,0),20))</f>
        <v>DF</v>
      </c>
      <c r="U329" s="37"/>
      <c r="V329" s="37"/>
      <c r="W329" s="37"/>
      <c r="X329" s="37"/>
      <c r="Y329" s="37"/>
      <c r="Z329" s="37"/>
    </row>
    <row r="330" spans="1:26" ht="28.35" customHeight="1" x14ac:dyDescent="0.25">
      <c r="A330" s="18" t="str">
        <f>IF(ISNA(INDEX($A$150:$T$275,MATCH($B330,$B$150:$B$275,0),1)),"",INDEX($A$150:$T$275,MATCH($B330,$B$150:$B$275,0),1))</f>
        <v>ULR4416</v>
      </c>
      <c r="B330" s="153" t="s">
        <v>202</v>
      </c>
      <c r="C330" s="153"/>
      <c r="D330" s="153"/>
      <c r="E330" s="153"/>
      <c r="F330" s="153"/>
      <c r="G330" s="153"/>
      <c r="H330" s="153"/>
      <c r="I330" s="153"/>
      <c r="J330" s="9">
        <f>IF(ISNA(INDEX($A$150:$T$275,MATCH($B330,$B$150:$B$275,0),10)),"",INDEX($A$150:$T$275,MATCH($B330,$B$150:$B$275,0),10))</f>
        <v>4</v>
      </c>
      <c r="K330" s="9">
        <f>IF(ISNA(INDEX($A$150:$T$275,MATCH($B330,$B$150:$B$275,0),11)),"",INDEX($A$150:$T$275,MATCH($B330,$B$150:$B$275,0),11))</f>
        <v>2</v>
      </c>
      <c r="L330" s="9">
        <f>IF(ISNA(INDEX($A$150:$T$275,MATCH($B330,$B$150:$B$275,0),12)),"",INDEX($A$150:$T$275,MATCH($B330,$B$150:$B$275,0),12))</f>
        <v>2</v>
      </c>
      <c r="M330" s="9">
        <f>IF(ISNA(INDEX($A$150:$T$275,MATCH($B330,$B$150:$B$275,0),13)),"",INDEX($A$150:$T$275,MATCH($B330,$B$150:$B$275,0),13))</f>
        <v>0</v>
      </c>
      <c r="N330" s="9">
        <f>IF(ISNA(INDEX($A$150:$T$275,MATCH($B330,$B$150:$B$275,0),14)),"",INDEX($A$150:$T$275,MATCH($B330,$B$150:$B$275,0),14))</f>
        <v>4</v>
      </c>
      <c r="O330" s="9">
        <f>IF(ISNA(INDEX($A$150:$T$275,MATCH($B330,$B$150:$B$275,0),15)),"",INDEX($A$150:$T$275,MATCH($B330,$B$150:$B$275,0),15))</f>
        <v>3</v>
      </c>
      <c r="P330" s="9">
        <f>IF(ISNA(INDEX($A$150:$T$275,MATCH($B330,$B$150:$B$275,0),16)),"",INDEX($A$150:$T$275,MATCH($B330,$B$150:$B$275,0),16))</f>
        <v>7</v>
      </c>
      <c r="Q330" s="15" t="str">
        <f>IF(ISNA(INDEX($A$150:$T$275,MATCH($B330,$B$150:$B$275,0),17)),"",INDEX($A$150:$T$275,MATCH($B330,$B$150:$B$275,0),17))</f>
        <v>E</v>
      </c>
      <c r="R330" s="15">
        <f>IF(ISNA(INDEX($A$150:$T$275,MATCH($B330,$B$150:$B$275,0),18)),"",INDEX($A$150:$T$275,MATCH($B330,$B$150:$B$275,0),18))</f>
        <v>0</v>
      </c>
      <c r="S330" s="15">
        <f>IF(ISNA(INDEX($A$150:$T$275,MATCH($B330,$B$150:$B$275,0),19)),"",INDEX($A$150:$T$275,MATCH($B330,$B$150:$B$275,0),19))</f>
        <v>0</v>
      </c>
      <c r="T330" s="15" t="str">
        <f>IF(ISNA(INDEX($A$150:$T$275,MATCH($B330,$B$150:$B$275,0),20)),"",INDEX($A$150:$T$275,MATCH($B330,$B$150:$B$275,0),20))</f>
        <v>DF</v>
      </c>
      <c r="U330" s="37"/>
      <c r="V330" s="37"/>
      <c r="W330" s="37"/>
      <c r="X330" s="37"/>
      <c r="Y330" s="37"/>
      <c r="Z330" s="37"/>
    </row>
    <row r="331" spans="1:26" ht="15" x14ac:dyDescent="0.25">
      <c r="A331" s="10" t="s">
        <v>26</v>
      </c>
      <c r="B331" s="135"/>
      <c r="C331" s="135"/>
      <c r="D331" s="135"/>
      <c r="E331" s="135"/>
      <c r="F331" s="135"/>
      <c r="G331" s="135"/>
      <c r="H331" s="135"/>
      <c r="I331" s="135"/>
      <c r="J331" s="11">
        <f t="shared" ref="J331:P331" si="58">SUM(J323:J330)</f>
        <v>44</v>
      </c>
      <c r="K331" s="11">
        <f t="shared" si="58"/>
        <v>16</v>
      </c>
      <c r="L331" s="11">
        <f t="shared" si="58"/>
        <v>16</v>
      </c>
      <c r="M331" s="11">
        <f t="shared" si="58"/>
        <v>0</v>
      </c>
      <c r="N331" s="11">
        <f t="shared" si="58"/>
        <v>32</v>
      </c>
      <c r="O331" s="11">
        <f t="shared" si="58"/>
        <v>48</v>
      </c>
      <c r="P331" s="11">
        <f t="shared" si="58"/>
        <v>80</v>
      </c>
      <c r="Q331" s="10">
        <f>COUNTIF(Q323:Q330,"E")</f>
        <v>8</v>
      </c>
      <c r="R331" s="10">
        <f>COUNTIF(R323:R330,"C")</f>
        <v>0</v>
      </c>
      <c r="S331" s="10">
        <f>COUNTIF(S323:S330,"VP")</f>
        <v>0</v>
      </c>
      <c r="T331" s="8">
        <f>COUNTA(T323:T330)</f>
        <v>8</v>
      </c>
      <c r="U331" s="37"/>
      <c r="V331" s="37"/>
      <c r="W331" s="37"/>
      <c r="X331" s="37"/>
      <c r="Y331" s="37"/>
      <c r="Z331" s="37"/>
    </row>
    <row r="332" spans="1:26" ht="15" x14ac:dyDescent="0.25">
      <c r="A332" s="129" t="s">
        <v>68</v>
      </c>
      <c r="B332" s="129"/>
      <c r="C332" s="129"/>
      <c r="D332" s="129"/>
      <c r="E332" s="129"/>
      <c r="F332" s="129"/>
      <c r="G332" s="129"/>
      <c r="H332" s="129"/>
      <c r="I332" s="129"/>
      <c r="J332" s="129"/>
      <c r="K332" s="129"/>
      <c r="L332" s="129"/>
      <c r="M332" s="129"/>
      <c r="N332" s="129"/>
      <c r="O332" s="129"/>
      <c r="P332" s="129"/>
      <c r="Q332" s="129"/>
      <c r="R332" s="129"/>
      <c r="S332" s="129"/>
      <c r="T332" s="129"/>
      <c r="U332" s="37"/>
      <c r="V332" s="37"/>
      <c r="W332" s="37"/>
      <c r="X332" s="37"/>
      <c r="Y332" s="37"/>
      <c r="Z332" s="37"/>
    </row>
    <row r="333" spans="1:26" ht="19.7" customHeight="1" x14ac:dyDescent="0.25">
      <c r="A333" s="18" t="str">
        <f>IF(ISNA(INDEX($A$150:$T$275,MATCH($B333,$B$150:$B$275,0),1)),"",INDEX($A$150:$T$275,MATCH($B333,$B$150:$B$275,0),1))</f>
        <v>ULR4520</v>
      </c>
      <c r="B333" s="124" t="s">
        <v>228</v>
      </c>
      <c r="C333" s="124"/>
      <c r="D333" s="124"/>
      <c r="E333" s="124"/>
      <c r="F333" s="124"/>
      <c r="G333" s="124"/>
      <c r="H333" s="124"/>
      <c r="I333" s="124"/>
      <c r="J333" s="9">
        <f>IF(ISNA(INDEX($A$150:$T$275,MATCH($B333,$B$150:$B$275,0),10)),"",INDEX($A$150:$T$275,MATCH($B333,$B$150:$B$275,0),10))</f>
        <v>4</v>
      </c>
      <c r="K333" s="9">
        <f>IF(ISNA(INDEX($A$150:$T$275,MATCH($B333,$B$150:$B$275,0),11)),"",INDEX($A$150:$T$275,MATCH($B333,$B$150:$B$275,0),11))</f>
        <v>2</v>
      </c>
      <c r="L333" s="9">
        <f>IF(ISNA(INDEX($A$150:$T$275,MATCH($B333,$B$150:$B$275,0),12)),"",INDEX($A$150:$T$275,MATCH($B333,$B$150:$B$275,0),12))</f>
        <v>2</v>
      </c>
      <c r="M333" s="9">
        <f>IF(ISNA(INDEX($A$150:$T$275,MATCH($B333,$B$150:$B$275,0),13)),"",INDEX($A$150:$T$275,MATCH($B333,$B$150:$B$275,0),13))</f>
        <v>0</v>
      </c>
      <c r="N333" s="9">
        <f>IF(ISNA(INDEX($A$150:$T$275,MATCH($B333,$B$150:$B$275,0),14)),"",INDEX($A$150:$T$275,MATCH($B333,$B$150:$B$275,0),14))</f>
        <v>4</v>
      </c>
      <c r="O333" s="9">
        <f>IF(ISNA(INDEX($A$150:$T$275,MATCH($B333,$B$150:$B$275,0),15)),"",INDEX($A$150:$T$275,MATCH($B333,$B$150:$B$275,0),15))</f>
        <v>4</v>
      </c>
      <c r="P333" s="9">
        <f>IF(ISNA(INDEX($A$150:$T$275,MATCH($B333,$B$150:$B$275,0),16)),"",INDEX($A$150:$T$275,MATCH($B333,$B$150:$B$275,0),16))</f>
        <v>8</v>
      </c>
      <c r="Q333" s="15" t="str">
        <f>IF(ISNA(INDEX($A$150:$T$275,MATCH($B333,$B$150:$B$275,0),17)),"",INDEX($A$150:$T$275,MATCH($B333,$B$150:$B$275,0),17))</f>
        <v>E</v>
      </c>
      <c r="R333" s="15">
        <f>IF(ISNA(INDEX($A$150:$T$275,MATCH($B333,$B$150:$B$275,0),18)),"",INDEX($A$150:$T$275,MATCH($B333,$B$150:$B$275,0),18))</f>
        <v>0</v>
      </c>
      <c r="S333" s="15">
        <f>IF(ISNA(INDEX($A$150:$T$275,MATCH($B333,$B$150:$B$275,0),19)),"",INDEX($A$150:$T$275,MATCH($B333,$B$150:$B$275,0),19))</f>
        <v>0</v>
      </c>
      <c r="T333" s="15" t="str">
        <f>IF(ISNA(INDEX($A$150:$T$275,MATCH($B333,$B$150:$B$275,0),20)),"",INDEX($A$150:$T$275,MATCH($B333,$B$150:$B$275,0),20))</f>
        <v>DF</v>
      </c>
      <c r="U333" s="37"/>
      <c r="V333" s="37"/>
      <c r="W333" s="37"/>
      <c r="X333" s="37"/>
      <c r="Y333" s="37"/>
      <c r="Z333" s="37"/>
    </row>
    <row r="334" spans="1:26" ht="15" x14ac:dyDescent="0.25">
      <c r="A334" s="10" t="s">
        <v>26</v>
      </c>
      <c r="B334" s="129"/>
      <c r="C334" s="129"/>
      <c r="D334" s="129"/>
      <c r="E334" s="129"/>
      <c r="F334" s="129"/>
      <c r="G334" s="129"/>
      <c r="H334" s="129"/>
      <c r="I334" s="129"/>
      <c r="J334" s="11">
        <f t="shared" ref="J334:P334" si="59">SUM(J333:J333)</f>
        <v>4</v>
      </c>
      <c r="K334" s="11">
        <f t="shared" si="59"/>
        <v>2</v>
      </c>
      <c r="L334" s="11">
        <f t="shared" si="59"/>
        <v>2</v>
      </c>
      <c r="M334" s="11">
        <f t="shared" si="59"/>
        <v>0</v>
      </c>
      <c r="N334" s="11">
        <f t="shared" si="59"/>
        <v>4</v>
      </c>
      <c r="O334" s="11">
        <f t="shared" si="59"/>
        <v>4</v>
      </c>
      <c r="P334" s="11">
        <f t="shared" si="59"/>
        <v>8</v>
      </c>
      <c r="Q334" s="10">
        <f>COUNTIF(Q333:Q333,"E")</f>
        <v>1</v>
      </c>
      <c r="R334" s="10">
        <f>COUNTIF(R333:R333,"C")</f>
        <v>0</v>
      </c>
      <c r="S334" s="10">
        <f>COUNTIF(S333:S333,"VP")</f>
        <v>0</v>
      </c>
      <c r="T334" s="8">
        <f>COUNTA(T333:T333)</f>
        <v>1</v>
      </c>
      <c r="U334" s="37"/>
      <c r="V334" s="37"/>
      <c r="W334" s="37"/>
      <c r="X334" s="37"/>
      <c r="Y334" s="37"/>
      <c r="Z334" s="37"/>
    </row>
    <row r="335" spans="1:26" ht="15" x14ac:dyDescent="0.25">
      <c r="A335" s="136" t="s">
        <v>125</v>
      </c>
      <c r="B335" s="136"/>
      <c r="C335" s="136"/>
      <c r="D335" s="136"/>
      <c r="E335" s="136"/>
      <c r="F335" s="136"/>
      <c r="G335" s="136"/>
      <c r="H335" s="136"/>
      <c r="I335" s="136"/>
      <c r="J335" s="11">
        <f t="shared" ref="J335:T335" si="60">SUM(J331,J334)</f>
        <v>48</v>
      </c>
      <c r="K335" s="11">
        <f t="shared" si="60"/>
        <v>18</v>
      </c>
      <c r="L335" s="11">
        <f t="shared" si="60"/>
        <v>18</v>
      </c>
      <c r="M335" s="11">
        <f t="shared" si="60"/>
        <v>0</v>
      </c>
      <c r="N335" s="11">
        <f t="shared" si="60"/>
        <v>36</v>
      </c>
      <c r="O335" s="11">
        <f t="shared" si="60"/>
        <v>52</v>
      </c>
      <c r="P335" s="11">
        <f t="shared" si="60"/>
        <v>88</v>
      </c>
      <c r="Q335" s="11">
        <f t="shared" si="60"/>
        <v>9</v>
      </c>
      <c r="R335" s="11">
        <f t="shared" si="60"/>
        <v>0</v>
      </c>
      <c r="S335" s="11">
        <f t="shared" si="60"/>
        <v>0</v>
      </c>
      <c r="T335" s="44">
        <f t="shared" si="60"/>
        <v>9</v>
      </c>
      <c r="U335" s="37"/>
      <c r="V335" s="37"/>
      <c r="W335" s="37"/>
      <c r="X335" s="37"/>
      <c r="Y335" s="37"/>
      <c r="Z335" s="37"/>
    </row>
    <row r="336" spans="1:26" ht="15" x14ac:dyDescent="0.25">
      <c r="A336" s="136" t="s">
        <v>49</v>
      </c>
      <c r="B336" s="136"/>
      <c r="C336" s="136"/>
      <c r="D336" s="136"/>
      <c r="E336" s="136"/>
      <c r="F336" s="136"/>
      <c r="G336" s="136"/>
      <c r="H336" s="136"/>
      <c r="I336" s="136"/>
      <c r="J336" s="136"/>
      <c r="K336" s="11">
        <f t="shared" ref="K336:P336" si="61">K331*14+K334*12</f>
        <v>248</v>
      </c>
      <c r="L336" s="11">
        <f t="shared" si="61"/>
        <v>248</v>
      </c>
      <c r="M336" s="11">
        <f t="shared" si="61"/>
        <v>0</v>
      </c>
      <c r="N336" s="11">
        <f t="shared" si="61"/>
        <v>496</v>
      </c>
      <c r="O336" s="11">
        <f t="shared" si="61"/>
        <v>720</v>
      </c>
      <c r="P336" s="11">
        <f t="shared" si="61"/>
        <v>1216</v>
      </c>
      <c r="Q336" s="137"/>
      <c r="R336" s="137"/>
      <c r="S336" s="137"/>
      <c r="T336" s="137"/>
      <c r="U336" s="37"/>
      <c r="V336" s="37"/>
      <c r="W336" s="37"/>
      <c r="X336" s="37"/>
      <c r="Y336" s="37"/>
      <c r="Z336" s="37"/>
    </row>
    <row r="337" spans="1:26" ht="15" x14ac:dyDescent="0.25">
      <c r="A337" s="136"/>
      <c r="B337" s="136"/>
      <c r="C337" s="136"/>
      <c r="D337" s="136"/>
      <c r="E337" s="136"/>
      <c r="F337" s="136"/>
      <c r="G337" s="136"/>
      <c r="H337" s="136"/>
      <c r="I337" s="136"/>
      <c r="J337" s="136"/>
      <c r="K337" s="134">
        <f>SUM(K336:M336)</f>
        <v>496</v>
      </c>
      <c r="L337" s="134"/>
      <c r="M337" s="134"/>
      <c r="N337" s="134">
        <f>SUM(N336:O336)</f>
        <v>1216</v>
      </c>
      <c r="O337" s="134"/>
      <c r="P337" s="134"/>
      <c r="Q337" s="137"/>
      <c r="R337" s="137"/>
      <c r="S337" s="137"/>
      <c r="T337" s="137"/>
      <c r="U337" s="37"/>
      <c r="V337" s="37"/>
      <c r="W337" s="37"/>
      <c r="X337" s="37"/>
      <c r="Y337" s="37"/>
      <c r="Z337" s="37"/>
    </row>
    <row r="338" spans="1:26" ht="15" customHeight="1" x14ac:dyDescent="0.25">
      <c r="A338" s="174" t="s">
        <v>89</v>
      </c>
      <c r="B338" s="175"/>
      <c r="C338" s="175"/>
      <c r="D338" s="175"/>
      <c r="E338" s="175"/>
      <c r="F338" s="175"/>
      <c r="G338" s="175"/>
      <c r="H338" s="175"/>
      <c r="I338" s="175"/>
      <c r="J338" s="176"/>
      <c r="K338" s="201">
        <f>T335/SUM(T162,T178,T194,T208,T221,T235)</f>
        <v>0.21428571428571427</v>
      </c>
      <c r="L338" s="201"/>
      <c r="M338" s="201"/>
      <c r="N338" s="201"/>
      <c r="O338" s="201"/>
      <c r="P338" s="201"/>
      <c r="Q338" s="201"/>
      <c r="R338" s="201"/>
      <c r="S338" s="201"/>
      <c r="T338" s="201"/>
      <c r="U338" s="37"/>
      <c r="V338" s="37"/>
      <c r="W338" s="37"/>
      <c r="X338" s="37"/>
      <c r="Y338" s="37"/>
      <c r="Z338" s="37"/>
    </row>
    <row r="339" spans="1:26" ht="15" x14ac:dyDescent="0.25">
      <c r="A339" s="182" t="s">
        <v>90</v>
      </c>
      <c r="B339" s="182"/>
      <c r="C339" s="182"/>
      <c r="D339" s="182"/>
      <c r="E339" s="182"/>
      <c r="F339" s="182"/>
      <c r="G339" s="182"/>
      <c r="H339" s="182"/>
      <c r="I339" s="182"/>
      <c r="J339" s="182"/>
      <c r="K339" s="201">
        <f>K337/(SUM(N162,N178,N194,N208,N221)*14+N235*12)</f>
        <v>0.23134328358208955</v>
      </c>
      <c r="L339" s="201"/>
      <c r="M339" s="201"/>
      <c r="N339" s="201"/>
      <c r="O339" s="201"/>
      <c r="P339" s="201"/>
      <c r="Q339" s="201"/>
      <c r="R339" s="201"/>
      <c r="S339" s="201"/>
      <c r="T339" s="201"/>
      <c r="U339" s="37"/>
      <c r="V339" s="37"/>
      <c r="W339" s="37"/>
      <c r="X339" s="37"/>
      <c r="Y339" s="37"/>
      <c r="Z339" s="37"/>
    </row>
    <row r="341" spans="1:26" x14ac:dyDescent="0.2">
      <c r="A341" s="183" t="s">
        <v>58</v>
      </c>
      <c r="B341" s="184"/>
      <c r="C341" s="184"/>
      <c r="D341" s="184"/>
      <c r="E341" s="184"/>
      <c r="F341" s="184"/>
      <c r="G341" s="184"/>
      <c r="H341" s="184"/>
      <c r="I341" s="184"/>
      <c r="J341" s="184"/>
      <c r="K341" s="184"/>
      <c r="L341" s="184"/>
      <c r="M341" s="184"/>
      <c r="N341" s="184"/>
      <c r="O341" s="184"/>
      <c r="P341" s="184"/>
      <c r="Q341" s="184"/>
      <c r="R341" s="184"/>
      <c r="S341" s="184"/>
      <c r="T341" s="185"/>
    </row>
    <row r="342" spans="1:26" x14ac:dyDescent="0.2">
      <c r="A342" s="186"/>
      <c r="B342" s="187"/>
      <c r="C342" s="187"/>
      <c r="D342" s="187"/>
      <c r="E342" s="187"/>
      <c r="F342" s="187"/>
      <c r="G342" s="187"/>
      <c r="H342" s="187"/>
      <c r="I342" s="187"/>
      <c r="J342" s="187"/>
      <c r="K342" s="187"/>
      <c r="L342" s="187"/>
      <c r="M342" s="187"/>
      <c r="N342" s="187"/>
      <c r="O342" s="187"/>
      <c r="P342" s="187"/>
      <c r="Q342" s="187"/>
      <c r="R342" s="187"/>
      <c r="S342" s="187"/>
      <c r="T342" s="188"/>
    </row>
    <row r="343" spans="1:26" x14ac:dyDescent="0.2">
      <c r="A343" s="129" t="s">
        <v>28</v>
      </c>
      <c r="B343" s="129" t="s">
        <v>27</v>
      </c>
      <c r="C343" s="129"/>
      <c r="D343" s="129"/>
      <c r="E343" s="129"/>
      <c r="F343" s="129"/>
      <c r="G343" s="129"/>
      <c r="H343" s="129"/>
      <c r="I343" s="129"/>
      <c r="J343" s="111" t="s">
        <v>39</v>
      </c>
      <c r="K343" s="84" t="s">
        <v>25</v>
      </c>
      <c r="L343" s="93"/>
      <c r="M343" s="85"/>
      <c r="N343" s="84" t="s">
        <v>40</v>
      </c>
      <c r="O343" s="93"/>
      <c r="P343" s="85"/>
      <c r="Q343" s="84" t="s">
        <v>24</v>
      </c>
      <c r="R343" s="93"/>
      <c r="S343" s="85"/>
      <c r="T343" s="111" t="s">
        <v>23</v>
      </c>
    </row>
    <row r="344" spans="1:26" x14ac:dyDescent="0.2">
      <c r="A344" s="129"/>
      <c r="B344" s="129"/>
      <c r="C344" s="129"/>
      <c r="D344" s="129"/>
      <c r="E344" s="129"/>
      <c r="F344" s="129"/>
      <c r="G344" s="129"/>
      <c r="H344" s="129"/>
      <c r="I344" s="129"/>
      <c r="J344" s="111"/>
      <c r="K344" s="86"/>
      <c r="L344" s="94"/>
      <c r="M344" s="87"/>
      <c r="N344" s="86"/>
      <c r="O344" s="94"/>
      <c r="P344" s="87"/>
      <c r="Q344" s="86"/>
      <c r="R344" s="94"/>
      <c r="S344" s="87"/>
      <c r="T344" s="111"/>
    </row>
    <row r="345" spans="1:26" x14ac:dyDescent="0.2">
      <c r="A345" s="129"/>
      <c r="B345" s="129"/>
      <c r="C345" s="129"/>
      <c r="D345" s="129"/>
      <c r="E345" s="129"/>
      <c r="F345" s="129"/>
      <c r="G345" s="129"/>
      <c r="H345" s="129"/>
      <c r="I345" s="129"/>
      <c r="J345" s="111"/>
      <c r="K345" s="16" t="s">
        <v>29</v>
      </c>
      <c r="L345" s="16" t="s">
        <v>30</v>
      </c>
      <c r="M345" s="16" t="s">
        <v>31</v>
      </c>
      <c r="N345" s="16" t="s">
        <v>35</v>
      </c>
      <c r="O345" s="16" t="s">
        <v>7</v>
      </c>
      <c r="P345" s="16" t="s">
        <v>32</v>
      </c>
      <c r="Q345" s="16" t="s">
        <v>33</v>
      </c>
      <c r="R345" s="16" t="s">
        <v>29</v>
      </c>
      <c r="S345" s="16" t="s">
        <v>34</v>
      </c>
      <c r="T345" s="111"/>
    </row>
    <row r="346" spans="1:26" x14ac:dyDescent="0.2">
      <c r="A346" s="129" t="s">
        <v>56</v>
      </c>
      <c r="B346" s="129"/>
      <c r="C346" s="129"/>
      <c r="D346" s="129"/>
      <c r="E346" s="129"/>
      <c r="F346" s="129"/>
      <c r="G346" s="129"/>
      <c r="H346" s="129"/>
      <c r="I346" s="129"/>
      <c r="J346" s="129"/>
      <c r="K346" s="129"/>
      <c r="L346" s="129"/>
      <c r="M346" s="129"/>
      <c r="N346" s="129"/>
      <c r="O346" s="129"/>
      <c r="P346" s="129"/>
      <c r="Q346" s="129"/>
      <c r="R346" s="129"/>
      <c r="S346" s="129"/>
      <c r="T346" s="129"/>
    </row>
    <row r="347" spans="1:26" ht="19.7" customHeight="1" x14ac:dyDescent="0.2">
      <c r="A347" s="18" t="str">
        <f>IF(ISNA(INDEX($A$150:$T$275,MATCH($B347,$B$150:$B$275,0),1)),"",INDEX($A$150:$T$275,MATCH($B347,$B$150:$B$275,0),1))</f>
        <v>ULR5105</v>
      </c>
      <c r="B347" s="153" t="s">
        <v>179</v>
      </c>
      <c r="C347" s="153"/>
      <c r="D347" s="153"/>
      <c r="E347" s="153"/>
      <c r="F347" s="153"/>
      <c r="G347" s="153"/>
      <c r="H347" s="153"/>
      <c r="I347" s="153"/>
      <c r="J347" s="9">
        <f>IF(ISNA(INDEX($A$150:$T$275,MATCH($B347,$B$150:$B$275,0),10)),"",INDEX($A$150:$T$275,MATCH($B347,$B$150:$B$275,0),10))</f>
        <v>4</v>
      </c>
      <c r="K347" s="9">
        <f>IF(ISNA(INDEX($A$150:$T$275,MATCH($B347,$B$150:$B$275,0),11)),"",INDEX($A$150:$T$275,MATCH($B347,$B$150:$B$275,0),11))</f>
        <v>2</v>
      </c>
      <c r="L347" s="9">
        <f>IF(ISNA(INDEX($A$150:$T$275,MATCH($B347,$B$150:$B$275,0),12)),"",INDEX($A$150:$T$275,MATCH($B347,$B$150:$B$275,0),12))</f>
        <v>2</v>
      </c>
      <c r="M347" s="9">
        <f>IF(ISNA(INDEX($A$150:$T$275,MATCH($B347,$B$150:$B$275,0),13)),"",INDEX($A$150:$T$275,MATCH($B347,$B$150:$B$275,0),13))</f>
        <v>0</v>
      </c>
      <c r="N347" s="9">
        <f>IF(ISNA(INDEX($A$150:$T$275,MATCH($B347,$B$150:$B$275,0),14)),"",INDEX($A$150:$T$275,MATCH($B347,$B$150:$B$275,0),14))</f>
        <v>4</v>
      </c>
      <c r="O347" s="9">
        <f>IF(ISNA(INDEX($A$150:$T$275,MATCH($B347,$B$150:$B$275,0),15)),"",INDEX($A$150:$T$275,MATCH($B347,$B$150:$B$275,0),15))</f>
        <v>3</v>
      </c>
      <c r="P347" s="9">
        <f>IF(ISNA(INDEX($A$150:$T$275,MATCH($B347,$B$150:$B$275,0),16)),"",INDEX($A$150:$T$275,MATCH($B347,$B$150:$B$275,0),16))</f>
        <v>7</v>
      </c>
      <c r="Q347" s="15">
        <f>IF(ISNA(INDEX($A$150:$T$275,MATCH($B347,$B$150:$B$275,0),17)),"",INDEX($A$150:$T$275,MATCH($B347,$B$150:$B$275,0),17))</f>
        <v>0</v>
      </c>
      <c r="R347" s="15" t="str">
        <f>IF(ISNA(INDEX($A$150:$T$275,MATCH($B347,$B$150:$B$275,0),18)),"",INDEX($A$150:$T$275,MATCH($B347,$B$150:$B$275,0),18))</f>
        <v>C</v>
      </c>
      <c r="S347" s="15">
        <f>IF(ISNA(INDEX($A$150:$T$275,MATCH($B347,$B$150:$B$275,0),19)),"",INDEX($A$150:$T$275,MATCH($B347,$B$150:$B$275,0),19))</f>
        <v>0</v>
      </c>
      <c r="T347" s="15" t="str">
        <f>IF(ISNA(INDEX($A$150:$T$275,MATCH($B347,$B$150:$B$275,0),20)),"",INDEX($A$150:$T$275,MATCH($B347,$B$150:$B$275,0),20))</f>
        <v>DS</v>
      </c>
    </row>
    <row r="348" spans="1:26" ht="28.35" customHeight="1" x14ac:dyDescent="0.2">
      <c r="A348" s="18" t="str">
        <f>IF(ISNA(INDEX($A$150:$T$275,MATCH($B348,$B$150:$B$275,0),1)),"",INDEX($A$150:$T$275,MATCH($B348,$B$150:$B$275,0),1))</f>
        <v>ULR6103</v>
      </c>
      <c r="B348" s="153" t="s">
        <v>293</v>
      </c>
      <c r="C348" s="153"/>
      <c r="D348" s="153"/>
      <c r="E348" s="153"/>
      <c r="F348" s="153"/>
      <c r="G348" s="153"/>
      <c r="H348" s="153"/>
      <c r="I348" s="153"/>
      <c r="J348" s="9">
        <f>IF(ISNA(INDEX($A$150:$T$275,MATCH($B348,$B$150:$B$275,0),10)),"",INDEX($A$150:$T$275,MATCH($B348,$B$150:$B$275,0),10))</f>
        <v>5</v>
      </c>
      <c r="K348" s="9">
        <f>IF(ISNA(INDEX($A$150:$T$275,MATCH($B348,$B$150:$B$275,0),11)),"",INDEX($A$150:$T$275,MATCH($B348,$B$150:$B$275,0),11))</f>
        <v>2</v>
      </c>
      <c r="L348" s="9">
        <f>IF(ISNA(INDEX($A$150:$T$275,MATCH($B348,$B$150:$B$275,0),12)),"",INDEX($A$150:$T$275,MATCH($B348,$B$150:$B$275,0),12))</f>
        <v>2</v>
      </c>
      <c r="M348" s="9">
        <f>IF(ISNA(INDEX($A$150:$T$275,MATCH($B348,$B$150:$B$275,0),13)),"",INDEX($A$150:$T$275,MATCH($B348,$B$150:$B$275,0),13))</f>
        <v>0</v>
      </c>
      <c r="N348" s="9">
        <f>IF(ISNA(INDEX($A$150:$T$275,MATCH($B348,$B$150:$B$275,0),14)),"",INDEX($A$150:$T$275,MATCH($B348,$B$150:$B$275,0),14))</f>
        <v>4</v>
      </c>
      <c r="O348" s="9">
        <f>IF(ISNA(INDEX($A$150:$T$275,MATCH($B348,$B$150:$B$275,0),15)),"",INDEX($A$150:$T$275,MATCH($B348,$B$150:$B$275,0),15))</f>
        <v>5</v>
      </c>
      <c r="P348" s="9">
        <f>IF(ISNA(INDEX($A$150:$T$275,MATCH($B348,$B$150:$B$275,0),16)),"",INDEX($A$150:$T$275,MATCH($B348,$B$150:$B$275,0),16))</f>
        <v>9</v>
      </c>
      <c r="Q348" s="15" t="str">
        <f>IF(ISNA(INDEX($A$150:$T$275,MATCH($B348,$B$150:$B$275,0),17)),"",INDEX($A$150:$T$275,MATCH($B348,$B$150:$B$275,0),17))</f>
        <v>E</v>
      </c>
      <c r="R348" s="15">
        <f>IF(ISNA(INDEX($A$150:$T$275,MATCH($B348,$B$150:$B$275,0),18)),"",INDEX($A$150:$T$275,MATCH($B348,$B$150:$B$275,0),18))</f>
        <v>0</v>
      </c>
      <c r="S348" s="15">
        <f>IF(ISNA(INDEX($A$150:$T$275,MATCH($B348,$B$150:$B$275,0),19)),"",INDEX($A$150:$T$275,MATCH($B348,$B$150:$B$275,0),19))</f>
        <v>0</v>
      </c>
      <c r="T348" s="15" t="str">
        <f>IF(ISNA(INDEX($A$150:$T$275,MATCH($B348,$B$150:$B$275,0),20)),"",INDEX($A$150:$T$275,MATCH($B348,$B$150:$B$275,0),20))</f>
        <v>DS</v>
      </c>
    </row>
    <row r="349" spans="1:26" ht="19.7" customHeight="1" x14ac:dyDescent="0.25">
      <c r="A349" s="18" t="str">
        <f>IF(ISNA(INDEX($A$150:$T$275,MATCH($B349,$B$150:$B$275,0),1)),"",INDEX($A$150:$T$275,MATCH($B349,$B$150:$B$275,0),1))</f>
        <v>ULR4210</v>
      </c>
      <c r="B349" s="153" t="s">
        <v>187</v>
      </c>
      <c r="C349" s="153"/>
      <c r="D349" s="153"/>
      <c r="E349" s="153"/>
      <c r="F349" s="153"/>
      <c r="G349" s="153"/>
      <c r="H349" s="153"/>
      <c r="I349" s="153"/>
      <c r="J349" s="9">
        <f>IF(ISNA(INDEX($A$150:$T$275,MATCH($B349,$B$150:$B$275,0),10)),"",INDEX($A$150:$T$275,MATCH($B349,$B$150:$B$275,0),10))</f>
        <v>5</v>
      </c>
      <c r="K349" s="9">
        <f>IF(ISNA(INDEX($A$150:$T$275,MATCH($B349,$B$150:$B$275,0),11)),"",INDEX($A$150:$T$275,MATCH($B349,$B$150:$B$275,0),11))</f>
        <v>2</v>
      </c>
      <c r="L349" s="9">
        <f>IF(ISNA(INDEX($A$150:$T$275,MATCH($B349,$B$150:$B$275,0),12)),"",INDEX($A$150:$T$275,MATCH($B349,$B$150:$B$275,0),12))</f>
        <v>1</v>
      </c>
      <c r="M349" s="9">
        <f>IF(ISNA(INDEX($A$150:$T$275,MATCH($B349,$B$150:$B$275,0),13)),"",INDEX($A$150:$T$275,MATCH($B349,$B$150:$B$275,0),13))</f>
        <v>0</v>
      </c>
      <c r="N349" s="9">
        <f>IF(ISNA(INDEX($A$150:$T$275,MATCH($B349,$B$150:$B$275,0),14)),"",INDEX($A$150:$T$275,MATCH($B349,$B$150:$B$275,0),14))</f>
        <v>3</v>
      </c>
      <c r="O349" s="9">
        <f>IF(ISNA(INDEX($A$150:$T$275,MATCH($B349,$B$150:$B$275,0),15)),"",INDEX($A$150:$T$275,MATCH($B349,$B$150:$B$275,0),15))</f>
        <v>6</v>
      </c>
      <c r="P349" s="9">
        <f>IF(ISNA(INDEX($A$150:$T$275,MATCH($B349,$B$150:$B$275,0),16)),"",INDEX($A$150:$T$275,MATCH($B349,$B$150:$B$275,0),16))</f>
        <v>9</v>
      </c>
      <c r="Q349" s="15" t="str">
        <f>IF(ISNA(INDEX($A$150:$T$275,MATCH($B349,$B$150:$B$275,0),17)),"",INDEX($A$150:$T$275,MATCH($B349,$B$150:$B$275,0),17))</f>
        <v>E</v>
      </c>
      <c r="R349" s="15">
        <f>IF(ISNA(INDEX($A$150:$T$275,MATCH($B349,$B$150:$B$275,0),18)),"",INDEX($A$150:$T$275,MATCH($B349,$B$150:$B$275,0),18))</f>
        <v>0</v>
      </c>
      <c r="S349" s="15">
        <f>IF(ISNA(INDEX($A$150:$T$275,MATCH($B349,$B$150:$B$275,0),19)),"",INDEX($A$150:$T$275,MATCH($B349,$B$150:$B$275,0),19))</f>
        <v>0</v>
      </c>
      <c r="T349" s="15" t="str">
        <f>IF(ISNA(INDEX($A$150:$T$275,MATCH($B349,$B$150:$B$275,0),20)),"",INDEX($A$150:$T$275,MATCH($B349,$B$150:$B$275,0),20))</f>
        <v>DS</v>
      </c>
      <c r="V349"/>
    </row>
    <row r="350" spans="1:26" ht="28.35" customHeight="1" x14ac:dyDescent="0.25">
      <c r="A350" s="18" t="str">
        <f>IF(ISNA(INDEX($A$150:$T$275,MATCH($B350,$B$150:$B$275,0),1)),"",INDEX($A$150:$T$275,MATCH($B350,$B$150:$B$275,0),1))</f>
        <v>ULR4211</v>
      </c>
      <c r="B350" s="153" t="s">
        <v>193</v>
      </c>
      <c r="C350" s="153"/>
      <c r="D350" s="153"/>
      <c r="E350" s="153"/>
      <c r="F350" s="153"/>
      <c r="G350" s="153"/>
      <c r="H350" s="153"/>
      <c r="I350" s="153"/>
      <c r="J350" s="9">
        <f>IF(ISNA(INDEX($A$150:$T$275,MATCH($B350,$B$150:$B$275,0),10)),"",INDEX($A$150:$T$275,MATCH($B350,$B$150:$B$275,0),10))</f>
        <v>4</v>
      </c>
      <c r="K350" s="9">
        <f>IF(ISNA(INDEX($A$150:$T$275,MATCH($B350,$B$150:$B$275,0),11)),"",INDEX($A$150:$T$275,MATCH($B350,$B$150:$B$275,0),11))</f>
        <v>2</v>
      </c>
      <c r="L350" s="9">
        <f>IF(ISNA(INDEX($A$150:$T$275,MATCH($B350,$B$150:$B$275,0),12)),"",INDEX($A$150:$T$275,MATCH($B350,$B$150:$B$275,0),12))</f>
        <v>1</v>
      </c>
      <c r="M350" s="9">
        <f>IF(ISNA(INDEX($A$150:$T$275,MATCH($B350,$B$150:$B$275,0),13)),"",INDEX($A$150:$T$275,MATCH($B350,$B$150:$B$275,0),13))</f>
        <v>0</v>
      </c>
      <c r="N350" s="9">
        <f>IF(ISNA(INDEX($A$150:$T$275,MATCH($B350,$B$150:$B$275,0),14)),"",INDEX($A$150:$T$275,MATCH($B350,$B$150:$B$275,0),14))</f>
        <v>3</v>
      </c>
      <c r="O350" s="9">
        <f>IF(ISNA(INDEX($A$150:$T$275,MATCH($B350,$B$150:$B$275,0),15)),"",INDEX($A$150:$T$275,MATCH($B350,$B$150:$B$275,0),15))</f>
        <v>4</v>
      </c>
      <c r="P350" s="9">
        <f>IF(ISNA(INDEX($A$150:$T$275,MATCH($B350,$B$150:$B$275,0),16)),"",INDEX($A$150:$T$275,MATCH($B350,$B$150:$B$275,0),16))</f>
        <v>7</v>
      </c>
      <c r="Q350" s="15" t="str">
        <f>IF(ISNA(INDEX($A$150:$T$275,MATCH($B350,$B$150:$B$275,0),17)),"",INDEX($A$150:$T$275,MATCH($B350,$B$150:$B$275,0),17))</f>
        <v>E</v>
      </c>
      <c r="R350" s="15">
        <f>IF(ISNA(INDEX($A$150:$T$275,MATCH($B350,$B$150:$B$275,0),18)),"",INDEX($A$150:$T$275,MATCH($B350,$B$150:$B$275,0),18))</f>
        <v>0</v>
      </c>
      <c r="S350" s="15">
        <f>IF(ISNA(INDEX($A$150:$T$275,MATCH($B350,$B$150:$B$275,0),19)),"",INDEX($A$150:$T$275,MATCH($B350,$B$150:$B$275,0),19))</f>
        <v>0</v>
      </c>
      <c r="T350" s="15" t="str">
        <f>IF(ISNA(INDEX($A$150:$T$275,MATCH($B350,$B$150:$B$275,0),20)),"",INDEX($A$150:$T$275,MATCH($B350,$B$150:$B$275,0),20))</f>
        <v>DS</v>
      </c>
      <c r="U350"/>
      <c r="V350"/>
      <c r="W350"/>
      <c r="X350"/>
      <c r="Y350"/>
      <c r="Z350"/>
    </row>
    <row r="351" spans="1:26" ht="28.35" customHeight="1" x14ac:dyDescent="0.25">
      <c r="A351" s="18" t="str">
        <f>IF(ISNA(INDEX($A$150:$T$275,MATCH($B351,$B$150:$B$275,0),1)),"",INDEX($A$150:$T$275,MATCH($B351,$B$150:$B$275,0),1))</f>
        <v>ULR4299</v>
      </c>
      <c r="B351" s="153" t="s">
        <v>185</v>
      </c>
      <c r="C351" s="153"/>
      <c r="D351" s="153"/>
      <c r="E351" s="153"/>
      <c r="F351" s="153"/>
      <c r="G351" s="153"/>
      <c r="H351" s="153"/>
      <c r="I351" s="153"/>
      <c r="J351" s="9">
        <f>IF(ISNA(INDEX($A$150:$T$275,MATCH($B351,$B$150:$B$275,0),10)),"",INDEX($A$150:$T$275,MATCH($B351,$B$150:$B$275,0),10))</f>
        <v>5</v>
      </c>
      <c r="K351" s="9">
        <f>IF(ISNA(INDEX($A$150:$T$275,MATCH($B351,$B$150:$B$275,0),11)),"",INDEX($A$150:$T$275,MATCH($B351,$B$150:$B$275,0),11))</f>
        <v>2</v>
      </c>
      <c r="L351" s="9">
        <f>IF(ISNA(INDEX($A$150:$T$275,MATCH($B351,$B$150:$B$275,0),12)),"",INDEX($A$150:$T$275,MATCH($B351,$B$150:$B$275,0),12))</f>
        <v>2</v>
      </c>
      <c r="M351" s="9">
        <f>IF(ISNA(INDEX($A$150:$T$275,MATCH($B351,$B$150:$B$275,0),13)),"",INDEX($A$150:$T$275,MATCH($B351,$B$150:$B$275,0),13))</f>
        <v>0</v>
      </c>
      <c r="N351" s="9">
        <f>IF(ISNA(INDEX($A$150:$T$275,MATCH($B351,$B$150:$B$275,0),14)),"",INDEX($A$150:$T$275,MATCH($B351,$B$150:$B$275,0),14))</f>
        <v>4</v>
      </c>
      <c r="O351" s="9">
        <f>IF(ISNA(INDEX($A$150:$T$275,MATCH($B351,$B$150:$B$275,0),15)),"",INDEX($A$150:$T$275,MATCH($B351,$B$150:$B$275,0),15))</f>
        <v>5</v>
      </c>
      <c r="P351" s="9">
        <f>IF(ISNA(INDEX($A$150:$T$275,MATCH($B351,$B$150:$B$275,0),16)),"",INDEX($A$150:$T$275,MATCH($B351,$B$150:$B$275,0),16))</f>
        <v>9</v>
      </c>
      <c r="Q351" s="15" t="str">
        <f>IF(ISNA(INDEX($A$150:$T$275,MATCH($B351,$B$150:$B$275,0),17)),"",INDEX($A$150:$T$275,MATCH($B351,$B$150:$B$275,0),17))</f>
        <v>E</v>
      </c>
      <c r="R351" s="15">
        <f>IF(ISNA(INDEX($A$150:$T$275,MATCH($B351,$B$150:$B$275,0),18)),"",INDEX($A$150:$T$275,MATCH($B351,$B$150:$B$275,0),18))</f>
        <v>0</v>
      </c>
      <c r="S351" s="15">
        <f>IF(ISNA(INDEX($A$150:$T$275,MATCH($B351,$B$150:$B$275,0),19)),"",INDEX($A$150:$T$275,MATCH($B351,$B$150:$B$275,0),19))</f>
        <v>0</v>
      </c>
      <c r="T351" s="15" t="str">
        <f>IF(ISNA(INDEX($A$150:$T$275,MATCH($B351,$B$150:$B$275,0),20)),"",INDEX($A$150:$T$275,MATCH($B351,$B$150:$B$275,0),20))</f>
        <v>DS</v>
      </c>
      <c r="U351"/>
      <c r="V351"/>
      <c r="W351"/>
      <c r="X351"/>
      <c r="Y351"/>
      <c r="Z351"/>
    </row>
    <row r="352" spans="1:26" ht="19.7" customHeight="1" x14ac:dyDescent="0.25">
      <c r="A352" s="18" t="str">
        <f>IF(ISNA(INDEX($A$150:$T$275,MATCH($B352,$B$150:$B$275,0),1)),"",INDEX($A$150:$T$275,MATCH($B352,$B$150:$B$275,0),1))</f>
        <v>ULR4312</v>
      </c>
      <c r="B352" s="153" t="s">
        <v>191</v>
      </c>
      <c r="C352" s="153"/>
      <c r="D352" s="153"/>
      <c r="E352" s="153"/>
      <c r="F352" s="153"/>
      <c r="G352" s="153"/>
      <c r="H352" s="153"/>
      <c r="I352" s="153"/>
      <c r="J352" s="9">
        <f>IF(ISNA(INDEX($A$150:$T$275,MATCH($B352,$B$150:$B$275,0),10)),"",INDEX($A$150:$T$275,MATCH($B352,$B$150:$B$275,0),10))</f>
        <v>5</v>
      </c>
      <c r="K352" s="9">
        <f>IF(ISNA(INDEX($A$150:$T$275,MATCH($B352,$B$150:$B$275,0),11)),"",INDEX($A$150:$T$275,MATCH($B352,$B$150:$B$275,0),11))</f>
        <v>2</v>
      </c>
      <c r="L352" s="9">
        <f>IF(ISNA(INDEX($A$150:$T$275,MATCH($B352,$B$150:$B$275,0),12)),"",INDEX($A$150:$T$275,MATCH($B352,$B$150:$B$275,0),12))</f>
        <v>2</v>
      </c>
      <c r="M352" s="9">
        <f>IF(ISNA(INDEX($A$150:$T$275,MATCH($B352,$B$150:$B$275,0),13)),"",INDEX($A$150:$T$275,MATCH($B352,$B$150:$B$275,0),13))</f>
        <v>0</v>
      </c>
      <c r="N352" s="9">
        <f>IF(ISNA(INDEX($A$150:$T$275,MATCH($B352,$B$150:$B$275,0),14)),"",INDEX($A$150:$T$275,MATCH($B352,$B$150:$B$275,0),14))</f>
        <v>4</v>
      </c>
      <c r="O352" s="9">
        <f>IF(ISNA(INDEX($A$150:$T$275,MATCH($B352,$B$150:$B$275,0),15)),"",INDEX($A$150:$T$275,MATCH($B352,$B$150:$B$275,0),15))</f>
        <v>5</v>
      </c>
      <c r="P352" s="9">
        <f>IF(ISNA(INDEX($A$150:$T$275,MATCH($B352,$B$150:$B$275,0),16)),"",INDEX($A$150:$T$275,MATCH($B352,$B$150:$B$275,0),16))</f>
        <v>9</v>
      </c>
      <c r="Q352" s="15" t="str">
        <f>IF(ISNA(INDEX($A$150:$T$275,MATCH($B352,$B$150:$B$275,0),17)),"",INDEX($A$150:$T$275,MATCH($B352,$B$150:$B$275,0),17))</f>
        <v>E</v>
      </c>
      <c r="R352" s="15">
        <f>IF(ISNA(INDEX($A$150:$T$275,MATCH($B352,$B$150:$B$275,0),18)),"",INDEX($A$150:$T$275,MATCH($B352,$B$150:$B$275,0),18))</f>
        <v>0</v>
      </c>
      <c r="S352" s="15">
        <f>IF(ISNA(INDEX($A$150:$T$275,MATCH($B352,$B$150:$B$275,0),19)),"",INDEX($A$150:$T$275,MATCH($B352,$B$150:$B$275,0),19))</f>
        <v>0</v>
      </c>
      <c r="T352" s="15" t="str">
        <f>IF(ISNA(INDEX($A$150:$T$275,MATCH($B352,$B$150:$B$275,0),20)),"",INDEX($A$150:$T$275,MATCH($B352,$B$150:$B$275,0),20))</f>
        <v>DS</v>
      </c>
      <c r="U352"/>
      <c r="V352"/>
      <c r="W352"/>
      <c r="X352"/>
      <c r="Y352"/>
      <c r="Z352"/>
    </row>
    <row r="353" spans="1:26" ht="28.35" customHeight="1" x14ac:dyDescent="0.25">
      <c r="A353" s="18" t="str">
        <f>IF(ISNA(INDEX($A$150:$T$275,MATCH($B353,$B$150:$B$275,0),1)),"",INDEX($A$150:$T$275,MATCH($B353,$B$150:$B$275,0),1))</f>
        <v>ULR4314</v>
      </c>
      <c r="B353" s="153" t="s">
        <v>195</v>
      </c>
      <c r="C353" s="153"/>
      <c r="D353" s="153"/>
      <c r="E353" s="153"/>
      <c r="F353" s="153"/>
      <c r="G353" s="153"/>
      <c r="H353" s="153"/>
      <c r="I353" s="153"/>
      <c r="J353" s="9">
        <f>IF(ISNA(INDEX($A$150:$T$275,MATCH($B353,$B$150:$B$275,0),10)),"",INDEX($A$150:$T$275,MATCH($B353,$B$150:$B$275,0),10))</f>
        <v>5</v>
      </c>
      <c r="K353" s="9">
        <f>IF(ISNA(INDEX($A$150:$T$275,MATCH($B353,$B$150:$B$275,0),11)),"",INDEX($A$150:$T$275,MATCH($B353,$B$150:$B$275,0),11))</f>
        <v>2</v>
      </c>
      <c r="L353" s="9">
        <f>IF(ISNA(INDEX($A$150:$T$275,MATCH($B353,$B$150:$B$275,0),12)),"",INDEX($A$150:$T$275,MATCH($B353,$B$150:$B$275,0),12))</f>
        <v>2</v>
      </c>
      <c r="M353" s="9">
        <f>IF(ISNA(INDEX($A$150:$T$275,MATCH($B353,$B$150:$B$275,0),13)),"",INDEX($A$150:$T$275,MATCH($B353,$B$150:$B$275,0),13))</f>
        <v>0</v>
      </c>
      <c r="N353" s="9">
        <f>IF(ISNA(INDEX($A$150:$T$275,MATCH($B353,$B$150:$B$275,0),14)),"",INDEX($A$150:$T$275,MATCH($B353,$B$150:$B$275,0),14))</f>
        <v>4</v>
      </c>
      <c r="O353" s="9">
        <f>IF(ISNA(INDEX($A$150:$T$275,MATCH($B353,$B$150:$B$275,0),15)),"",INDEX($A$150:$T$275,MATCH($B353,$B$150:$B$275,0),15))</f>
        <v>5</v>
      </c>
      <c r="P353" s="9">
        <f>IF(ISNA(INDEX($A$150:$T$275,MATCH($B353,$B$150:$B$275,0),16)),"",INDEX($A$150:$T$275,MATCH($B353,$B$150:$B$275,0),16))</f>
        <v>9</v>
      </c>
      <c r="Q353" s="15" t="str">
        <f>IF(ISNA(INDEX($A$150:$T$275,MATCH($B353,$B$150:$B$275,0),17)),"",INDEX($A$150:$T$275,MATCH($B353,$B$150:$B$275,0),17))</f>
        <v>E</v>
      </c>
      <c r="R353" s="15">
        <f>IF(ISNA(INDEX($A$150:$T$275,MATCH($B353,$B$150:$B$275,0),18)),"",INDEX($A$150:$T$275,MATCH($B353,$B$150:$B$275,0),18))</f>
        <v>0</v>
      </c>
      <c r="S353" s="15">
        <f>IF(ISNA(INDEX($A$150:$T$275,MATCH($B353,$B$150:$B$275,0),19)),"",INDEX($A$150:$T$275,MATCH($B353,$B$150:$B$275,0),19))</f>
        <v>0</v>
      </c>
      <c r="T353" s="15" t="str">
        <f>IF(ISNA(INDEX($A$150:$T$275,MATCH($B353,$B$150:$B$275,0),20)),"",INDEX($A$150:$T$275,MATCH($B353,$B$150:$B$275,0),20))</f>
        <v>DS</v>
      </c>
      <c r="U353"/>
      <c r="V353"/>
      <c r="W353"/>
      <c r="X353"/>
      <c r="Y353"/>
      <c r="Z353"/>
    </row>
    <row r="354" spans="1:26" ht="19.7" customHeight="1" x14ac:dyDescent="0.25">
      <c r="A354" s="18" t="str">
        <f>IF(ISNA(INDEX($A$150:$T$275,MATCH($B354,$B$150:$B$275,0),1)),"",INDEX($A$150:$T$275,MATCH($B354,$B$150:$B$275,0),1))</f>
        <v>ULR5315</v>
      </c>
      <c r="B354" s="153" t="s">
        <v>197</v>
      </c>
      <c r="C354" s="153"/>
      <c r="D354" s="153"/>
      <c r="E354" s="153"/>
      <c r="F354" s="153"/>
      <c r="G354" s="153"/>
      <c r="H354" s="153"/>
      <c r="I354" s="153"/>
      <c r="J354" s="9">
        <f>IF(ISNA(INDEX($A$150:$T$275,MATCH($B354,$B$150:$B$275,0),10)),"",INDEX($A$150:$T$275,MATCH($B354,$B$150:$B$275,0),10))</f>
        <v>3</v>
      </c>
      <c r="K354" s="9">
        <f>IF(ISNA(INDEX($A$150:$T$275,MATCH($B354,$B$150:$B$275,0),11)),"",INDEX($A$150:$T$275,MATCH($B354,$B$150:$B$275,0),11))</f>
        <v>0</v>
      </c>
      <c r="L354" s="9">
        <f>IF(ISNA(INDEX($A$150:$T$275,MATCH($B354,$B$150:$B$275,0),12)),"",INDEX($A$150:$T$275,MATCH($B354,$B$150:$B$275,0),12))</f>
        <v>0</v>
      </c>
      <c r="M354" s="420">
        <f>IF(ISNA(INDEX($A$150:$T$275,MATCH($B354,$B$150:$B$275,0),13)),"",INDEX($A$150:$T$275,MATCH($B354,$B$150:$B$275,0),13))</f>
        <v>4</v>
      </c>
      <c r="N354" s="9">
        <f>IF(ISNA(INDEX($A$150:$T$275,MATCH($B354,$B$150:$B$275,0),14)),"",INDEX($A$150:$T$275,MATCH($B354,$B$150:$B$275,0),14))</f>
        <v>4</v>
      </c>
      <c r="O354" s="9">
        <f>IF(ISNA(INDEX($A$150:$T$275,MATCH($B354,$B$150:$B$275,0),15)),"",INDEX($A$150:$T$275,MATCH($B354,$B$150:$B$275,0),15))</f>
        <v>1</v>
      </c>
      <c r="P354" s="9">
        <f>IF(ISNA(INDEX($A$150:$T$275,MATCH($B354,$B$150:$B$275,0),16)),"",INDEX($A$150:$T$275,MATCH($B354,$B$150:$B$275,0),16))</f>
        <v>5</v>
      </c>
      <c r="Q354" s="15">
        <f>IF(ISNA(INDEX($A$150:$T$275,MATCH($B354,$B$150:$B$275,0),17)),"",INDEX($A$150:$T$275,MATCH($B354,$B$150:$B$275,0),17))</f>
        <v>0</v>
      </c>
      <c r="R354" s="15" t="str">
        <f>IF(ISNA(INDEX($A$150:$T$275,MATCH($B354,$B$150:$B$275,0),18)),"",INDEX($A$150:$T$275,MATCH($B354,$B$150:$B$275,0),18))</f>
        <v>C</v>
      </c>
      <c r="S354" s="15">
        <f>IF(ISNA(INDEX($A$150:$T$275,MATCH($B354,$B$150:$B$275,0),19)),"",INDEX($A$150:$T$275,MATCH($B354,$B$150:$B$275,0),19))</f>
        <v>0</v>
      </c>
      <c r="T354" s="15" t="str">
        <f>IF(ISNA(INDEX($A$150:$T$275,MATCH($B354,$B$150:$B$275,0),20)),"",INDEX($A$150:$T$275,MATCH($B354,$B$150:$B$275,0),20))</f>
        <v>DS</v>
      </c>
      <c r="U354"/>
      <c r="V354"/>
      <c r="W354"/>
      <c r="X354"/>
      <c r="Y354"/>
      <c r="Z354"/>
    </row>
    <row r="355" spans="1:26" ht="19.7" customHeight="1" x14ac:dyDescent="0.25">
      <c r="A355" s="18" t="str">
        <f>IF(ISNA(INDEX($A$150:$T$275,MATCH($B355,$B$150:$B$275,0),1)),"",INDEX($A$150:$T$275,MATCH($B355,$B$150:$B$275,0),1))</f>
        <v>ULR5625</v>
      </c>
      <c r="B355" s="153" t="s">
        <v>204</v>
      </c>
      <c r="C355" s="153"/>
      <c r="D355" s="153"/>
      <c r="E355" s="153"/>
      <c r="F355" s="153"/>
      <c r="G355" s="153"/>
      <c r="H355" s="153"/>
      <c r="I355" s="153"/>
      <c r="J355" s="9">
        <f>IF(ISNA(INDEX($A$150:$T$275,MATCH($B355,$B$150:$B$275,0),10)),"",INDEX($A$150:$T$275,MATCH($B355,$B$150:$B$275,0),10))</f>
        <v>5</v>
      </c>
      <c r="K355" s="9">
        <f>IF(ISNA(INDEX($A$150:$T$275,MATCH($B355,$B$150:$B$275,0),11)),"",INDEX($A$150:$T$275,MATCH($B355,$B$150:$B$275,0),11))</f>
        <v>2</v>
      </c>
      <c r="L355" s="9">
        <f>IF(ISNA(INDEX($A$150:$T$275,MATCH($B355,$B$150:$B$275,0),12)),"",INDEX($A$150:$T$275,MATCH($B355,$B$150:$B$275,0),12))</f>
        <v>0</v>
      </c>
      <c r="M355" s="9">
        <f>IF(ISNA(INDEX($A$150:$T$275,MATCH($B355,$B$150:$B$275,0),13)),"",INDEX($A$150:$T$275,MATCH($B355,$B$150:$B$275,0),13))</f>
        <v>2</v>
      </c>
      <c r="N355" s="9">
        <f>IF(ISNA(INDEX($A$150:$T$275,MATCH($B355,$B$150:$B$275,0),14)),"",INDEX($A$150:$T$275,MATCH($B355,$B$150:$B$275,0),14))</f>
        <v>4</v>
      </c>
      <c r="O355" s="9">
        <f>IF(ISNA(INDEX($A$150:$T$275,MATCH($B355,$B$150:$B$275,0),15)),"",INDEX($A$150:$T$275,MATCH($B355,$B$150:$B$275,0),15))</f>
        <v>5</v>
      </c>
      <c r="P355" s="9">
        <f>IF(ISNA(INDEX($A$150:$T$275,MATCH($B355,$B$150:$B$275,0),16)),"",INDEX($A$150:$T$275,MATCH($B355,$B$150:$B$275,0),16))</f>
        <v>9</v>
      </c>
      <c r="Q355" s="15" t="str">
        <f>IF(ISNA(INDEX($A$150:$T$275,MATCH($B355,$B$150:$B$275,0),17)),"",INDEX($A$150:$T$275,MATCH($B355,$B$150:$B$275,0),17))</f>
        <v>E</v>
      </c>
      <c r="R355" s="15">
        <f>IF(ISNA(INDEX($A$150:$T$275,MATCH($B355,$B$150:$B$275,0),18)),"",INDEX($A$150:$T$275,MATCH($B355,$B$150:$B$275,0),18))</f>
        <v>0</v>
      </c>
      <c r="S355" s="15">
        <f>IF(ISNA(INDEX($A$150:$T$275,MATCH($B355,$B$150:$B$275,0),19)),"",INDEX($A$150:$T$275,MATCH($B355,$B$150:$B$275,0),19))</f>
        <v>0</v>
      </c>
      <c r="T355" s="15" t="str">
        <f>IF(ISNA(INDEX($A$150:$T$275,MATCH($B355,$B$150:$B$275,0),20)),"",INDEX($A$150:$T$275,MATCH($B355,$B$150:$B$275,0),20))</f>
        <v>DS</v>
      </c>
      <c r="U355"/>
      <c r="V355"/>
      <c r="W355"/>
      <c r="X355"/>
      <c r="Y355"/>
      <c r="Z355"/>
    </row>
    <row r="356" spans="1:26" ht="19.7" customHeight="1" x14ac:dyDescent="0.25">
      <c r="A356" s="18" t="str">
        <f>IF(ISNA(INDEX($A$150:$T$275,MATCH($B356,$B$150:$B$275,0),1)),"",INDEX($A$150:$T$275,MATCH($B356,$B$150:$B$275,0),1))</f>
        <v>ULR5421</v>
      </c>
      <c r="B356" s="153" t="s">
        <v>206</v>
      </c>
      <c r="C356" s="153"/>
      <c r="D356" s="153"/>
      <c r="E356" s="153"/>
      <c r="F356" s="153"/>
      <c r="G356" s="153"/>
      <c r="H356" s="153"/>
      <c r="I356" s="153"/>
      <c r="J356" s="9">
        <f>IF(ISNA(INDEX($A$150:$T$275,MATCH($B356,$B$150:$B$275,0),10)),"",INDEX($A$150:$T$275,MATCH($B356,$B$150:$B$275,0),10))</f>
        <v>5</v>
      </c>
      <c r="K356" s="9">
        <f>IF(ISNA(INDEX($A$150:$T$275,MATCH($B356,$B$150:$B$275,0),11)),"",INDEX($A$150:$T$275,MATCH($B356,$B$150:$B$275,0),11))</f>
        <v>2</v>
      </c>
      <c r="L356" s="9">
        <f>IF(ISNA(INDEX($A$150:$T$275,MATCH($B356,$B$150:$B$275,0),12)),"",INDEX($A$150:$T$275,MATCH($B356,$B$150:$B$275,0),12))</f>
        <v>2</v>
      </c>
      <c r="M356" s="9">
        <f>IF(ISNA(INDEX($A$150:$T$275,MATCH($B356,$B$150:$B$275,0),13)),"",INDEX($A$150:$T$275,MATCH($B356,$B$150:$B$275,0),13))</f>
        <v>0</v>
      </c>
      <c r="N356" s="9">
        <f>IF(ISNA(INDEX($A$150:$T$275,MATCH($B356,$B$150:$B$275,0),14)),"",INDEX($A$150:$T$275,MATCH($B356,$B$150:$B$275,0),14))</f>
        <v>4</v>
      </c>
      <c r="O356" s="9">
        <f>IF(ISNA(INDEX($A$150:$T$275,MATCH($B356,$B$150:$B$275,0),15)),"",INDEX($A$150:$T$275,MATCH($B356,$B$150:$B$275,0),15))</f>
        <v>5</v>
      </c>
      <c r="P356" s="9">
        <f>IF(ISNA(INDEX($A$150:$T$275,MATCH($B356,$B$150:$B$275,0),16)),"",INDEX($A$150:$T$275,MATCH($B356,$B$150:$B$275,0),16))</f>
        <v>9</v>
      </c>
      <c r="Q356" s="15" t="str">
        <f>IF(ISNA(INDEX($A$150:$T$275,MATCH($B356,$B$150:$B$275,0),17)),"",INDEX($A$150:$T$275,MATCH($B356,$B$150:$B$275,0),17))</f>
        <v>E</v>
      </c>
      <c r="R356" s="15">
        <f>IF(ISNA(INDEX($A$150:$T$275,MATCH($B356,$B$150:$B$275,0),18)),"",INDEX($A$150:$T$275,MATCH($B356,$B$150:$B$275,0),18))</f>
        <v>0</v>
      </c>
      <c r="S356" s="15">
        <f>IF(ISNA(INDEX($A$150:$T$275,MATCH($B356,$B$150:$B$275,0),19)),"",INDEX($A$150:$T$275,MATCH($B356,$B$150:$B$275,0),19))</f>
        <v>0</v>
      </c>
      <c r="T356" s="15" t="str">
        <f>IF(ISNA(INDEX($A$150:$T$275,MATCH($B356,$B$150:$B$275,0),20)),"",INDEX($A$150:$T$275,MATCH($B356,$B$150:$B$275,0),20))</f>
        <v>DS</v>
      </c>
      <c r="U356"/>
      <c r="V356"/>
      <c r="W356"/>
      <c r="X356"/>
      <c r="Y356"/>
      <c r="Z356"/>
    </row>
    <row r="357" spans="1:26" ht="28.35" customHeight="1" x14ac:dyDescent="0.25">
      <c r="A357" s="18" t="str">
        <f>IF(ISNA(INDEX($A$150:$T$275,MATCH($B357,$B$150:$B$275,0),1)),"",INDEX($A$150:$T$275,MATCH($B357,$B$150:$B$275,0),1))</f>
        <v>ULR5423</v>
      </c>
      <c r="B357" s="153" t="s">
        <v>208</v>
      </c>
      <c r="C357" s="153"/>
      <c r="D357" s="153"/>
      <c r="E357" s="153"/>
      <c r="F357" s="153"/>
      <c r="G357" s="153"/>
      <c r="H357" s="153"/>
      <c r="I357" s="153"/>
      <c r="J357" s="9">
        <f>IF(ISNA(INDEX($A$150:$T$275,MATCH($B357,$B$150:$B$275,0),10)),"",INDEX($A$150:$T$275,MATCH($B357,$B$150:$B$275,0),10))</f>
        <v>5</v>
      </c>
      <c r="K357" s="9">
        <f>IF(ISNA(INDEX($A$150:$T$275,MATCH($B357,$B$150:$B$275,0),11)),"",INDEX($A$150:$T$275,MATCH($B357,$B$150:$B$275,0),11))</f>
        <v>2</v>
      </c>
      <c r="L357" s="9">
        <f>IF(ISNA(INDEX($A$150:$T$275,MATCH($B357,$B$150:$B$275,0),12)),"",INDEX($A$150:$T$275,MATCH($B357,$B$150:$B$275,0),12))</f>
        <v>2</v>
      </c>
      <c r="M357" s="9">
        <f>IF(ISNA(INDEX($A$150:$T$275,MATCH($B357,$B$150:$B$275,0),13)),"",INDEX($A$150:$T$275,MATCH($B357,$B$150:$B$275,0),13))</f>
        <v>0</v>
      </c>
      <c r="N357" s="9">
        <f>IF(ISNA(INDEX($A$150:$T$275,MATCH($B357,$B$150:$B$275,0),14)),"",INDEX($A$150:$T$275,MATCH($B357,$B$150:$B$275,0),14))</f>
        <v>4</v>
      </c>
      <c r="O357" s="9">
        <f>IF(ISNA(INDEX($A$150:$T$275,MATCH($B357,$B$150:$B$275,0),15)),"",INDEX($A$150:$T$275,MATCH($B357,$B$150:$B$275,0),15))</f>
        <v>5</v>
      </c>
      <c r="P357" s="9">
        <f>IF(ISNA(INDEX($A$150:$T$275,MATCH($B357,$B$150:$B$275,0),16)),"",INDEX($A$150:$T$275,MATCH($B357,$B$150:$B$275,0),16))</f>
        <v>9</v>
      </c>
      <c r="Q357" s="15" t="str">
        <f>IF(ISNA(INDEX($A$150:$T$275,MATCH($B357,$B$150:$B$275,0),17)),"",INDEX($A$150:$T$275,MATCH($B357,$B$150:$B$275,0),17))</f>
        <v>E</v>
      </c>
      <c r="R357" s="15">
        <f>IF(ISNA(INDEX($A$150:$T$275,MATCH($B357,$B$150:$B$275,0),18)),"",INDEX($A$150:$T$275,MATCH($B357,$B$150:$B$275,0),18))</f>
        <v>0</v>
      </c>
      <c r="S357" s="15">
        <f>IF(ISNA(INDEX($A$150:$T$275,MATCH($B357,$B$150:$B$275,0),19)),"",INDEX($A$150:$T$275,MATCH($B357,$B$150:$B$275,0),19))</f>
        <v>0</v>
      </c>
      <c r="T357" s="15" t="str">
        <f>IF(ISNA(INDEX($A$150:$T$275,MATCH($B357,$B$150:$B$275,0),20)),"",INDEX($A$150:$T$275,MATCH($B357,$B$150:$B$275,0),20))</f>
        <v>DS</v>
      </c>
      <c r="U357"/>
      <c r="V357"/>
      <c r="W357"/>
      <c r="X357"/>
      <c r="Y357"/>
      <c r="Z357"/>
    </row>
    <row r="358" spans="1:26" ht="19.7" customHeight="1" x14ac:dyDescent="0.25">
      <c r="A358" s="18" t="str">
        <f>IF(ISNA(INDEX($A$150:$T$275,MATCH($B358,$B$150:$B$275,0),1)),"",INDEX($A$150:$T$275,MATCH($B358,$B$150:$B$275,0),1))</f>
        <v>ULR5424</v>
      </c>
      <c r="B358" s="153" t="s">
        <v>210</v>
      </c>
      <c r="C358" s="153"/>
      <c r="D358" s="153"/>
      <c r="E358" s="153"/>
      <c r="F358" s="153"/>
      <c r="G358" s="153"/>
      <c r="H358" s="153"/>
      <c r="I358" s="153"/>
      <c r="J358" s="9">
        <f>IF(ISNA(INDEX($A$150:$T$275,MATCH($B358,$B$150:$B$275,0),10)),"",INDEX($A$150:$T$275,MATCH($B358,$B$150:$B$275,0),10))</f>
        <v>3</v>
      </c>
      <c r="K358" s="9">
        <f>IF(ISNA(INDEX($A$150:$T$275,MATCH($B358,$B$150:$B$275,0),11)),"",INDEX($A$150:$T$275,MATCH($B358,$B$150:$B$275,0),11))</f>
        <v>0</v>
      </c>
      <c r="L358" s="9">
        <f>IF(ISNA(INDEX($A$150:$T$275,MATCH($B358,$B$150:$B$275,0),12)),"",INDEX($A$150:$T$275,MATCH($B358,$B$150:$B$275,0),12))</f>
        <v>0</v>
      </c>
      <c r="M358" s="420">
        <f>IF(ISNA(INDEX($A$150:$T$275,MATCH($B358,$B$150:$B$275,0),13)),"",INDEX($A$150:$T$275,MATCH($B358,$B$150:$B$275,0),13))</f>
        <v>4</v>
      </c>
      <c r="N358" s="9">
        <f>IF(ISNA(INDEX($A$150:$T$275,MATCH($B358,$B$150:$B$275,0),14)),"",INDEX($A$150:$T$275,MATCH($B358,$B$150:$B$275,0),14))</f>
        <v>4</v>
      </c>
      <c r="O358" s="9">
        <f>IF(ISNA(INDEX($A$150:$T$275,MATCH($B358,$B$150:$B$275,0),15)),"",INDEX($A$150:$T$275,MATCH($B358,$B$150:$B$275,0),15))</f>
        <v>1</v>
      </c>
      <c r="P358" s="9">
        <f>IF(ISNA(INDEX($A$150:$T$275,MATCH($B358,$B$150:$B$275,0),16)),"",INDEX($A$150:$T$275,MATCH($B358,$B$150:$B$275,0),16))</f>
        <v>5</v>
      </c>
      <c r="Q358" s="15">
        <f>IF(ISNA(INDEX($A$150:$T$275,MATCH($B358,$B$150:$B$275,0),17)),"",INDEX($A$150:$T$275,MATCH($B358,$B$150:$B$275,0),17))</f>
        <v>0</v>
      </c>
      <c r="R358" s="15" t="str">
        <f>IF(ISNA(INDEX($A$150:$T$275,MATCH($B358,$B$150:$B$275,0),18)),"",INDEX($A$150:$T$275,MATCH($B358,$B$150:$B$275,0),18))</f>
        <v>C</v>
      </c>
      <c r="S358" s="15">
        <f>IF(ISNA(INDEX($A$150:$T$275,MATCH($B358,$B$150:$B$275,0),19)),"",INDEX($A$150:$T$275,MATCH($B358,$B$150:$B$275,0),19))</f>
        <v>0</v>
      </c>
      <c r="T358" s="15" t="str">
        <f>IF(ISNA(INDEX($A$150:$T$275,MATCH($B358,$B$150:$B$275,0),20)),"",INDEX($A$150:$T$275,MATCH($B358,$B$150:$B$275,0),20))</f>
        <v>DS</v>
      </c>
      <c r="U358"/>
      <c r="V358"/>
      <c r="W358"/>
      <c r="X358"/>
      <c r="Y358"/>
      <c r="Z358"/>
    </row>
    <row r="359" spans="1:26" ht="28.35" customHeight="1" x14ac:dyDescent="0.25">
      <c r="A359" s="18" t="str">
        <f>IF(ISNA(INDEX($A$150:$T$275,MATCH($B359,$B$150:$B$275,0),1)),"",INDEX($A$150:$T$275,MATCH($B359,$B$150:$B$275,0),1))</f>
        <v>ULR4521</v>
      </c>
      <c r="B359" s="153" t="s">
        <v>217</v>
      </c>
      <c r="C359" s="153"/>
      <c r="D359" s="153"/>
      <c r="E359" s="153"/>
      <c r="F359" s="153"/>
      <c r="G359" s="153"/>
      <c r="H359" s="153"/>
      <c r="I359" s="153"/>
      <c r="J359" s="9">
        <f>IF(ISNA(INDEX($A$150:$T$275,MATCH($B359,$B$150:$B$275,0),10)),"",INDEX($A$150:$T$275,MATCH($B359,$B$150:$B$275,0),10))</f>
        <v>5</v>
      </c>
      <c r="K359" s="9">
        <f>IF(ISNA(INDEX($A$150:$T$275,MATCH($B359,$B$150:$B$275,0),11)),"",INDEX($A$150:$T$275,MATCH($B359,$B$150:$B$275,0),11))</f>
        <v>2</v>
      </c>
      <c r="L359" s="9">
        <f>IF(ISNA(INDEX($A$150:$T$275,MATCH($B359,$B$150:$B$275,0),12)),"",INDEX($A$150:$T$275,MATCH($B359,$B$150:$B$275,0),12))</f>
        <v>2</v>
      </c>
      <c r="M359" s="9">
        <f>IF(ISNA(INDEX($A$150:$T$275,MATCH($B359,$B$150:$B$275,0),13)),"",INDEX($A$150:$T$275,MATCH($B359,$B$150:$B$275,0),13))</f>
        <v>0</v>
      </c>
      <c r="N359" s="9">
        <f>IF(ISNA(INDEX($A$150:$T$275,MATCH($B359,$B$150:$B$275,0),14)),"",INDEX($A$150:$T$275,MATCH($B359,$B$150:$B$275,0),14))</f>
        <v>4</v>
      </c>
      <c r="O359" s="9">
        <f>IF(ISNA(INDEX($A$150:$T$275,MATCH($B359,$B$150:$B$275,0),15)),"",INDEX($A$150:$T$275,MATCH($B359,$B$150:$B$275,0),15))</f>
        <v>5</v>
      </c>
      <c r="P359" s="9">
        <f>IF(ISNA(INDEX($A$150:$T$275,MATCH($B359,$B$150:$B$275,0),16)),"",INDEX($A$150:$T$275,MATCH($B359,$B$150:$B$275,0),16))</f>
        <v>9</v>
      </c>
      <c r="Q359" s="15" t="str">
        <f>IF(ISNA(INDEX($A$150:$T$275,MATCH($B359,$B$150:$B$275,0),17)),"",INDEX($A$150:$T$275,MATCH($B359,$B$150:$B$275,0),17))</f>
        <v>E</v>
      </c>
      <c r="R359" s="15">
        <f>IF(ISNA(INDEX($A$150:$T$275,MATCH($B359,$B$150:$B$275,0),18)),"",INDEX($A$150:$T$275,MATCH($B359,$B$150:$B$275,0),18))</f>
        <v>0</v>
      </c>
      <c r="S359" s="15">
        <f>IF(ISNA(INDEX($A$150:$T$275,MATCH($B359,$B$150:$B$275,0),19)),"",INDEX($A$150:$T$275,MATCH($B359,$B$150:$B$275,0),19))</f>
        <v>0</v>
      </c>
      <c r="T359" s="15" t="str">
        <f>IF(ISNA(INDEX($A$150:$T$275,MATCH($B359,$B$150:$B$275,0),20)),"",INDEX($A$150:$T$275,MATCH($B359,$B$150:$B$275,0),20))</f>
        <v>DS</v>
      </c>
      <c r="U359"/>
      <c r="V359"/>
      <c r="W359"/>
      <c r="X359"/>
      <c r="Y359"/>
      <c r="Z359"/>
    </row>
    <row r="360" spans="1:26" ht="19.7" customHeight="1" x14ac:dyDescent="0.25">
      <c r="A360" s="18" t="str">
        <f>IF(ISNA(INDEX($A$150:$T$275,MATCH($B360,$B$150:$B$275,0),1)),"",INDEX($A$150:$T$275,MATCH($B360,$B$150:$B$275,0),1))</f>
        <v>ULR5523</v>
      </c>
      <c r="B360" s="153" t="s">
        <v>221</v>
      </c>
      <c r="C360" s="153"/>
      <c r="D360" s="153"/>
      <c r="E360" s="153"/>
      <c r="F360" s="153"/>
      <c r="G360" s="153"/>
      <c r="H360" s="153"/>
      <c r="I360" s="153"/>
      <c r="J360" s="9">
        <f>IF(ISNA(INDEX($A$150:$T$275,MATCH($B360,$B$150:$B$275,0),10)),"",INDEX($A$150:$T$275,MATCH($B360,$B$150:$B$275,0),10))</f>
        <v>4</v>
      </c>
      <c r="K360" s="9">
        <f>IF(ISNA(INDEX($A$150:$T$275,MATCH($B360,$B$150:$B$275,0),11)),"",INDEX($A$150:$T$275,MATCH($B360,$B$150:$B$275,0),11))</f>
        <v>2</v>
      </c>
      <c r="L360" s="9">
        <f>IF(ISNA(INDEX($A$150:$T$275,MATCH($B360,$B$150:$B$275,0),12)),"",INDEX($A$150:$T$275,MATCH($B360,$B$150:$B$275,0),12))</f>
        <v>2</v>
      </c>
      <c r="M360" s="9">
        <f>IF(ISNA(INDEX($A$150:$T$275,MATCH($B360,$B$150:$B$275,0),13)),"",INDEX($A$150:$T$275,MATCH($B360,$B$150:$B$275,0),13))</f>
        <v>0</v>
      </c>
      <c r="N360" s="9">
        <f>IF(ISNA(INDEX($A$150:$T$275,MATCH($B360,$B$150:$B$275,0),14)),"",INDEX($A$150:$T$275,MATCH($B360,$B$150:$B$275,0),14))</f>
        <v>4</v>
      </c>
      <c r="O360" s="9">
        <f>IF(ISNA(INDEX($A$150:$T$275,MATCH($B360,$B$150:$B$275,0),15)),"",INDEX($A$150:$T$275,MATCH($B360,$B$150:$B$275,0),15))</f>
        <v>3</v>
      </c>
      <c r="P360" s="9">
        <f>IF(ISNA(INDEX($A$150:$T$275,MATCH($B360,$B$150:$B$275,0),16)),"",INDEX($A$150:$T$275,MATCH($B360,$B$150:$B$275,0),16))</f>
        <v>7</v>
      </c>
      <c r="Q360" s="15" t="str">
        <f>IF(ISNA(INDEX($A$150:$T$275,MATCH($B360,$B$150:$B$275,0),17)),"",INDEX($A$150:$T$275,MATCH($B360,$B$150:$B$275,0),17))</f>
        <v>E</v>
      </c>
      <c r="R360" s="15">
        <f>IF(ISNA(INDEX($A$150:$T$275,MATCH($B360,$B$150:$B$275,0),18)),"",INDEX($A$150:$T$275,MATCH($B360,$B$150:$B$275,0),18))</f>
        <v>0</v>
      </c>
      <c r="S360" s="15">
        <f>IF(ISNA(INDEX($A$150:$T$275,MATCH($B360,$B$150:$B$275,0),19)),"",INDEX($A$150:$T$275,MATCH($B360,$B$150:$B$275,0),19))</f>
        <v>0</v>
      </c>
      <c r="T360" s="15" t="str">
        <f>IF(ISNA(INDEX($A$150:$T$275,MATCH($B360,$B$150:$B$275,0),20)),"",INDEX($A$150:$T$275,MATCH($B360,$B$150:$B$275,0),20))</f>
        <v>DS</v>
      </c>
      <c r="U360"/>
      <c r="V360"/>
      <c r="W360"/>
      <c r="X360"/>
      <c r="Y360"/>
      <c r="Z360"/>
    </row>
    <row r="361" spans="1:26" ht="19.7" customHeight="1" x14ac:dyDescent="0.25">
      <c r="A361" s="18" t="str">
        <f>IF(ISNA(INDEX($A$150:$T$275,MATCH($B361,$B$150:$B$275,0),1)),"",INDEX($A$150:$T$275,MATCH($B361,$B$150:$B$275,0),1))</f>
        <v>ULR5522</v>
      </c>
      <c r="B361" s="153" t="s">
        <v>219</v>
      </c>
      <c r="C361" s="153"/>
      <c r="D361" s="153"/>
      <c r="E361" s="153"/>
      <c r="F361" s="153"/>
      <c r="G361" s="153"/>
      <c r="H361" s="153"/>
      <c r="I361" s="153"/>
      <c r="J361" s="9">
        <f>IF(ISNA(INDEX($A$150:$T$275,MATCH($B361,$B$150:$B$275,0),10)),"",INDEX($A$150:$T$275,MATCH($B361,$B$150:$B$275,0),10))</f>
        <v>5</v>
      </c>
      <c r="K361" s="9">
        <f>IF(ISNA(INDEX($A$150:$T$275,MATCH($B361,$B$150:$B$275,0),11)),"",INDEX($A$150:$T$275,MATCH($B361,$B$150:$B$275,0),11))</f>
        <v>2</v>
      </c>
      <c r="L361" s="9">
        <f>IF(ISNA(INDEX($A$150:$T$275,MATCH($B361,$B$150:$B$275,0),12)),"",INDEX($A$150:$T$275,MATCH($B361,$B$150:$B$275,0),12))</f>
        <v>2</v>
      </c>
      <c r="M361" s="9">
        <f>IF(ISNA(INDEX($A$150:$T$275,MATCH($B361,$B$150:$B$275,0),13)),"",INDEX($A$150:$T$275,MATCH($B361,$B$150:$B$275,0),13))</f>
        <v>0</v>
      </c>
      <c r="N361" s="9">
        <f>IF(ISNA(INDEX($A$150:$T$275,MATCH($B361,$B$150:$B$275,0),14)),"",INDEX($A$150:$T$275,MATCH($B361,$B$150:$B$275,0),14))</f>
        <v>4</v>
      </c>
      <c r="O361" s="9">
        <f>IF(ISNA(INDEX($A$150:$T$275,MATCH($B361,$B$150:$B$275,0),15)),"",INDEX($A$150:$T$275,MATCH($B361,$B$150:$B$275,0),15))</f>
        <v>5</v>
      </c>
      <c r="P361" s="9">
        <f>IF(ISNA(INDEX($A$150:$T$275,MATCH($B361,$B$150:$B$275,0),16)),"",INDEX($A$150:$T$275,MATCH($B361,$B$150:$B$275,0),16))</f>
        <v>9</v>
      </c>
      <c r="Q361" s="15" t="str">
        <f>IF(ISNA(INDEX($A$150:$T$275,MATCH($B361,$B$150:$B$275,0),17)),"",INDEX($A$150:$T$275,MATCH($B361,$B$150:$B$275,0),17))</f>
        <v>E</v>
      </c>
      <c r="R361" s="15">
        <f>IF(ISNA(INDEX($A$150:$T$275,MATCH($B361,$B$150:$B$275,0),18)),"",INDEX($A$150:$T$275,MATCH($B361,$B$150:$B$275,0),18))</f>
        <v>0</v>
      </c>
      <c r="S361" s="15">
        <f>IF(ISNA(INDEX($A$150:$T$275,MATCH($B361,$B$150:$B$275,0),19)),"",INDEX($A$150:$T$275,MATCH($B361,$B$150:$B$275,0),19))</f>
        <v>0</v>
      </c>
      <c r="T361" s="15" t="str">
        <f>IF(ISNA(INDEX($A$150:$T$275,MATCH($B361,$B$150:$B$275,0),20)),"",INDEX($A$150:$T$275,MATCH($B361,$B$150:$B$275,0),20))</f>
        <v>DS</v>
      </c>
      <c r="U361"/>
      <c r="V361"/>
      <c r="W361"/>
      <c r="X361"/>
      <c r="Y361"/>
      <c r="Z361"/>
    </row>
    <row r="362" spans="1:26" ht="19.7" customHeight="1" x14ac:dyDescent="0.25">
      <c r="A362" s="18" t="str">
        <f>IF(ISNA(INDEX($A$150:$T$275,MATCH($B362,$B$150:$B$275,0),1)),"",INDEX($A$150:$T$275,MATCH($B362,$B$150:$B$275,0),1))</f>
        <v>ULR5524</v>
      </c>
      <c r="B362" s="153" t="s">
        <v>223</v>
      </c>
      <c r="C362" s="153"/>
      <c r="D362" s="153"/>
      <c r="E362" s="153"/>
      <c r="F362" s="153"/>
      <c r="G362" s="153"/>
      <c r="H362" s="153"/>
      <c r="I362" s="153"/>
      <c r="J362" s="9">
        <f>IF(ISNA(INDEX($A$150:$T$275,MATCH($B362,$B$150:$B$275,0),10)),"",INDEX($A$150:$T$275,MATCH($B362,$B$150:$B$275,0),10))</f>
        <v>3</v>
      </c>
      <c r="K362" s="9">
        <f>IF(ISNA(INDEX($A$150:$T$275,MATCH($B362,$B$150:$B$275,0),11)),"",INDEX($A$150:$T$275,MATCH($B362,$B$150:$B$275,0),11))</f>
        <v>0</v>
      </c>
      <c r="L362" s="9">
        <f>IF(ISNA(INDEX($A$150:$T$275,MATCH($B362,$B$150:$B$275,0),12)),"",INDEX($A$150:$T$275,MATCH($B362,$B$150:$B$275,0),12))</f>
        <v>0</v>
      </c>
      <c r="M362" s="420">
        <f>IF(ISNA(INDEX($A$150:$T$275,MATCH($B362,$B$150:$B$275,0),13)),"",INDEX($A$150:$T$275,MATCH($B362,$B$150:$B$275,0),13))</f>
        <v>4</v>
      </c>
      <c r="N362" s="9">
        <f>IF(ISNA(INDEX($A$150:$T$275,MATCH($B362,$B$150:$B$275,0),14)),"",INDEX($A$150:$T$275,MATCH($B362,$B$150:$B$275,0),14))</f>
        <v>4</v>
      </c>
      <c r="O362" s="9">
        <f>IF(ISNA(INDEX($A$150:$T$275,MATCH($B362,$B$150:$B$275,0),15)),"",INDEX($A$150:$T$275,MATCH($B362,$B$150:$B$275,0),15))</f>
        <v>1</v>
      </c>
      <c r="P362" s="9">
        <f>IF(ISNA(INDEX($A$150:$T$275,MATCH($B362,$B$150:$B$275,0),16)),"",INDEX($A$150:$T$275,MATCH($B362,$B$150:$B$275,0),16))</f>
        <v>5</v>
      </c>
      <c r="Q362" s="15">
        <f>IF(ISNA(INDEX($A$150:$T$275,MATCH($B362,$B$150:$B$275,0),17)),"",INDEX($A$150:$T$275,MATCH($B362,$B$150:$B$275,0),17))</f>
        <v>0</v>
      </c>
      <c r="R362" s="15" t="str">
        <f>IF(ISNA(INDEX($A$150:$T$275,MATCH($B362,$B$150:$B$275,0),18)),"",INDEX($A$150:$T$275,MATCH($B362,$B$150:$B$275,0),18))</f>
        <v>C</v>
      </c>
      <c r="S362" s="15">
        <f>IF(ISNA(INDEX($A$150:$T$275,MATCH($B362,$B$150:$B$275,0),19)),"",INDEX($A$150:$T$275,MATCH($B362,$B$150:$B$275,0),19))</f>
        <v>0</v>
      </c>
      <c r="T362" s="15" t="str">
        <f>IF(ISNA(INDEX($A$150:$T$275,MATCH($B362,$B$150:$B$275,0),20)),"",INDEX($A$150:$T$275,MATCH($B362,$B$150:$B$275,0),20))</f>
        <v>DS</v>
      </c>
      <c r="U362"/>
      <c r="V362"/>
      <c r="W362"/>
      <c r="X362"/>
      <c r="Y362"/>
      <c r="Z362"/>
    </row>
    <row r="363" spans="1:26" ht="19.7" customHeight="1" x14ac:dyDescent="0.25">
      <c r="A363" s="18" t="str">
        <f>IF(ISNA(INDEX($A$150:$T$275,MATCH($B363,$B$150:$B$275,0),1)),"",INDEX($A$150:$T$275,MATCH($B363,$B$150:$B$275,0),1))</f>
        <v>ULX0001</v>
      </c>
      <c r="B363" s="153" t="s">
        <v>199</v>
      </c>
      <c r="C363" s="153"/>
      <c r="D363" s="153"/>
      <c r="E363" s="153"/>
      <c r="F363" s="153"/>
      <c r="G363" s="153"/>
      <c r="H363" s="153"/>
      <c r="I363" s="153"/>
      <c r="J363" s="9">
        <f>IF(ISNA(INDEX($A$150:$T$275,MATCH($B363,$B$150:$B$275,0),10)),"",INDEX($A$150:$T$275,MATCH($B363,$B$150:$B$275,0),10))</f>
        <v>4</v>
      </c>
      <c r="K363" s="9">
        <f>IF(ISNA(INDEX($A$150:$T$275,MATCH($B363,$B$150:$B$275,0),11)),"",INDEX($A$150:$T$275,MATCH($B363,$B$150:$B$275,0),11))</f>
        <v>2</v>
      </c>
      <c r="L363" s="9">
        <f>IF(ISNA(INDEX($A$150:$T$275,MATCH($B363,$B$150:$B$275,0),12)),"",INDEX($A$150:$T$275,MATCH($B363,$B$150:$B$275,0),12))</f>
        <v>2</v>
      </c>
      <c r="M363" s="9">
        <f>IF(ISNA(INDEX($A$150:$T$275,MATCH($B363,$B$150:$B$275,0),13)),"",INDEX($A$150:$T$275,MATCH($B363,$B$150:$B$275,0),13))</f>
        <v>0</v>
      </c>
      <c r="N363" s="9">
        <f>IF(ISNA(INDEX($A$150:$T$275,MATCH($B363,$B$150:$B$275,0),14)),"",INDEX($A$150:$T$275,MATCH($B363,$B$150:$B$275,0),14))</f>
        <v>4</v>
      </c>
      <c r="O363" s="9">
        <f>IF(ISNA(INDEX($A$150:$T$275,MATCH($B363,$B$150:$B$275,0),15)),"",INDEX($A$150:$T$275,MATCH($B363,$B$150:$B$275,0),15))</f>
        <v>3</v>
      </c>
      <c r="P363" s="9">
        <f>IF(ISNA(INDEX($A$150:$T$275,MATCH($B363,$B$150:$B$275,0),16)),"",INDEX($A$150:$T$275,MATCH($B363,$B$150:$B$275,0),16))</f>
        <v>7</v>
      </c>
      <c r="Q363" s="15">
        <f>IF(ISNA(INDEX($A$150:$T$275,MATCH($B363,$B$150:$B$275,0),17)),"",INDEX($A$150:$T$275,MATCH($B363,$B$150:$B$275,0),17))</f>
        <v>0</v>
      </c>
      <c r="R363" s="15" t="str">
        <f>IF(ISNA(INDEX($A$150:$T$275,MATCH($B363,$B$150:$B$275,0),18)),"",INDEX($A$150:$T$275,MATCH($B363,$B$150:$B$275,0),18))</f>
        <v>C</v>
      </c>
      <c r="S363" s="15">
        <f>IF(ISNA(INDEX($A$150:$T$275,MATCH($B363,$B$150:$B$275,0),19)),"",INDEX($A$150:$T$275,MATCH($B363,$B$150:$B$275,0),19))</f>
        <v>0</v>
      </c>
      <c r="T363" s="15" t="str">
        <f>IF(ISNA(INDEX($A$150:$T$275,MATCH($B363,$B$150:$B$275,0),20)),"",INDEX($A$150:$T$275,MATCH($B363,$B$150:$B$275,0),20))</f>
        <v>DS</v>
      </c>
      <c r="U363"/>
      <c r="V363"/>
      <c r="W363"/>
      <c r="X363"/>
      <c r="Y363"/>
      <c r="Z363"/>
    </row>
    <row r="364" spans="1:26" ht="19.7" customHeight="1" x14ac:dyDescent="0.25">
      <c r="A364" s="18" t="str">
        <f>IF(ISNA(INDEX($A$150:$T$275,MATCH($B364,$B$150:$B$275,0),1)),"",INDEX($A$150:$T$275,MATCH($B364,$B$150:$B$275,0),1))</f>
        <v>ULX0001</v>
      </c>
      <c r="B364" s="153" t="s">
        <v>200</v>
      </c>
      <c r="C364" s="153"/>
      <c r="D364" s="153"/>
      <c r="E364" s="153"/>
      <c r="F364" s="153"/>
      <c r="G364" s="153"/>
      <c r="H364" s="153"/>
      <c r="I364" s="153"/>
      <c r="J364" s="9">
        <f>IF(ISNA(INDEX($A$150:$T$275,MATCH($B364,$B$150:$B$275,0),10)),"",INDEX($A$150:$T$275,MATCH($B364,$B$150:$B$275,0),10))</f>
        <v>4</v>
      </c>
      <c r="K364" s="9">
        <f>IF(ISNA(INDEX($A$150:$T$275,MATCH($B364,$B$150:$B$275,0),11)),"",INDEX($A$150:$T$275,MATCH($B364,$B$150:$B$275,0),11))</f>
        <v>2</v>
      </c>
      <c r="L364" s="9">
        <f>IF(ISNA(INDEX($A$150:$T$275,MATCH($B364,$B$150:$B$275,0),12)),"",INDEX($A$150:$T$275,MATCH($B364,$B$150:$B$275,0),12))</f>
        <v>2</v>
      </c>
      <c r="M364" s="9">
        <f>IF(ISNA(INDEX($A$150:$T$275,MATCH($B364,$B$150:$B$275,0),13)),"",INDEX($A$150:$T$275,MATCH($B364,$B$150:$B$275,0),13))</f>
        <v>0</v>
      </c>
      <c r="N364" s="9">
        <f>IF(ISNA(INDEX($A$150:$T$275,MATCH($B364,$B$150:$B$275,0),14)),"",INDEX($A$150:$T$275,MATCH($B364,$B$150:$B$275,0),14))</f>
        <v>4</v>
      </c>
      <c r="O364" s="9">
        <f>IF(ISNA(INDEX($A$150:$T$275,MATCH($B364,$B$150:$B$275,0),15)),"",INDEX($A$150:$T$275,MATCH($B364,$B$150:$B$275,0),15))</f>
        <v>3</v>
      </c>
      <c r="P364" s="9">
        <f>IF(ISNA(INDEX($A$150:$T$275,MATCH($B364,$B$150:$B$275,0),16)),"",INDEX($A$150:$T$275,MATCH($B364,$B$150:$B$275,0),16))</f>
        <v>7</v>
      </c>
      <c r="Q364" s="15">
        <f>IF(ISNA(INDEX($A$150:$T$275,MATCH($B364,$B$150:$B$275,0),17)),"",INDEX($A$150:$T$275,MATCH($B364,$B$150:$B$275,0),17))</f>
        <v>0</v>
      </c>
      <c r="R364" s="15" t="str">
        <f>IF(ISNA(INDEX($A$150:$T$275,MATCH($B364,$B$150:$B$275,0),18)),"",INDEX($A$150:$T$275,MATCH($B364,$B$150:$B$275,0),18))</f>
        <v>C</v>
      </c>
      <c r="S364" s="15">
        <f>IF(ISNA(INDEX($A$150:$T$275,MATCH($B364,$B$150:$B$275,0),19)),"",INDEX($A$150:$T$275,MATCH($B364,$B$150:$B$275,0),19))</f>
        <v>0</v>
      </c>
      <c r="T364" s="15" t="str">
        <f>IF(ISNA(INDEX($A$150:$T$275,MATCH($B364,$B$150:$B$275,0),20)),"",INDEX($A$150:$T$275,MATCH($B364,$B$150:$B$275,0),20))</f>
        <v>DS</v>
      </c>
      <c r="U364"/>
      <c r="V364"/>
      <c r="W364"/>
      <c r="X364"/>
      <c r="Y364"/>
      <c r="Z364"/>
    </row>
    <row r="365" spans="1:26" ht="19.7" customHeight="1" x14ac:dyDescent="0.25">
      <c r="A365" s="18" t="str">
        <f>IF(ISNA(INDEX($A$150:$T$275,MATCH($B365,$B$150:$B$275,0),1)),"",INDEX($A$150:$T$275,MATCH($B365,$B$150:$B$275,0),1))</f>
        <v>ULX0006</v>
      </c>
      <c r="B365" s="153" t="s">
        <v>212</v>
      </c>
      <c r="C365" s="153"/>
      <c r="D365" s="153"/>
      <c r="E365" s="153"/>
      <c r="F365" s="153"/>
      <c r="G365" s="153"/>
      <c r="H365" s="153"/>
      <c r="I365" s="153"/>
      <c r="J365" s="9">
        <f>IF(ISNA(INDEX($A$150:$T$275,MATCH($B365,$B$150:$B$275,0),10)),"",INDEX($A$150:$T$275,MATCH($B365,$B$150:$B$275,0),10))</f>
        <v>4</v>
      </c>
      <c r="K365" s="9">
        <f>IF(ISNA(INDEX($A$150:$T$275,MATCH($B365,$B$150:$B$275,0),11)),"",INDEX($A$150:$T$275,MATCH($B365,$B$150:$B$275,0),11))</f>
        <v>2</v>
      </c>
      <c r="L365" s="9">
        <f>IF(ISNA(INDEX($A$150:$T$275,MATCH($B365,$B$150:$B$275,0),12)),"",INDEX($A$150:$T$275,MATCH($B365,$B$150:$B$275,0),12))</f>
        <v>2</v>
      </c>
      <c r="M365" s="9">
        <f>IF(ISNA(INDEX($A$150:$T$275,MATCH($B365,$B$150:$B$275,0),13)),"",INDEX($A$150:$T$275,MATCH($B365,$B$150:$B$275,0),13))</f>
        <v>0</v>
      </c>
      <c r="N365" s="9">
        <f>IF(ISNA(INDEX($A$150:$T$275,MATCH($B365,$B$150:$B$275,0),14)),"",INDEX($A$150:$T$275,MATCH($B365,$B$150:$B$275,0),14))</f>
        <v>4</v>
      </c>
      <c r="O365" s="9">
        <f>IF(ISNA(INDEX($A$150:$T$275,MATCH($B365,$B$150:$B$275,0),15)),"",INDEX($A$150:$T$275,MATCH($B365,$B$150:$B$275,0),15))</f>
        <v>3</v>
      </c>
      <c r="P365" s="9">
        <f>IF(ISNA(INDEX($A$150:$T$275,MATCH($B365,$B$150:$B$275,0),16)),"",INDEX($A$150:$T$275,MATCH($B365,$B$150:$B$275,0),16))</f>
        <v>7</v>
      </c>
      <c r="Q365" s="15">
        <f>IF(ISNA(INDEX($A$150:$T$275,MATCH($B365,$B$150:$B$275,0),17)),"",INDEX($A$150:$T$275,MATCH($B365,$B$150:$B$275,0),17))</f>
        <v>0</v>
      </c>
      <c r="R365" s="15" t="str">
        <f>IF(ISNA(INDEX($A$150:$T$275,MATCH($B365,$B$150:$B$275,0),18)),"",INDEX($A$150:$T$275,MATCH($B365,$B$150:$B$275,0),18))</f>
        <v>C</v>
      </c>
      <c r="S365" s="15">
        <f>IF(ISNA(INDEX($A$150:$T$275,MATCH($B365,$B$150:$B$275,0),19)),"",INDEX($A$150:$T$275,MATCH($B365,$B$150:$B$275,0),19))</f>
        <v>0</v>
      </c>
      <c r="T365" s="15" t="str">
        <f>IF(ISNA(INDEX($A$150:$T$275,MATCH($B365,$B$150:$B$275,0),20)),"",INDEX($A$150:$T$275,MATCH($B365,$B$150:$B$275,0),20))</f>
        <v>DS</v>
      </c>
      <c r="U365"/>
      <c r="V365"/>
      <c r="W365"/>
      <c r="X365"/>
      <c r="Y365"/>
      <c r="Z365"/>
    </row>
    <row r="366" spans="1:26" ht="19.7" customHeight="1" x14ac:dyDescent="0.25">
      <c r="A366" s="18" t="str">
        <f>IF(ISNA(INDEX($A$150:$T$275,MATCH($B366,$B$150:$B$275,0),1)),"",INDEX($A$150:$T$275,MATCH($B366,$B$150:$B$275,0),1))</f>
        <v>ULX0006</v>
      </c>
      <c r="B366" s="153" t="s">
        <v>213</v>
      </c>
      <c r="C366" s="153"/>
      <c r="D366" s="153"/>
      <c r="E366" s="153"/>
      <c r="F366" s="153"/>
      <c r="G366" s="153"/>
      <c r="H366" s="153"/>
      <c r="I366" s="153"/>
      <c r="J366" s="9">
        <f>IF(ISNA(INDEX($A$150:$T$275,MATCH($B366,$B$150:$B$275,0),10)),"",INDEX($A$150:$T$275,MATCH($B366,$B$150:$B$275,0),10))</f>
        <v>4</v>
      </c>
      <c r="K366" s="9">
        <f>IF(ISNA(INDEX($A$150:$T$275,MATCH($B366,$B$150:$B$275,0),11)),"",INDEX($A$150:$T$275,MATCH($B366,$B$150:$B$275,0),11))</f>
        <v>2</v>
      </c>
      <c r="L366" s="9">
        <f>IF(ISNA(INDEX($A$150:$T$275,MATCH($B366,$B$150:$B$275,0),12)),"",INDEX($A$150:$T$275,MATCH($B366,$B$150:$B$275,0),12))</f>
        <v>2</v>
      </c>
      <c r="M366" s="9">
        <f>IF(ISNA(INDEX($A$150:$T$275,MATCH($B366,$B$150:$B$275,0),13)),"",INDEX($A$150:$T$275,MATCH($B366,$B$150:$B$275,0),13))</f>
        <v>0</v>
      </c>
      <c r="N366" s="9">
        <f>IF(ISNA(INDEX($A$150:$T$275,MATCH($B366,$B$150:$B$275,0),14)),"",INDEX($A$150:$T$275,MATCH($B366,$B$150:$B$275,0),14))</f>
        <v>4</v>
      </c>
      <c r="O366" s="9">
        <f>IF(ISNA(INDEX($A$150:$T$275,MATCH($B366,$B$150:$B$275,0),15)),"",INDEX($A$150:$T$275,MATCH($B366,$B$150:$B$275,0),15))</f>
        <v>3</v>
      </c>
      <c r="P366" s="9">
        <f>IF(ISNA(INDEX($A$150:$T$275,MATCH($B366,$B$150:$B$275,0),16)),"",INDEX($A$150:$T$275,MATCH($B366,$B$150:$B$275,0),16))</f>
        <v>7</v>
      </c>
      <c r="Q366" s="15">
        <f>IF(ISNA(INDEX($A$150:$T$275,MATCH($B366,$B$150:$B$275,0),17)),"",INDEX($A$150:$T$275,MATCH($B366,$B$150:$B$275,0),17))</f>
        <v>0</v>
      </c>
      <c r="R366" s="15" t="str">
        <f>IF(ISNA(INDEX($A$150:$T$275,MATCH($B366,$B$150:$B$275,0),18)),"",INDEX($A$150:$T$275,MATCH($B366,$B$150:$B$275,0),18))</f>
        <v>C</v>
      </c>
      <c r="S366" s="15">
        <f>IF(ISNA(INDEX($A$150:$T$275,MATCH($B366,$B$150:$B$275,0),19)),"",INDEX($A$150:$T$275,MATCH($B366,$B$150:$B$275,0),19))</f>
        <v>0</v>
      </c>
      <c r="T366" s="15" t="str">
        <f>IF(ISNA(INDEX($A$150:$T$275,MATCH($B366,$B$150:$B$275,0),20)),"",INDEX($A$150:$T$275,MATCH($B366,$B$150:$B$275,0),20))</f>
        <v>DS</v>
      </c>
      <c r="U366"/>
      <c r="V366"/>
      <c r="W366"/>
      <c r="X366"/>
      <c r="Y366"/>
      <c r="Z366"/>
    </row>
    <row r="367" spans="1:26" ht="19.7" customHeight="1" x14ac:dyDescent="0.25">
      <c r="A367" s="18" t="str">
        <f>IF(ISNA(INDEX($A$150:$T$275,MATCH($B367,$B$150:$B$275,0),1)),"",INDEX($A$150:$T$275,MATCH($B367,$B$150:$B$275,0),1))</f>
        <v>ULX0010</v>
      </c>
      <c r="B367" s="153" t="s">
        <v>225</v>
      </c>
      <c r="C367" s="153"/>
      <c r="D367" s="153"/>
      <c r="E367" s="153"/>
      <c r="F367" s="153"/>
      <c r="G367" s="153"/>
      <c r="H367" s="153"/>
      <c r="I367" s="153"/>
      <c r="J367" s="9">
        <f>IF(ISNA(INDEX($A$150:$T$275,MATCH($B367,$B$150:$B$275,0),10)),"",INDEX($A$150:$T$275,MATCH($B367,$B$150:$B$275,0),10))</f>
        <v>4</v>
      </c>
      <c r="K367" s="9">
        <f>IF(ISNA(INDEX($A$150:$T$275,MATCH($B367,$B$150:$B$275,0),11)),"",INDEX($A$150:$T$275,MATCH($B367,$B$150:$B$275,0),11))</f>
        <v>2</v>
      </c>
      <c r="L367" s="9">
        <f>IF(ISNA(INDEX($A$150:$T$275,MATCH($B367,$B$150:$B$275,0),12)),"",INDEX($A$150:$T$275,MATCH($B367,$B$150:$B$275,0),12))</f>
        <v>2</v>
      </c>
      <c r="M367" s="9">
        <f>IF(ISNA(INDEX($A$150:$T$275,MATCH($B367,$B$150:$B$275,0),13)),"",INDEX($A$150:$T$275,MATCH($B367,$B$150:$B$275,0),13))</f>
        <v>0</v>
      </c>
      <c r="N367" s="9">
        <f>IF(ISNA(INDEX($A$150:$T$275,MATCH($B367,$B$150:$B$275,0),14)),"",INDEX($A$150:$T$275,MATCH($B367,$B$150:$B$275,0),14))</f>
        <v>4</v>
      </c>
      <c r="O367" s="9">
        <f>IF(ISNA(INDEX($A$150:$T$275,MATCH($B367,$B$150:$B$275,0),15)),"",INDEX($A$150:$T$275,MATCH($B367,$B$150:$B$275,0),15))</f>
        <v>3</v>
      </c>
      <c r="P367" s="9">
        <f>IF(ISNA(INDEX($A$150:$T$275,MATCH($B367,$B$150:$B$275,0),16)),"",INDEX($A$150:$T$275,MATCH($B367,$B$150:$B$275,0),16))</f>
        <v>7</v>
      </c>
      <c r="Q367" s="15">
        <f>IF(ISNA(INDEX($A$150:$T$275,MATCH($B367,$B$150:$B$275,0),17)),"",INDEX($A$150:$T$275,MATCH($B367,$B$150:$B$275,0),17))</f>
        <v>0</v>
      </c>
      <c r="R367" s="15" t="str">
        <f>IF(ISNA(INDEX($A$150:$T$275,MATCH($B367,$B$150:$B$275,0),18)),"",INDEX($A$150:$T$275,MATCH($B367,$B$150:$B$275,0),18))</f>
        <v>C</v>
      </c>
      <c r="S367" s="15">
        <f>IF(ISNA(INDEX($A$150:$T$275,MATCH($B367,$B$150:$B$275,0),19)),"",INDEX($A$150:$T$275,MATCH($B367,$B$150:$B$275,0),19))</f>
        <v>0</v>
      </c>
      <c r="T367" s="15" t="str">
        <f>IF(ISNA(INDEX($A$150:$T$275,MATCH($B367,$B$150:$B$275,0),20)),"",INDEX($A$150:$T$275,MATCH($B367,$B$150:$B$275,0),20))</f>
        <v>DS</v>
      </c>
      <c r="U367"/>
      <c r="V367"/>
      <c r="W367"/>
      <c r="X367"/>
      <c r="Y367"/>
      <c r="Z367"/>
    </row>
    <row r="368" spans="1:26" ht="19.7" customHeight="1" x14ac:dyDescent="0.25">
      <c r="A368" s="18" t="str">
        <f>IF(ISNA(INDEX($A$150:$T$275,MATCH($B368,$B$150:$B$275,0),1)),"",INDEX($A$150:$T$275,MATCH($B368,$B$150:$B$275,0),1))</f>
        <v>ULX0010</v>
      </c>
      <c r="B368" s="153" t="s">
        <v>226</v>
      </c>
      <c r="C368" s="153"/>
      <c r="D368" s="153"/>
      <c r="E368" s="153"/>
      <c r="F368" s="153"/>
      <c r="G368" s="153"/>
      <c r="H368" s="153"/>
      <c r="I368" s="153"/>
      <c r="J368" s="9">
        <f>IF(ISNA(INDEX($A$150:$T$275,MATCH($B368,$B$150:$B$275,0),10)),"",INDEX($A$150:$T$275,MATCH($B368,$B$150:$B$275,0),10))</f>
        <v>4</v>
      </c>
      <c r="K368" s="9">
        <f>IF(ISNA(INDEX($A$150:$T$275,MATCH($B368,$B$150:$B$275,0),11)),"",INDEX($A$150:$T$275,MATCH($B368,$B$150:$B$275,0),11))</f>
        <v>2</v>
      </c>
      <c r="L368" s="9">
        <f>IF(ISNA(INDEX($A$150:$T$275,MATCH($B368,$B$150:$B$275,0),12)),"",INDEX($A$150:$T$275,MATCH($B368,$B$150:$B$275,0),12))</f>
        <v>2</v>
      </c>
      <c r="M368" s="9">
        <f>IF(ISNA(INDEX($A$150:$T$275,MATCH($B368,$B$150:$B$275,0),13)),"",INDEX($A$150:$T$275,MATCH($B368,$B$150:$B$275,0),13))</f>
        <v>0</v>
      </c>
      <c r="N368" s="9">
        <f>IF(ISNA(INDEX($A$150:$T$275,MATCH($B368,$B$150:$B$275,0),14)),"",INDEX($A$150:$T$275,MATCH($B368,$B$150:$B$275,0),14))</f>
        <v>4</v>
      </c>
      <c r="O368" s="9">
        <f>IF(ISNA(INDEX($A$150:$T$275,MATCH($B368,$B$150:$B$275,0),15)),"",INDEX($A$150:$T$275,MATCH($B368,$B$150:$B$275,0),15))</f>
        <v>3</v>
      </c>
      <c r="P368" s="9">
        <f>IF(ISNA(INDEX($A$150:$T$275,MATCH($B368,$B$150:$B$275,0),16)),"",INDEX($A$150:$T$275,MATCH($B368,$B$150:$B$275,0),16))</f>
        <v>7</v>
      </c>
      <c r="Q368" s="15">
        <f>IF(ISNA(INDEX($A$150:$T$275,MATCH($B368,$B$150:$B$275,0),17)),"",INDEX($A$150:$T$275,MATCH($B368,$B$150:$B$275,0),17))</f>
        <v>0</v>
      </c>
      <c r="R368" s="15" t="str">
        <f>IF(ISNA(INDEX($A$150:$T$275,MATCH($B368,$B$150:$B$275,0),18)),"",INDEX($A$150:$T$275,MATCH($B368,$B$150:$B$275,0),18))</f>
        <v>C</v>
      </c>
      <c r="S368" s="15">
        <f>IF(ISNA(INDEX($A$150:$T$275,MATCH($B368,$B$150:$B$275,0),19)),"",INDEX($A$150:$T$275,MATCH($B368,$B$150:$B$275,0),19))</f>
        <v>0</v>
      </c>
      <c r="T368" s="15" t="str">
        <f>IF(ISNA(INDEX($A$150:$T$275,MATCH($B368,$B$150:$B$275,0),20)),"",INDEX($A$150:$T$275,MATCH($B368,$B$150:$B$275,0),20))</f>
        <v>DS</v>
      </c>
      <c r="U368"/>
      <c r="V368"/>
      <c r="W368"/>
      <c r="X368"/>
      <c r="Y368"/>
      <c r="Z368"/>
    </row>
    <row r="369" spans="1:26" ht="15" x14ac:dyDescent="0.25">
      <c r="A369" s="10" t="s">
        <v>26</v>
      </c>
      <c r="B369" s="135"/>
      <c r="C369" s="135"/>
      <c r="D369" s="135"/>
      <c r="E369" s="135"/>
      <c r="F369" s="135"/>
      <c r="G369" s="135"/>
      <c r="H369" s="135"/>
      <c r="I369" s="135"/>
      <c r="J369" s="11">
        <f t="shared" ref="J369:P369" si="62">SUM(J347:J368)</f>
        <v>95</v>
      </c>
      <c r="K369" s="11">
        <f t="shared" si="62"/>
        <v>38</v>
      </c>
      <c r="L369" s="11">
        <f t="shared" si="62"/>
        <v>34</v>
      </c>
      <c r="M369" s="11">
        <f t="shared" si="62"/>
        <v>14</v>
      </c>
      <c r="N369" s="11">
        <f t="shared" si="62"/>
        <v>86</v>
      </c>
      <c r="O369" s="11">
        <f t="shared" si="62"/>
        <v>82</v>
      </c>
      <c r="P369" s="11">
        <f t="shared" si="62"/>
        <v>168</v>
      </c>
      <c r="Q369" s="10">
        <f>COUNTIF(Q347:Q368,"E")</f>
        <v>12</v>
      </c>
      <c r="R369" s="10">
        <f>COUNTIF(R347:R368,"C")</f>
        <v>10</v>
      </c>
      <c r="S369" s="10">
        <f>COUNTIF(S347:S368,"VP")</f>
        <v>0</v>
      </c>
      <c r="T369" s="8">
        <f>COUNTA(T347:T368)</f>
        <v>22</v>
      </c>
      <c r="U369"/>
      <c r="V369"/>
      <c r="W369"/>
      <c r="X369"/>
      <c r="Y369"/>
      <c r="Z369"/>
    </row>
    <row r="370" spans="1:26" ht="15" x14ac:dyDescent="0.25">
      <c r="A370" s="129" t="s">
        <v>69</v>
      </c>
      <c r="B370" s="129"/>
      <c r="C370" s="129"/>
      <c r="D370" s="129"/>
      <c r="E370" s="129"/>
      <c r="F370" s="129"/>
      <c r="G370" s="129"/>
      <c r="H370" s="129"/>
      <c r="I370" s="129"/>
      <c r="J370" s="129"/>
      <c r="K370" s="129"/>
      <c r="L370" s="129"/>
      <c r="M370" s="129"/>
      <c r="N370" s="129"/>
      <c r="O370" s="129"/>
      <c r="P370" s="129"/>
      <c r="Q370" s="129"/>
      <c r="R370" s="129"/>
      <c r="S370" s="129"/>
      <c r="T370" s="129"/>
      <c r="U370"/>
      <c r="V370"/>
      <c r="W370"/>
      <c r="X370"/>
      <c r="Y370"/>
      <c r="Z370"/>
    </row>
    <row r="371" spans="1:26" ht="28.35" customHeight="1" x14ac:dyDescent="0.25">
      <c r="A371" s="18" t="str">
        <f>IF(ISNA(INDEX($A$150:$T$275,MATCH($B371,$B$150:$B$275,0),1)),"",INDEX($A$150:$T$275,MATCH($B371,$B$150:$B$275,0),1))</f>
        <v>ULR5622</v>
      </c>
      <c r="B371" s="153" t="s">
        <v>230</v>
      </c>
      <c r="C371" s="153"/>
      <c r="D371" s="153"/>
      <c r="E371" s="153"/>
      <c r="F371" s="153"/>
      <c r="G371" s="153"/>
      <c r="H371" s="153"/>
      <c r="I371" s="153"/>
      <c r="J371" s="9">
        <f>IF(ISNA(INDEX($A$150:$T$275,MATCH($B371,$B$150:$B$275,0),10)),"",INDEX($A$150:$T$275,MATCH($B371,$B$150:$B$275,0),10))</f>
        <v>4</v>
      </c>
      <c r="K371" s="9">
        <f>IF(ISNA(INDEX($A$150:$T$275,MATCH($B371,$B$150:$B$275,0),11)),"",INDEX($A$150:$T$275,MATCH($B371,$B$150:$B$275,0),11))</f>
        <v>2</v>
      </c>
      <c r="L371" s="9">
        <f>IF(ISNA(INDEX($A$150:$T$275,MATCH($B371,$B$150:$B$275,0),12)),"",INDEX($A$150:$T$275,MATCH($B371,$B$150:$B$275,0),12))</f>
        <v>2</v>
      </c>
      <c r="M371" s="9">
        <f>IF(ISNA(INDEX($A$150:$T$275,MATCH($B371,$B$150:$B$275,0),13)),"",INDEX($A$150:$T$275,MATCH($B371,$B$150:$B$275,0),13))</f>
        <v>0</v>
      </c>
      <c r="N371" s="9">
        <f>IF(ISNA(INDEX($A$150:$T$275,MATCH($B371,$B$150:$B$275,0),14)),"",INDEX($A$150:$T$275,MATCH($B371,$B$150:$B$275,0),14))</f>
        <v>4</v>
      </c>
      <c r="O371" s="9">
        <f>IF(ISNA(INDEX($A$150:$T$275,MATCH($B371,$B$150:$B$275,0),15)),"",INDEX($A$150:$T$275,MATCH($B371,$B$150:$B$275,0),15))</f>
        <v>4</v>
      </c>
      <c r="P371" s="9">
        <f>IF(ISNA(INDEX($A$150:$T$275,MATCH($B371,$B$150:$B$275,0),16)),"",INDEX($A$150:$T$275,MATCH($B371,$B$150:$B$275,0),16))</f>
        <v>8</v>
      </c>
      <c r="Q371" s="15" t="str">
        <f>IF(ISNA(INDEX($A$150:$T$275,MATCH($B371,$B$150:$B$275,0),17)),"",INDEX($A$150:$T$275,MATCH($B371,$B$150:$B$275,0),17))</f>
        <v>E</v>
      </c>
      <c r="R371" s="15">
        <f>IF(ISNA(INDEX($A$150:$T$275,MATCH($B371,$B$150:$B$275,0),18)),"",INDEX($A$150:$T$275,MATCH($B371,$B$150:$B$275,0),18))</f>
        <v>0</v>
      </c>
      <c r="S371" s="15">
        <f>IF(ISNA(INDEX($A$150:$T$275,MATCH($B371,$B$150:$B$275,0),19)),"",INDEX($A$150:$T$275,MATCH($B371,$B$150:$B$275,0),19))</f>
        <v>0</v>
      </c>
      <c r="T371" s="15" t="str">
        <f>IF(ISNA(INDEX($A$150:$T$275,MATCH($B371,$B$150:$B$275,0),20)),"",INDEX($A$150:$T$275,MATCH($B371,$B$150:$B$275,0),20))</f>
        <v>DS</v>
      </c>
      <c r="U371"/>
      <c r="V371"/>
      <c r="W371"/>
      <c r="X371"/>
      <c r="Y371"/>
      <c r="Z371"/>
    </row>
    <row r="372" spans="1:26" ht="19.7" customHeight="1" x14ac:dyDescent="0.25">
      <c r="A372" s="18" t="str">
        <f>IF(ISNA(INDEX($A$150:$T$275,MATCH($B372,$B$150:$B$275,0),1)),"",INDEX($A$150:$T$275,MATCH($B372,$B$150:$B$275,0),1))</f>
        <v>ULR5623</v>
      </c>
      <c r="B372" s="153" t="s">
        <v>232</v>
      </c>
      <c r="C372" s="153"/>
      <c r="D372" s="153"/>
      <c r="E372" s="153"/>
      <c r="F372" s="153"/>
      <c r="G372" s="153"/>
      <c r="H372" s="153"/>
      <c r="I372" s="153"/>
      <c r="J372" s="9">
        <f>IF(ISNA(INDEX($A$150:$T$275,MATCH($B372,$B$150:$B$275,0),10)),"",INDEX($A$150:$T$275,MATCH($B372,$B$150:$B$275,0),10))</f>
        <v>4</v>
      </c>
      <c r="K372" s="9">
        <f>IF(ISNA(INDEX($A$150:$T$275,MATCH($B372,$B$150:$B$275,0),11)),"",INDEX($A$150:$T$275,MATCH($B372,$B$150:$B$275,0),11))</f>
        <v>2</v>
      </c>
      <c r="L372" s="9">
        <f>IF(ISNA(INDEX($A$150:$T$275,MATCH($B372,$B$150:$B$275,0),12)),"",INDEX($A$150:$T$275,MATCH($B372,$B$150:$B$275,0),12))</f>
        <v>2</v>
      </c>
      <c r="M372" s="9">
        <f>IF(ISNA(INDEX($A$150:$T$275,MATCH($B372,$B$150:$B$275,0),13)),"",INDEX($A$150:$T$275,MATCH($B372,$B$150:$B$275,0),13))</f>
        <v>0</v>
      </c>
      <c r="N372" s="9">
        <f>IF(ISNA(INDEX($A$150:$T$275,MATCH($B372,$B$150:$B$275,0),14)),"",INDEX($A$150:$T$275,MATCH($B372,$B$150:$B$275,0),14))</f>
        <v>4</v>
      </c>
      <c r="O372" s="9">
        <f>IF(ISNA(INDEX($A$150:$T$275,MATCH($B372,$B$150:$B$275,0),15)),"",INDEX($A$150:$T$275,MATCH($B372,$B$150:$B$275,0),15))</f>
        <v>4</v>
      </c>
      <c r="P372" s="9">
        <f>IF(ISNA(INDEX($A$150:$T$275,MATCH($B372,$B$150:$B$275,0),16)),"",INDEX($A$150:$T$275,MATCH($B372,$B$150:$B$275,0),16))</f>
        <v>8</v>
      </c>
      <c r="Q372" s="15" t="str">
        <f>IF(ISNA(INDEX($A$150:$T$275,MATCH($B372,$B$150:$B$275,0),17)),"",INDEX($A$150:$T$275,MATCH($B372,$B$150:$B$275,0),17))</f>
        <v>E</v>
      </c>
      <c r="R372" s="15">
        <f>IF(ISNA(INDEX($A$150:$T$275,MATCH($B372,$B$150:$B$275,0),18)),"",INDEX($A$150:$T$275,MATCH($B372,$B$150:$B$275,0),18))</f>
        <v>0</v>
      </c>
      <c r="S372" s="15">
        <f>IF(ISNA(INDEX($A$150:$T$275,MATCH($B372,$B$150:$B$275,0),19)),"",INDEX($A$150:$T$275,MATCH($B372,$B$150:$B$275,0),19))</f>
        <v>0</v>
      </c>
      <c r="T372" s="15" t="str">
        <f>IF(ISNA(INDEX($A$150:$T$275,MATCH($B372,$B$150:$B$275,0),20)),"",INDEX($A$150:$T$275,MATCH($B372,$B$150:$B$275,0),20))</f>
        <v>DS</v>
      </c>
      <c r="U372"/>
      <c r="V372"/>
      <c r="W372"/>
      <c r="X372"/>
      <c r="Y372"/>
      <c r="Z372"/>
    </row>
    <row r="373" spans="1:26" ht="28.35" customHeight="1" x14ac:dyDescent="0.25">
      <c r="A373" s="18" t="str">
        <f>IF(ISNA(INDEX($A$150:$T$275,MATCH($B373,$B$150:$B$275,0),1)),"",INDEX($A$150:$T$275,MATCH($B373,$B$150:$B$275,0),1))</f>
        <v>ULR5624</v>
      </c>
      <c r="B373" s="153" t="s">
        <v>236</v>
      </c>
      <c r="C373" s="153"/>
      <c r="D373" s="153"/>
      <c r="E373" s="153"/>
      <c r="F373" s="153"/>
      <c r="G373" s="153"/>
      <c r="H373" s="153"/>
      <c r="I373" s="153"/>
      <c r="J373" s="9">
        <f>IF(ISNA(INDEX($A$150:$T$275,MATCH($B373,$B$150:$B$275,0),10)),"",INDEX($A$150:$T$275,MATCH($B373,$B$150:$B$275,0),10))</f>
        <v>4</v>
      </c>
      <c r="K373" s="9">
        <f>IF(ISNA(INDEX($A$150:$T$275,MATCH($B373,$B$150:$B$275,0),11)),"",INDEX($A$150:$T$275,MATCH($B373,$B$150:$B$275,0),11))</f>
        <v>2</v>
      </c>
      <c r="L373" s="9">
        <f>IF(ISNA(INDEX($A$150:$T$275,MATCH($B373,$B$150:$B$275,0),12)),"",INDEX($A$150:$T$275,MATCH($B373,$B$150:$B$275,0),12))</f>
        <v>2</v>
      </c>
      <c r="M373" s="9">
        <f>IF(ISNA(INDEX($A$150:$T$275,MATCH($B373,$B$150:$B$275,0),13)),"",INDEX($A$150:$T$275,MATCH($B373,$B$150:$B$275,0),13))</f>
        <v>0</v>
      </c>
      <c r="N373" s="9">
        <f>IF(ISNA(INDEX($A$150:$T$275,MATCH($B373,$B$150:$B$275,0),14)),"",INDEX($A$150:$T$275,MATCH($B373,$B$150:$B$275,0),14))</f>
        <v>4</v>
      </c>
      <c r="O373" s="9">
        <f>IF(ISNA(INDEX($A$150:$T$275,MATCH($B373,$B$150:$B$275,0),15)),"",INDEX($A$150:$T$275,MATCH($B373,$B$150:$B$275,0),15))</f>
        <v>4</v>
      </c>
      <c r="P373" s="9">
        <f>IF(ISNA(INDEX($A$150:$T$275,MATCH($B373,$B$150:$B$275,0),16)),"",INDEX($A$150:$T$275,MATCH($B373,$B$150:$B$275,0),16))</f>
        <v>8</v>
      </c>
      <c r="Q373" s="15" t="str">
        <f>IF(ISNA(INDEX($A$150:$T$275,MATCH($B373,$B$150:$B$275,0),17)),"",INDEX($A$150:$T$275,MATCH($B373,$B$150:$B$275,0),17))</f>
        <v>E</v>
      </c>
      <c r="R373" s="15">
        <f>IF(ISNA(INDEX($A$150:$T$275,MATCH($B373,$B$150:$B$275,0),18)),"",INDEX($A$150:$T$275,MATCH($B373,$B$150:$B$275,0),18))</f>
        <v>0</v>
      </c>
      <c r="S373" s="15">
        <f>IF(ISNA(INDEX($A$150:$T$275,MATCH($B373,$B$150:$B$275,0),19)),"",INDEX($A$150:$T$275,MATCH($B373,$B$150:$B$275,0),19))</f>
        <v>0</v>
      </c>
      <c r="T373" s="15" t="str">
        <f>IF(ISNA(INDEX($A$150:$T$275,MATCH($B373,$B$150:$B$275,0),20)),"",INDEX($A$150:$T$275,MATCH($B373,$B$150:$B$275,0),20))</f>
        <v>DS</v>
      </c>
      <c r="U373"/>
      <c r="V373"/>
      <c r="W373"/>
      <c r="X373"/>
      <c r="Y373"/>
      <c r="Z373"/>
    </row>
    <row r="374" spans="1:26" ht="19.7" customHeight="1" x14ac:dyDescent="0.25">
      <c r="A374" s="18" t="str">
        <f>IF(ISNA(INDEX($A$150:$T$275,MATCH($B374,$B$150:$B$275,0),1)),"",INDEX($A$150:$T$275,MATCH($B374,$B$150:$B$275,0),1))</f>
        <v>ULX0014</v>
      </c>
      <c r="B374" s="153" t="s">
        <v>238</v>
      </c>
      <c r="C374" s="153"/>
      <c r="D374" s="153"/>
      <c r="E374" s="153"/>
      <c r="F374" s="153"/>
      <c r="G374" s="153"/>
      <c r="H374" s="153"/>
      <c r="I374" s="153"/>
      <c r="J374" s="9">
        <f>IF(ISNA(INDEX($A$150:$T$275,MATCH($B374,$B$150:$B$275,0),10)),"",INDEX($A$150:$T$275,MATCH($B374,$B$150:$B$275,0),10))</f>
        <v>5</v>
      </c>
      <c r="K374" s="9">
        <f>IF(ISNA(INDEX($A$150:$T$275,MATCH($B374,$B$150:$B$275,0),11)),"",INDEX($A$150:$T$275,MATCH($B374,$B$150:$B$275,0),11))</f>
        <v>2</v>
      </c>
      <c r="L374" s="9">
        <f>IF(ISNA(INDEX($A$150:$T$275,MATCH($B374,$B$150:$B$275,0),12)),"",INDEX($A$150:$T$275,MATCH($B374,$B$150:$B$275,0),12))</f>
        <v>2</v>
      </c>
      <c r="M374" s="9">
        <f>IF(ISNA(INDEX($A$150:$T$275,MATCH($B374,$B$150:$B$275,0),13)),"",INDEX($A$150:$T$275,MATCH($B374,$B$150:$B$275,0),13))</f>
        <v>0</v>
      </c>
      <c r="N374" s="9">
        <f>IF(ISNA(INDEX($A$150:$T$275,MATCH($B374,$B$150:$B$275,0),14)),"",INDEX($A$150:$T$275,MATCH($B374,$B$150:$B$275,0),14))</f>
        <v>4</v>
      </c>
      <c r="O374" s="9">
        <f>IF(ISNA(INDEX($A$150:$T$275,MATCH($B374,$B$150:$B$275,0),15)),"",INDEX($A$150:$T$275,MATCH($B374,$B$150:$B$275,0),15))</f>
        <v>6</v>
      </c>
      <c r="P374" s="9">
        <f>IF(ISNA(INDEX($A$150:$T$275,MATCH($B374,$B$150:$B$275,0),16)),"",INDEX($A$150:$T$275,MATCH($B374,$B$150:$B$275,0),16))</f>
        <v>10</v>
      </c>
      <c r="Q374" s="15">
        <f>IF(ISNA(INDEX($A$150:$T$275,MATCH($B374,$B$150:$B$275,0),17)),"",INDEX($A$150:$T$275,MATCH($B374,$B$150:$B$275,0),17))</f>
        <v>0</v>
      </c>
      <c r="R374" s="15" t="str">
        <f>IF(ISNA(INDEX($A$150:$T$275,MATCH($B374,$B$150:$B$275,0),18)),"",INDEX($A$150:$T$275,MATCH($B374,$B$150:$B$275,0),18))</f>
        <v>C</v>
      </c>
      <c r="S374" s="15">
        <f>IF(ISNA(INDEX($A$150:$T$275,MATCH($B374,$B$150:$B$275,0),19)),"",INDEX($A$150:$T$275,MATCH($B374,$B$150:$B$275,0),19))</f>
        <v>0</v>
      </c>
      <c r="T374" s="15" t="str">
        <f>IF(ISNA(INDEX($A$150:$T$275,MATCH($B374,$B$150:$B$275,0),20)),"",INDEX($A$150:$T$275,MATCH($B374,$B$150:$B$275,0),20))</f>
        <v>DS</v>
      </c>
      <c r="U374"/>
      <c r="V374"/>
      <c r="W374"/>
      <c r="X374"/>
      <c r="Y374"/>
      <c r="Z374"/>
    </row>
    <row r="375" spans="1:26" ht="19.7" customHeight="1" x14ac:dyDescent="0.25">
      <c r="A375" s="18" t="str">
        <f>IF(ISNA(INDEX($A$150:$T$275,MATCH($B375,$B$150:$B$275,0),1)),"",INDEX($A$150:$T$275,MATCH($B375,$B$150:$B$275,0),1))</f>
        <v>ULX0014</v>
      </c>
      <c r="B375" s="153" t="s">
        <v>239</v>
      </c>
      <c r="C375" s="153"/>
      <c r="D375" s="153"/>
      <c r="E375" s="153"/>
      <c r="F375" s="153"/>
      <c r="G375" s="153"/>
      <c r="H375" s="153"/>
      <c r="I375" s="153"/>
      <c r="J375" s="9">
        <f>IF(ISNA(INDEX($A$150:$T$275,MATCH($B375,$B$150:$B$275,0),10)),"",INDEX($A$150:$T$275,MATCH($B375,$B$150:$B$275,0),10))</f>
        <v>5</v>
      </c>
      <c r="K375" s="9">
        <f>IF(ISNA(INDEX($A$150:$T$275,MATCH($B375,$B$150:$B$275,0),11)),"",INDEX($A$150:$T$275,MATCH($B375,$B$150:$B$275,0),11))</f>
        <v>2</v>
      </c>
      <c r="L375" s="9">
        <f>IF(ISNA(INDEX($A$150:$T$275,MATCH($B375,$B$150:$B$275,0),12)),"",INDEX($A$150:$T$275,MATCH($B375,$B$150:$B$275,0),12))</f>
        <v>2</v>
      </c>
      <c r="M375" s="9">
        <f>IF(ISNA(INDEX($A$150:$T$275,MATCH($B375,$B$150:$B$275,0),13)),"",INDEX($A$150:$T$275,MATCH($B375,$B$150:$B$275,0),13))</f>
        <v>0</v>
      </c>
      <c r="N375" s="9">
        <f>IF(ISNA(INDEX($A$150:$T$275,MATCH($B375,$B$150:$B$275,0),14)),"",INDEX($A$150:$T$275,MATCH($B375,$B$150:$B$275,0),14))</f>
        <v>4</v>
      </c>
      <c r="O375" s="9">
        <f>IF(ISNA(INDEX($A$150:$T$275,MATCH($B375,$B$150:$B$275,0),15)),"",INDEX($A$150:$T$275,MATCH($B375,$B$150:$B$275,0),15))</f>
        <v>6</v>
      </c>
      <c r="P375" s="9">
        <f>IF(ISNA(INDEX($A$150:$T$275,MATCH($B375,$B$150:$B$275,0),16)),"",INDEX($A$150:$T$275,MATCH($B375,$B$150:$B$275,0),16))</f>
        <v>10</v>
      </c>
      <c r="Q375" s="15">
        <f>IF(ISNA(INDEX($A$150:$T$275,MATCH($B375,$B$150:$B$275,0),17)),"",INDEX($A$150:$T$275,MATCH($B375,$B$150:$B$275,0),17))</f>
        <v>0</v>
      </c>
      <c r="R375" s="15" t="str">
        <f>IF(ISNA(INDEX($A$150:$T$275,MATCH($B375,$B$150:$B$275,0),18)),"",INDEX($A$150:$T$275,MATCH($B375,$B$150:$B$275,0),18))</f>
        <v>C</v>
      </c>
      <c r="S375" s="15">
        <f>IF(ISNA(INDEX($A$150:$T$275,MATCH($B375,$B$150:$B$275,0),19)),"",INDEX($A$150:$T$275,MATCH($B375,$B$150:$B$275,0),19))</f>
        <v>0</v>
      </c>
      <c r="T375" s="15" t="str">
        <f>IF(ISNA(INDEX($A$150:$T$275,MATCH($B375,$B$150:$B$275,0),20)),"",INDEX($A$150:$T$275,MATCH($B375,$B$150:$B$275,0),20))</f>
        <v>DS</v>
      </c>
      <c r="U375"/>
      <c r="V375"/>
      <c r="W375"/>
      <c r="X375"/>
      <c r="Y375"/>
      <c r="Z375"/>
    </row>
    <row r="376" spans="1:26" x14ac:dyDescent="0.2">
      <c r="A376" s="10" t="s">
        <v>26</v>
      </c>
      <c r="B376" s="129"/>
      <c r="C376" s="129"/>
      <c r="D376" s="129"/>
      <c r="E376" s="129"/>
      <c r="F376" s="129"/>
      <c r="G376" s="129"/>
      <c r="H376" s="129"/>
      <c r="I376" s="129"/>
      <c r="J376" s="11">
        <f t="shared" ref="J376:P376" si="63">SUM(J371:J375)</f>
        <v>22</v>
      </c>
      <c r="K376" s="11">
        <f t="shared" si="63"/>
        <v>10</v>
      </c>
      <c r="L376" s="11">
        <f t="shared" si="63"/>
        <v>10</v>
      </c>
      <c r="M376" s="11">
        <f t="shared" si="63"/>
        <v>0</v>
      </c>
      <c r="N376" s="11">
        <f t="shared" si="63"/>
        <v>20</v>
      </c>
      <c r="O376" s="11">
        <f t="shared" si="63"/>
        <v>24</v>
      </c>
      <c r="P376" s="11">
        <f t="shared" si="63"/>
        <v>44</v>
      </c>
      <c r="Q376" s="10">
        <f>COUNTIF(Q371:Q375,"E")</f>
        <v>3</v>
      </c>
      <c r="R376" s="10">
        <f>COUNTIF(R371:R375,"C")</f>
        <v>2</v>
      </c>
      <c r="S376" s="10">
        <f>COUNTIF(S371:S375,"VP")</f>
        <v>0</v>
      </c>
      <c r="T376" s="8">
        <f>COUNTA(T371:T375)</f>
        <v>5</v>
      </c>
    </row>
    <row r="377" spans="1:26" x14ac:dyDescent="0.2">
      <c r="A377" s="136" t="s">
        <v>125</v>
      </c>
      <c r="B377" s="136"/>
      <c r="C377" s="136"/>
      <c r="D377" s="136"/>
      <c r="E377" s="136"/>
      <c r="F377" s="136"/>
      <c r="G377" s="136"/>
      <c r="H377" s="136"/>
      <c r="I377" s="136"/>
      <c r="J377" s="11">
        <f t="shared" ref="J377:T377" si="64">SUM(J369,J376)</f>
        <v>117</v>
      </c>
      <c r="K377" s="11">
        <f t="shared" si="64"/>
        <v>48</v>
      </c>
      <c r="L377" s="11">
        <f t="shared" si="64"/>
        <v>44</v>
      </c>
      <c r="M377" s="11">
        <f t="shared" si="64"/>
        <v>14</v>
      </c>
      <c r="N377" s="11">
        <f t="shared" si="64"/>
        <v>106</v>
      </c>
      <c r="O377" s="11">
        <f t="shared" si="64"/>
        <v>106</v>
      </c>
      <c r="P377" s="11">
        <f t="shared" si="64"/>
        <v>212</v>
      </c>
      <c r="Q377" s="11">
        <f t="shared" si="64"/>
        <v>15</v>
      </c>
      <c r="R377" s="11">
        <f t="shared" si="64"/>
        <v>12</v>
      </c>
      <c r="S377" s="11">
        <f t="shared" si="64"/>
        <v>0</v>
      </c>
      <c r="T377" s="44">
        <f t="shared" si="64"/>
        <v>27</v>
      </c>
    </row>
    <row r="378" spans="1:26" x14ac:dyDescent="0.2">
      <c r="A378" s="169" t="s">
        <v>49</v>
      </c>
      <c r="B378" s="170"/>
      <c r="C378" s="170"/>
      <c r="D378" s="170"/>
      <c r="E378" s="170"/>
      <c r="F378" s="170"/>
      <c r="G378" s="170"/>
      <c r="H378" s="170"/>
      <c r="I378" s="170"/>
      <c r="J378" s="171"/>
      <c r="K378" s="11">
        <f t="shared" ref="K378:P378" si="65">K369*14+K376*12</f>
        <v>652</v>
      </c>
      <c r="L378" s="11">
        <f t="shared" si="65"/>
        <v>596</v>
      </c>
      <c r="M378" s="11">
        <f t="shared" si="65"/>
        <v>196</v>
      </c>
      <c r="N378" s="11">
        <f t="shared" si="65"/>
        <v>1444</v>
      </c>
      <c r="O378" s="11">
        <f t="shared" si="65"/>
        <v>1436</v>
      </c>
      <c r="P378" s="11">
        <f t="shared" si="65"/>
        <v>2880</v>
      </c>
      <c r="Q378" s="189"/>
      <c r="R378" s="190"/>
      <c r="S378" s="190"/>
      <c r="T378" s="191"/>
    </row>
    <row r="379" spans="1:26" x14ac:dyDescent="0.2">
      <c r="A379" s="172"/>
      <c r="B379" s="80"/>
      <c r="C379" s="80"/>
      <c r="D379" s="80"/>
      <c r="E379" s="80"/>
      <c r="F379" s="80"/>
      <c r="G379" s="80"/>
      <c r="H379" s="80"/>
      <c r="I379" s="80"/>
      <c r="J379" s="173"/>
      <c r="K379" s="154">
        <f>SUM(K378:M378)</f>
        <v>1444</v>
      </c>
      <c r="L379" s="155"/>
      <c r="M379" s="156"/>
      <c r="N379" s="154">
        <f>SUM(N378:O378)</f>
        <v>2880</v>
      </c>
      <c r="O379" s="155"/>
      <c r="P379" s="156"/>
      <c r="Q379" s="192"/>
      <c r="R379" s="193"/>
      <c r="S379" s="193"/>
      <c r="T379" s="194"/>
    </row>
    <row r="380" spans="1:26" ht="12.75" customHeight="1" x14ac:dyDescent="0.2">
      <c r="A380" s="174" t="s">
        <v>89</v>
      </c>
      <c r="B380" s="175"/>
      <c r="C380" s="175"/>
      <c r="D380" s="175"/>
      <c r="E380" s="175"/>
      <c r="F380" s="175"/>
      <c r="G380" s="175"/>
      <c r="H380" s="175"/>
      <c r="I380" s="175"/>
      <c r="J380" s="176"/>
      <c r="K380" s="81">
        <f>T377/SUM(T162,T178,T194,T208,T221,T235)</f>
        <v>0.6428571428571429</v>
      </c>
      <c r="L380" s="82"/>
      <c r="M380" s="82"/>
      <c r="N380" s="82"/>
      <c r="O380" s="82"/>
      <c r="P380" s="82"/>
      <c r="Q380" s="82"/>
      <c r="R380" s="82"/>
      <c r="S380" s="82"/>
      <c r="T380" s="83"/>
    </row>
    <row r="381" spans="1:26" x14ac:dyDescent="0.2">
      <c r="A381" s="182" t="s">
        <v>90</v>
      </c>
      <c r="B381" s="182"/>
      <c r="C381" s="182"/>
      <c r="D381" s="182"/>
      <c r="E381" s="182"/>
      <c r="F381" s="182"/>
      <c r="G381" s="182"/>
      <c r="H381" s="182"/>
      <c r="I381" s="182"/>
      <c r="J381" s="182"/>
      <c r="K381" s="81">
        <f>K379/(SUM(N162,N178,N194,N208,N221)*14+N235*12)</f>
        <v>0.67350746268656714</v>
      </c>
      <c r="L381" s="82"/>
      <c r="M381" s="82"/>
      <c r="N381" s="82"/>
      <c r="O381" s="82"/>
      <c r="P381" s="82"/>
      <c r="Q381" s="82"/>
      <c r="R381" s="82"/>
      <c r="S381" s="82"/>
      <c r="T381" s="83"/>
    </row>
    <row r="382" spans="1:26" x14ac:dyDescent="0.2">
      <c r="A382" s="39"/>
      <c r="B382" s="39"/>
      <c r="C382" s="39"/>
      <c r="D382" s="39"/>
      <c r="E382" s="39"/>
      <c r="F382" s="39"/>
      <c r="G382" s="39"/>
      <c r="H382" s="39"/>
      <c r="I382" s="39"/>
      <c r="J382" s="39"/>
      <c r="K382" s="40"/>
      <c r="L382" s="40"/>
      <c r="M382" s="40"/>
      <c r="N382" s="40"/>
      <c r="O382" s="40"/>
      <c r="P382" s="40"/>
      <c r="Q382" s="40"/>
      <c r="R382" s="40"/>
      <c r="S382" s="40"/>
      <c r="T382" s="40"/>
    </row>
    <row r="383" spans="1:26" x14ac:dyDescent="0.2">
      <c r="A383" s="183" t="s">
        <v>154</v>
      </c>
      <c r="B383" s="184"/>
      <c r="C383" s="184"/>
      <c r="D383" s="184"/>
      <c r="E383" s="184"/>
      <c r="F383" s="184"/>
      <c r="G383" s="184"/>
      <c r="H383" s="184"/>
      <c r="I383" s="184"/>
      <c r="J383" s="184"/>
      <c r="K383" s="184"/>
      <c r="L383" s="184"/>
      <c r="M383" s="184"/>
      <c r="N383" s="184"/>
      <c r="O383" s="184"/>
      <c r="P383" s="184"/>
      <c r="Q383" s="184"/>
      <c r="R383" s="184"/>
      <c r="S383" s="184"/>
      <c r="T383" s="185"/>
    </row>
    <row r="384" spans="1:26" ht="15" x14ac:dyDescent="0.25">
      <c r="A384" s="186"/>
      <c r="B384" s="187"/>
      <c r="C384" s="187"/>
      <c r="D384" s="187"/>
      <c r="E384" s="187"/>
      <c r="F384" s="187"/>
      <c r="G384" s="187"/>
      <c r="H384" s="187"/>
      <c r="I384" s="187"/>
      <c r="J384" s="187"/>
      <c r="K384" s="187"/>
      <c r="L384" s="187"/>
      <c r="M384" s="187"/>
      <c r="N384" s="187"/>
      <c r="O384" s="187"/>
      <c r="P384" s="187"/>
      <c r="Q384" s="187"/>
      <c r="R384" s="187"/>
      <c r="S384" s="187"/>
      <c r="T384" s="188"/>
      <c r="U384"/>
      <c r="V384"/>
      <c r="W384"/>
      <c r="X384"/>
      <c r="Y384"/>
      <c r="Z384"/>
    </row>
    <row r="385" spans="1:26" ht="15" x14ac:dyDescent="0.25">
      <c r="A385" s="129" t="s">
        <v>28</v>
      </c>
      <c r="B385" s="129" t="s">
        <v>27</v>
      </c>
      <c r="C385" s="129"/>
      <c r="D385" s="129"/>
      <c r="E385" s="129"/>
      <c r="F385" s="129"/>
      <c r="G385" s="129"/>
      <c r="H385" s="129"/>
      <c r="I385" s="129"/>
      <c r="J385" s="111" t="s">
        <v>39</v>
      </c>
      <c r="K385" s="84" t="s">
        <v>25</v>
      </c>
      <c r="L385" s="93"/>
      <c r="M385" s="85"/>
      <c r="N385" s="84" t="s">
        <v>40</v>
      </c>
      <c r="O385" s="93"/>
      <c r="P385" s="85"/>
      <c r="Q385" s="84" t="s">
        <v>24</v>
      </c>
      <c r="R385" s="93"/>
      <c r="S385" s="85"/>
      <c r="T385" s="111" t="s">
        <v>23</v>
      </c>
      <c r="U385"/>
      <c r="V385"/>
      <c r="W385"/>
      <c r="X385"/>
      <c r="Y385"/>
      <c r="Z385"/>
    </row>
    <row r="386" spans="1:26" ht="12.75" customHeight="1" x14ac:dyDescent="0.25">
      <c r="A386" s="129"/>
      <c r="B386" s="129"/>
      <c r="C386" s="129"/>
      <c r="D386" s="129"/>
      <c r="E386" s="129"/>
      <c r="F386" s="129"/>
      <c r="G386" s="129"/>
      <c r="H386" s="129"/>
      <c r="I386" s="129"/>
      <c r="J386" s="111"/>
      <c r="K386" s="86"/>
      <c r="L386" s="94"/>
      <c r="M386" s="87"/>
      <c r="N386" s="86"/>
      <c r="O386" s="94"/>
      <c r="P386" s="87"/>
      <c r="Q386" s="86"/>
      <c r="R386" s="94"/>
      <c r="S386" s="87"/>
      <c r="T386" s="111"/>
      <c r="U386"/>
      <c r="V386"/>
      <c r="W386"/>
      <c r="X386"/>
      <c r="Y386"/>
      <c r="Z386"/>
    </row>
    <row r="387" spans="1:26" ht="15" x14ac:dyDescent="0.25">
      <c r="A387" s="129"/>
      <c r="B387" s="129"/>
      <c r="C387" s="129"/>
      <c r="D387" s="129"/>
      <c r="E387" s="129"/>
      <c r="F387" s="129"/>
      <c r="G387" s="129"/>
      <c r="H387" s="129"/>
      <c r="I387" s="129"/>
      <c r="J387" s="111"/>
      <c r="K387" s="16" t="s">
        <v>29</v>
      </c>
      <c r="L387" s="16" t="s">
        <v>30</v>
      </c>
      <c r="M387" s="16" t="s">
        <v>31</v>
      </c>
      <c r="N387" s="16" t="s">
        <v>35</v>
      </c>
      <c r="O387" s="16" t="s">
        <v>7</v>
      </c>
      <c r="P387" s="16" t="s">
        <v>32</v>
      </c>
      <c r="Q387" s="16" t="s">
        <v>33</v>
      </c>
      <c r="R387" s="16" t="s">
        <v>29</v>
      </c>
      <c r="S387" s="16" t="s">
        <v>34</v>
      </c>
      <c r="T387" s="111"/>
      <c r="U387"/>
      <c r="V387"/>
      <c r="W387"/>
      <c r="X387"/>
      <c r="Y387"/>
      <c r="Z387"/>
    </row>
    <row r="388" spans="1:26" ht="15" x14ac:dyDescent="0.25">
      <c r="A388" s="129" t="s">
        <v>56</v>
      </c>
      <c r="B388" s="129"/>
      <c r="C388" s="129"/>
      <c r="D388" s="129"/>
      <c r="E388" s="129"/>
      <c r="F388" s="129"/>
      <c r="G388" s="129"/>
      <c r="H388" s="129"/>
      <c r="I388" s="129"/>
      <c r="J388" s="129"/>
      <c r="K388" s="129"/>
      <c r="L388" s="129"/>
      <c r="M388" s="129"/>
      <c r="N388" s="129"/>
      <c r="O388" s="129"/>
      <c r="P388" s="129"/>
      <c r="Q388" s="129"/>
      <c r="R388" s="129"/>
      <c r="S388" s="129"/>
      <c r="T388" s="129"/>
      <c r="U388"/>
      <c r="V388"/>
      <c r="W388"/>
      <c r="X388"/>
      <c r="Y388"/>
      <c r="Z388"/>
    </row>
    <row r="389" spans="1:26" ht="19.7" customHeight="1" x14ac:dyDescent="0.25">
      <c r="A389" s="18" t="str">
        <f>IF(ISNA(INDEX($A$150:$T$275,MATCH($B389,$B$150:$B$275,0),1)),"",INDEX($A$150:$T$275,MATCH($B389,$B$150:$B$275,0),1))</f>
        <v>*</v>
      </c>
      <c r="B389" s="124" t="s">
        <v>131</v>
      </c>
      <c r="C389" s="124"/>
      <c r="D389" s="124"/>
      <c r="E389" s="124"/>
      <c r="F389" s="124"/>
      <c r="G389" s="124"/>
      <c r="H389" s="124"/>
      <c r="I389" s="124"/>
      <c r="J389" s="9">
        <f>IF(ISNA(INDEX($A$150:$T$275,MATCH($B389,$B$150:$B$275,0),10)),"",INDEX($A$150:$T$275,MATCH($B389,$B$150:$B$275,0),10))</f>
        <v>3</v>
      </c>
      <c r="K389" s="9">
        <f>IF(ISNA(INDEX($A$150:$T$275,MATCH($B389,$B$150:$B$275,0),11)),"",INDEX($A$150:$T$275,MATCH($B389,$B$150:$B$275,0),11))</f>
        <v>0</v>
      </c>
      <c r="L389" s="9">
        <f>IF(ISNA(INDEX($A$150:$T$275,MATCH($B389,$B$150:$B$275,0),12)),"",INDEX($A$150:$T$275,MATCH($B389,$B$150:$B$275,0),12))</f>
        <v>2</v>
      </c>
      <c r="M389" s="9">
        <f>IF(ISNA(INDEX($A$150:$T$275,MATCH($B389,$B$150:$B$275,0),13)),"",INDEX($A$150:$T$275,MATCH($B389,$B$150:$B$275,0),13))</f>
        <v>0</v>
      </c>
      <c r="N389" s="9">
        <f>IF(ISNA(INDEX($A$150:$T$275,MATCH($B389,$B$150:$B$275,0),14)),"",INDEX($A$150:$T$275,MATCH($B389,$B$150:$B$275,0),14))</f>
        <v>2</v>
      </c>
      <c r="O389" s="9">
        <f>IF(ISNA(INDEX($A$150:$T$275,MATCH($B389,$B$150:$B$275,0),15)),"",INDEX($A$150:$T$275,MATCH($B389,$B$150:$B$275,0),15))</f>
        <v>3</v>
      </c>
      <c r="P389" s="9">
        <f>IF(ISNA(INDEX($A$150:$T$275,MATCH($B389,$B$150:$B$275,0),16)),"",INDEX($A$150:$T$275,MATCH($B389,$B$150:$B$275,0),16))</f>
        <v>5</v>
      </c>
      <c r="Q389" s="15">
        <f>IF(ISNA(INDEX($A$150:$T$275,MATCH($B389,$B$150:$B$275,0),17)),"",INDEX($A$150:$T$275,MATCH($B389,$B$150:$B$275,0),17))</f>
        <v>0</v>
      </c>
      <c r="R389" s="15" t="str">
        <f>IF(ISNA(INDEX($A$150:$T$275,MATCH($B389,$B$150:$B$275,0),18)),"",INDEX($A$150:$T$275,MATCH($B389,$B$150:$B$275,0),18))</f>
        <v>C</v>
      </c>
      <c r="S389" s="15">
        <f>IF(ISNA(INDEX($A$150:$T$275,MATCH($B389,$B$150:$B$275,0),19)),"",INDEX($A$150:$T$275,MATCH($B389,$B$150:$B$275,0),19))</f>
        <v>0</v>
      </c>
      <c r="T389" s="15" t="str">
        <f>IF(ISNA(INDEX($A$150:$T$275,MATCH($B389,$B$150:$B$275,0),20)),"",INDEX($A$150:$T$275,MATCH($B389,$B$150:$B$275,0),20))</f>
        <v>DC</v>
      </c>
      <c r="U389"/>
      <c r="V389"/>
      <c r="W389"/>
      <c r="X389"/>
      <c r="Y389"/>
      <c r="Z389"/>
    </row>
    <row r="390" spans="1:26" ht="19.7" customHeight="1" x14ac:dyDescent="0.25">
      <c r="A390" s="18" t="str">
        <f>IF(ISNA(INDEX($A$150:$T$275,MATCH($B390,$B$150:$B$275,0),1)),"",INDEX($A$150:$T$275,MATCH($B390,$B$150:$B$275,0),1))</f>
        <v>YLU0011</v>
      </c>
      <c r="B390" s="124" t="s">
        <v>133</v>
      </c>
      <c r="C390" s="124"/>
      <c r="D390" s="124"/>
      <c r="E390" s="124"/>
      <c r="F390" s="124"/>
      <c r="G390" s="124"/>
      <c r="H390" s="124"/>
      <c r="I390" s="124"/>
      <c r="J390" s="9">
        <f>IF(ISNA(INDEX($A$150:$T$275,MATCH($B390,$B$150:$B$275,0),10)),"",INDEX($A$150:$T$275,MATCH($B390,$B$150:$B$275,0),10))</f>
        <v>2</v>
      </c>
      <c r="K390" s="9">
        <f>IF(ISNA(INDEX($A$150:$T$275,MATCH($B390,$B$150:$B$275,0),11)),"",INDEX($A$150:$T$275,MATCH($B390,$B$150:$B$275,0),11))</f>
        <v>0</v>
      </c>
      <c r="L390" s="9">
        <f>IF(ISNA(INDEX($A$150:$T$275,MATCH($B390,$B$150:$B$275,0),12)),"",INDEX($A$150:$T$275,MATCH($B390,$B$150:$B$275,0),12))</f>
        <v>2</v>
      </c>
      <c r="M390" s="9">
        <f>IF(ISNA(INDEX($A$150:$T$275,MATCH($B390,$B$150:$B$275,0),13)),"",INDEX($A$150:$T$275,MATCH($B390,$B$150:$B$275,0),13))</f>
        <v>0</v>
      </c>
      <c r="N390" s="9">
        <f>IF(ISNA(INDEX($A$150:$T$275,MATCH($B390,$B$150:$B$275,0),14)),"",INDEX($A$150:$T$275,MATCH($B390,$B$150:$B$275,0),14))</f>
        <v>2</v>
      </c>
      <c r="O390" s="9">
        <f>IF(ISNA(INDEX($A$150:$T$275,MATCH($B390,$B$150:$B$275,0),15)),"",INDEX($A$150:$T$275,MATCH($B390,$B$150:$B$275,0),15))</f>
        <v>2</v>
      </c>
      <c r="P390" s="9">
        <f>IF(ISNA(INDEX($A$150:$T$275,MATCH($B390,$B$150:$B$275,0),16)),"",INDEX($A$150:$T$275,MATCH($B390,$B$150:$B$275,0),16))</f>
        <v>4</v>
      </c>
      <c r="Q390" s="15">
        <f>IF(ISNA(INDEX($A$150:$T$275,MATCH($B390,$B$150:$B$275,0),17)),"",INDEX($A$150:$T$275,MATCH($B390,$B$150:$B$275,0),17))</f>
        <v>0</v>
      </c>
      <c r="R390" s="15">
        <f>IF(ISNA(INDEX($A$150:$T$275,MATCH($B390,$B$150:$B$275,0),18)),"",INDEX($A$150:$T$275,MATCH($B390,$B$150:$B$275,0),18))</f>
        <v>0</v>
      </c>
      <c r="S390" s="15" t="str">
        <f>IF(ISNA(INDEX($A$150:$T$275,MATCH($B390,$B$150:$B$275,0),19)),"",INDEX($A$150:$T$275,MATCH($B390,$B$150:$B$275,0),19))</f>
        <v>VP</v>
      </c>
      <c r="T390" s="15" t="str">
        <f>IF(ISNA(INDEX($A$150:$T$275,MATCH($B390,$B$150:$B$275,0),20)),"",INDEX($A$150:$T$275,MATCH($B390,$B$150:$B$275,0),20))</f>
        <v>DC</v>
      </c>
      <c r="U390"/>
      <c r="V390"/>
      <c r="W390"/>
      <c r="X390"/>
      <c r="Y390"/>
      <c r="Z390"/>
    </row>
    <row r="391" spans="1:26" ht="19.7" customHeight="1" x14ac:dyDescent="0.25">
      <c r="A391" s="18" t="str">
        <f>IF(ISNA(INDEX($A$150:$T$275,MATCH($B391,$B$150:$B$275,0),1)),"",INDEX($A$150:$T$275,MATCH($B391,$B$150:$B$275,0),1))</f>
        <v>**</v>
      </c>
      <c r="B391" s="124" t="s">
        <v>132</v>
      </c>
      <c r="C391" s="124"/>
      <c r="D391" s="124"/>
      <c r="E391" s="124"/>
      <c r="F391" s="124"/>
      <c r="G391" s="124"/>
      <c r="H391" s="124"/>
      <c r="I391" s="124"/>
      <c r="J391" s="9">
        <f>IF(ISNA(INDEX($A$150:$T$275,MATCH($B391,$B$150:$B$275,0),10)),"",INDEX($A$150:$T$275,MATCH($B391,$B$150:$B$275,0),10))</f>
        <v>3</v>
      </c>
      <c r="K391" s="9">
        <f>IF(ISNA(INDEX($A$150:$T$275,MATCH($B391,$B$150:$B$275,0),11)),"",INDEX($A$150:$T$275,MATCH($B391,$B$150:$B$275,0),11))</f>
        <v>0</v>
      </c>
      <c r="L391" s="9">
        <f>IF(ISNA(INDEX($A$150:$T$275,MATCH($B391,$B$150:$B$275,0),12)),"",INDEX($A$150:$T$275,MATCH($B391,$B$150:$B$275,0),12))</f>
        <v>2</v>
      </c>
      <c r="M391" s="9">
        <f>IF(ISNA(INDEX($A$150:$T$275,MATCH($B391,$B$150:$B$275,0),13)),"",INDEX($A$150:$T$275,MATCH($B391,$B$150:$B$275,0),13))</f>
        <v>0</v>
      </c>
      <c r="N391" s="9">
        <f>IF(ISNA(INDEX($A$150:$T$275,MATCH($B391,$B$150:$B$275,0),14)),"",INDEX($A$150:$T$275,MATCH($B391,$B$150:$B$275,0),14))</f>
        <v>2</v>
      </c>
      <c r="O391" s="9">
        <f>IF(ISNA(INDEX($A$150:$T$275,MATCH($B391,$B$150:$B$275,0),15)),"",INDEX($A$150:$T$275,MATCH($B391,$B$150:$B$275,0),15))</f>
        <v>3</v>
      </c>
      <c r="P391" s="9">
        <f>IF(ISNA(INDEX($A$150:$T$275,MATCH($B391,$B$150:$B$275,0),16)),"",INDEX($A$150:$T$275,MATCH($B391,$B$150:$B$275,0),16))</f>
        <v>5</v>
      </c>
      <c r="Q391" s="15">
        <f>IF(ISNA(INDEX($A$150:$T$275,MATCH($B391,$B$150:$B$275,0),17)),"",INDEX($A$150:$T$275,MATCH($B391,$B$150:$B$275,0),17))</f>
        <v>0</v>
      </c>
      <c r="R391" s="15" t="str">
        <f>IF(ISNA(INDEX($A$150:$T$275,MATCH($B391,$B$150:$B$275,0),18)),"",INDEX($A$150:$T$275,MATCH($B391,$B$150:$B$275,0),18))</f>
        <v>C</v>
      </c>
      <c r="S391" s="15">
        <f>IF(ISNA(INDEX($A$150:$T$275,MATCH($B391,$B$150:$B$275,0),19)),"",INDEX($A$150:$T$275,MATCH($B391,$B$150:$B$275,0),19))</f>
        <v>0</v>
      </c>
      <c r="T391" s="15" t="str">
        <f>IF(ISNA(INDEX($A$150:$T$275,MATCH($B391,$B$150:$B$275,0),20)),"",INDEX($A$150:$T$275,MATCH($B391,$B$150:$B$275,0),20))</f>
        <v>DC</v>
      </c>
      <c r="U391"/>
      <c r="V391"/>
      <c r="W391"/>
      <c r="X391"/>
      <c r="Y391"/>
      <c r="Z391"/>
    </row>
    <row r="392" spans="1:26" ht="19.7" customHeight="1" x14ac:dyDescent="0.25">
      <c r="A392" s="18" t="str">
        <f>IF(ISNA(INDEX($A$150:$T$275,MATCH($B392,$B$150:$B$275,0),1)),"",INDEX($A$150:$T$275,MATCH($B392,$B$150:$B$275,0),1))</f>
        <v>YLU0012</v>
      </c>
      <c r="B392" s="124" t="s">
        <v>135</v>
      </c>
      <c r="C392" s="124"/>
      <c r="D392" s="124"/>
      <c r="E392" s="124"/>
      <c r="F392" s="124"/>
      <c r="G392" s="124"/>
      <c r="H392" s="124"/>
      <c r="I392" s="124"/>
      <c r="J392" s="9">
        <f>IF(ISNA(INDEX($A$150:$T$275,MATCH($B392,$B$150:$B$275,0),10)),"",INDEX($A$150:$T$275,MATCH($B392,$B$150:$B$275,0),10))</f>
        <v>2</v>
      </c>
      <c r="K392" s="9">
        <f>IF(ISNA(INDEX($A$150:$T$275,MATCH($B392,$B$150:$B$275,0),11)),"",INDEX($A$150:$T$275,MATCH($B392,$B$150:$B$275,0),11))</f>
        <v>0</v>
      </c>
      <c r="L392" s="9">
        <f>IF(ISNA(INDEX($A$150:$T$275,MATCH($B392,$B$150:$B$275,0),12)),"",INDEX($A$150:$T$275,MATCH($B392,$B$150:$B$275,0),12))</f>
        <v>2</v>
      </c>
      <c r="M392" s="9">
        <f>IF(ISNA(INDEX($A$150:$T$275,MATCH($B392,$B$150:$B$275,0),13)),"",INDEX($A$150:$T$275,MATCH($B392,$B$150:$B$275,0),13))</f>
        <v>0</v>
      </c>
      <c r="N392" s="9">
        <f>IF(ISNA(INDEX($A$150:$T$275,MATCH($B392,$B$150:$B$275,0),14)),"",INDEX($A$150:$T$275,MATCH($B392,$B$150:$B$275,0),14))</f>
        <v>2</v>
      </c>
      <c r="O392" s="9">
        <f>IF(ISNA(INDEX($A$150:$T$275,MATCH($B392,$B$150:$B$275,0),15)),"",INDEX($A$150:$T$275,MATCH($B392,$B$150:$B$275,0),15))</f>
        <v>2</v>
      </c>
      <c r="P392" s="9">
        <f>IF(ISNA(INDEX($A$150:$T$275,MATCH($B392,$B$150:$B$275,0),16)),"",INDEX($A$150:$T$275,MATCH($B392,$B$150:$B$275,0),16))</f>
        <v>4</v>
      </c>
      <c r="Q392" s="15">
        <f>IF(ISNA(INDEX($A$150:$T$275,MATCH($B392,$B$150:$B$275,0),17)),"",INDEX($A$150:$T$275,MATCH($B392,$B$150:$B$275,0),17))</f>
        <v>0</v>
      </c>
      <c r="R392" s="15">
        <f>IF(ISNA(INDEX($A$150:$T$275,MATCH($B392,$B$150:$B$275,0),18)),"",INDEX($A$150:$T$275,MATCH($B392,$B$150:$B$275,0),18))</f>
        <v>0</v>
      </c>
      <c r="S392" s="15" t="str">
        <f>IF(ISNA(INDEX($A$150:$T$275,MATCH($B392,$B$150:$B$275,0),19)),"",INDEX($A$150:$T$275,MATCH($B392,$B$150:$B$275,0),19))</f>
        <v>VP</v>
      </c>
      <c r="T392" s="15" t="str">
        <f>IF(ISNA(INDEX($A$150:$T$275,MATCH($B392,$B$150:$B$275,0),20)),"",INDEX($A$150:$T$275,MATCH($B392,$B$150:$B$275,0),20))</f>
        <v>DC</v>
      </c>
      <c r="U392"/>
      <c r="V392"/>
      <c r="W392"/>
      <c r="X392"/>
      <c r="Y392"/>
      <c r="Z392"/>
    </row>
    <row r="393" spans="1:26" ht="19.7" customHeight="1" x14ac:dyDescent="0.25">
      <c r="A393" s="18" t="str">
        <f>IF(ISNA(INDEX($A$150:$T$275,MATCH($B393,$B$150:$B$275,0),1)),"",INDEX($A$150:$T$275,MATCH($B393,$B$150:$B$275,0),1))</f>
        <v>ULR4103</v>
      </c>
      <c r="B393" s="124" t="s">
        <v>215</v>
      </c>
      <c r="C393" s="124"/>
      <c r="D393" s="124"/>
      <c r="E393" s="124"/>
      <c r="F393" s="124"/>
      <c r="G393" s="124"/>
      <c r="H393" s="124"/>
      <c r="I393" s="124"/>
      <c r="J393" s="9">
        <f>IF(ISNA(INDEX($A$150:$T$275,MATCH($B393,$B$150:$B$275,0),10)),"",INDEX($A$150:$T$275,MATCH($B393,$B$150:$B$275,0),10))</f>
        <v>5</v>
      </c>
      <c r="K393" s="9">
        <f>IF(ISNA(INDEX($A$150:$T$275,MATCH($B393,$B$150:$B$275,0),11)),"",INDEX($A$150:$T$275,MATCH($B393,$B$150:$B$275,0),11))</f>
        <v>2</v>
      </c>
      <c r="L393" s="9">
        <f>IF(ISNA(INDEX($A$150:$T$275,MATCH($B393,$B$150:$B$275,0),12)),"",INDEX($A$150:$T$275,MATCH($B393,$B$150:$B$275,0),12))</f>
        <v>2</v>
      </c>
      <c r="M393" s="9">
        <f>IF(ISNA(INDEX($A$150:$T$275,MATCH($B393,$B$150:$B$275,0),13)),"",INDEX($A$150:$T$275,MATCH($B393,$B$150:$B$275,0),13))</f>
        <v>0</v>
      </c>
      <c r="N393" s="9">
        <f>IF(ISNA(INDEX($A$150:$T$275,MATCH($B393,$B$150:$B$275,0),14)),"",INDEX($A$150:$T$275,MATCH($B393,$B$150:$B$275,0),14))</f>
        <v>4</v>
      </c>
      <c r="O393" s="9">
        <f>IF(ISNA(INDEX($A$150:$T$275,MATCH($B393,$B$150:$B$275,0),15)),"",INDEX($A$150:$T$275,MATCH($B393,$B$150:$B$275,0),15))</f>
        <v>5</v>
      </c>
      <c r="P393" s="9">
        <f>IF(ISNA(INDEX($A$150:$T$275,MATCH($B393,$B$150:$B$275,0),16)),"",INDEX($A$150:$T$275,MATCH($B393,$B$150:$B$275,0),16))</f>
        <v>9</v>
      </c>
      <c r="Q393" s="15" t="str">
        <f>IF(ISNA(INDEX($A$150:$T$275,MATCH($B393,$B$150:$B$275,0),17)),"",INDEX($A$150:$T$275,MATCH($B393,$B$150:$B$275,0),17))</f>
        <v>E</v>
      </c>
      <c r="R393" s="15">
        <f>IF(ISNA(INDEX($A$150:$T$275,MATCH($B393,$B$150:$B$275,0),18)),"",INDEX($A$150:$T$275,MATCH($B393,$B$150:$B$275,0),18))</f>
        <v>0</v>
      </c>
      <c r="S393" s="15">
        <f>IF(ISNA(INDEX($A$150:$T$275,MATCH($B393,$B$150:$B$275,0),19)),"",INDEX($A$150:$T$275,MATCH($B393,$B$150:$B$275,0),19))</f>
        <v>0</v>
      </c>
      <c r="T393" s="15" t="str">
        <f>IF(ISNA(INDEX($A$150:$T$275,MATCH($B393,$B$150:$B$275,0),20)),"",INDEX($A$150:$T$275,MATCH($B393,$B$150:$B$275,0),20))</f>
        <v>DC</v>
      </c>
      <c r="U393"/>
      <c r="V393"/>
      <c r="W393"/>
      <c r="X393"/>
      <c r="Y393"/>
      <c r="Z393"/>
    </row>
    <row r="394" spans="1:26" ht="15" x14ac:dyDescent="0.25">
      <c r="A394" s="10" t="s">
        <v>26</v>
      </c>
      <c r="B394" s="135"/>
      <c r="C394" s="135"/>
      <c r="D394" s="135"/>
      <c r="E394" s="135"/>
      <c r="F394" s="135"/>
      <c r="G394" s="135"/>
      <c r="H394" s="135"/>
      <c r="I394" s="135"/>
      <c r="J394" s="11">
        <f t="shared" ref="J394:P394" si="66">SUM(J389:J393)</f>
        <v>15</v>
      </c>
      <c r="K394" s="11">
        <f t="shared" si="66"/>
        <v>2</v>
      </c>
      <c r="L394" s="11">
        <f t="shared" si="66"/>
        <v>10</v>
      </c>
      <c r="M394" s="11">
        <f t="shared" si="66"/>
        <v>0</v>
      </c>
      <c r="N394" s="11">
        <f t="shared" si="66"/>
        <v>12</v>
      </c>
      <c r="O394" s="11">
        <f t="shared" si="66"/>
        <v>15</v>
      </c>
      <c r="P394" s="11">
        <f t="shared" si="66"/>
        <v>27</v>
      </c>
      <c r="Q394" s="10">
        <f>COUNTIF(Q389:Q393,"E")</f>
        <v>1</v>
      </c>
      <c r="R394" s="10">
        <f>COUNTIF(R389:R393,"C")</f>
        <v>2</v>
      </c>
      <c r="S394" s="10">
        <f>COUNTIF(S389:S393,"VP")</f>
        <v>2</v>
      </c>
      <c r="T394" s="8">
        <f>COUNTA(T389:T393)</f>
        <v>5</v>
      </c>
      <c r="U394"/>
      <c r="V394"/>
      <c r="W394"/>
      <c r="X394"/>
      <c r="Y394"/>
      <c r="Z394"/>
    </row>
    <row r="395" spans="1:26" ht="15" x14ac:dyDescent="0.25">
      <c r="A395" s="129" t="s">
        <v>69</v>
      </c>
      <c r="B395" s="129"/>
      <c r="C395" s="129"/>
      <c r="D395" s="129"/>
      <c r="E395" s="129"/>
      <c r="F395" s="129"/>
      <c r="G395" s="129"/>
      <c r="H395" s="129"/>
      <c r="I395" s="129"/>
      <c r="J395" s="129"/>
      <c r="K395" s="129"/>
      <c r="L395" s="129"/>
      <c r="M395" s="129"/>
      <c r="N395" s="129"/>
      <c r="O395" s="129"/>
      <c r="P395" s="129"/>
      <c r="Q395" s="129"/>
      <c r="R395" s="129"/>
      <c r="S395" s="129"/>
      <c r="T395" s="129"/>
      <c r="U395"/>
      <c r="V395"/>
      <c r="W395"/>
      <c r="X395"/>
      <c r="Y395"/>
      <c r="Z395"/>
    </row>
    <row r="396" spans="1:26" ht="19.7" customHeight="1" x14ac:dyDescent="0.25">
      <c r="A396" s="18" t="str">
        <f>IF(ISNA(INDEX($A$150:$T$275,MATCH($B396,$B$150:$B$275,0),1)),"",INDEX($A$150:$T$275,MATCH($B396,$B$150:$B$275,0),1))</f>
        <v>ULR5422</v>
      </c>
      <c r="B396" s="124" t="s">
        <v>234</v>
      </c>
      <c r="C396" s="124"/>
      <c r="D396" s="124"/>
      <c r="E396" s="124"/>
      <c r="F396" s="124"/>
      <c r="G396" s="124"/>
      <c r="H396" s="124"/>
      <c r="I396" s="124"/>
      <c r="J396" s="9">
        <f>IF(ISNA(INDEX($A$150:$T$275,MATCH($B396,$B$150:$B$275,0),10)),"",INDEX($A$150:$T$275,MATCH($B396,$B$150:$B$275,0),10))</f>
        <v>4</v>
      </c>
      <c r="K396" s="9">
        <f>IF(ISNA(INDEX($A$150:$T$275,MATCH($B396,$B$150:$B$275,0),11)),"",INDEX($A$150:$T$275,MATCH($B396,$B$150:$B$275,0),11))</f>
        <v>2</v>
      </c>
      <c r="L396" s="9">
        <f>IF(ISNA(INDEX($A$150:$T$275,MATCH($B396,$B$150:$B$275,0),12)),"",INDEX($A$150:$T$275,MATCH($B396,$B$150:$B$275,0),12))</f>
        <v>1</v>
      </c>
      <c r="M396" s="9">
        <f>IF(ISNA(INDEX($A$150:$T$275,MATCH($B396,$B$150:$B$275,0),13)),"",INDEX($A$150:$T$275,MATCH($B396,$B$150:$B$275,0),13))</f>
        <v>0</v>
      </c>
      <c r="N396" s="9">
        <f>IF(ISNA(INDEX($A$150:$T$275,MATCH($B396,$B$150:$B$275,0),14)),"",INDEX($A$150:$T$275,MATCH($B396,$B$150:$B$275,0),14))</f>
        <v>3</v>
      </c>
      <c r="O396" s="9">
        <f>IF(ISNA(INDEX($A$150:$T$275,MATCH($B396,$B$150:$B$275,0),15)),"",INDEX($A$150:$T$275,MATCH($B396,$B$150:$B$275,0),15))</f>
        <v>5</v>
      </c>
      <c r="P396" s="9">
        <f>IF(ISNA(INDEX($A$150:$T$275,MATCH($B396,$B$150:$B$275,0),16)),"",INDEX($A$150:$T$275,MATCH($B396,$B$150:$B$275,0),16))</f>
        <v>8</v>
      </c>
      <c r="Q396" s="15" t="str">
        <f>IF(ISNA(INDEX($A$150:$T$275,MATCH($B396,$B$150:$B$275,0),17)),"",INDEX($A$150:$T$275,MATCH($B396,$B$150:$B$275,0),17))</f>
        <v>E</v>
      </c>
      <c r="R396" s="15">
        <f>IF(ISNA(INDEX($A$150:$T$275,MATCH($B396,$B$150:$B$275,0),18)),"",INDEX($A$150:$T$275,MATCH($B396,$B$150:$B$275,0),18))</f>
        <v>0</v>
      </c>
      <c r="S396" s="15">
        <f>IF(ISNA(INDEX($A$150:$T$275,MATCH($B396,$B$150:$B$275,0),19)),"",INDEX($A$150:$T$275,MATCH($B396,$B$150:$B$275,0),19))</f>
        <v>0</v>
      </c>
      <c r="T396" s="15" t="str">
        <f>IF(ISNA(INDEX($A$150:$T$275,MATCH($B396,$B$150:$B$275,0),20)),"",INDEX($A$150:$T$275,MATCH($B396,$B$150:$B$275,0),20))</f>
        <v>DC</v>
      </c>
      <c r="U396"/>
      <c r="V396"/>
      <c r="W396"/>
      <c r="X396"/>
      <c r="Y396"/>
      <c r="Z396"/>
    </row>
    <row r="397" spans="1:26" ht="15" customHeight="1" x14ac:dyDescent="0.25">
      <c r="A397" s="10" t="s">
        <v>26</v>
      </c>
      <c r="B397" s="129"/>
      <c r="C397" s="129"/>
      <c r="D397" s="129"/>
      <c r="E397" s="129"/>
      <c r="F397" s="129"/>
      <c r="G397" s="129"/>
      <c r="H397" s="129"/>
      <c r="I397" s="129"/>
      <c r="J397" s="11">
        <f t="shared" ref="J397:P397" si="67">SUM(J396:J396)</f>
        <v>4</v>
      </c>
      <c r="K397" s="11">
        <f t="shared" si="67"/>
        <v>2</v>
      </c>
      <c r="L397" s="11">
        <f t="shared" si="67"/>
        <v>1</v>
      </c>
      <c r="M397" s="11">
        <f t="shared" si="67"/>
        <v>0</v>
      </c>
      <c r="N397" s="11">
        <f t="shared" si="67"/>
        <v>3</v>
      </c>
      <c r="O397" s="11">
        <f t="shared" si="67"/>
        <v>5</v>
      </c>
      <c r="P397" s="11">
        <f t="shared" si="67"/>
        <v>8</v>
      </c>
      <c r="Q397" s="10">
        <f>COUNTIF(Q396:Q396,"E")</f>
        <v>1</v>
      </c>
      <c r="R397" s="10">
        <f>COUNTIF(R396:R396,"C")</f>
        <v>0</v>
      </c>
      <c r="S397" s="10">
        <f>COUNTIF(S396:S396,"VP")</f>
        <v>0</v>
      </c>
      <c r="T397" s="8">
        <f>COUNTA(T396:T396)</f>
        <v>1</v>
      </c>
      <c r="U397"/>
      <c r="V397"/>
      <c r="W397"/>
      <c r="X397"/>
      <c r="Y397"/>
      <c r="Z397"/>
    </row>
    <row r="398" spans="1:26" ht="15" x14ac:dyDescent="0.25">
      <c r="A398" s="136" t="s">
        <v>125</v>
      </c>
      <c r="B398" s="136"/>
      <c r="C398" s="136"/>
      <c r="D398" s="136"/>
      <c r="E398" s="136"/>
      <c r="F398" s="136"/>
      <c r="G398" s="136"/>
      <c r="H398" s="136"/>
      <c r="I398" s="136"/>
      <c r="J398" s="11">
        <f t="shared" ref="J398:T398" si="68">SUM(J394,J397)</f>
        <v>19</v>
      </c>
      <c r="K398" s="11">
        <f t="shared" si="68"/>
        <v>4</v>
      </c>
      <c r="L398" s="11">
        <f t="shared" si="68"/>
        <v>11</v>
      </c>
      <c r="M398" s="11">
        <f t="shared" si="68"/>
        <v>0</v>
      </c>
      <c r="N398" s="11">
        <f t="shared" si="68"/>
        <v>15</v>
      </c>
      <c r="O398" s="11">
        <f t="shared" si="68"/>
        <v>20</v>
      </c>
      <c r="P398" s="11">
        <f t="shared" si="68"/>
        <v>35</v>
      </c>
      <c r="Q398" s="11">
        <f t="shared" si="68"/>
        <v>2</v>
      </c>
      <c r="R398" s="11">
        <f t="shared" si="68"/>
        <v>2</v>
      </c>
      <c r="S398" s="11">
        <f t="shared" si="68"/>
        <v>2</v>
      </c>
      <c r="T398" s="44">
        <f t="shared" si="68"/>
        <v>6</v>
      </c>
      <c r="U398"/>
      <c r="V398"/>
      <c r="W398"/>
      <c r="X398"/>
      <c r="Y398"/>
      <c r="Z398"/>
    </row>
    <row r="399" spans="1:26" ht="15" x14ac:dyDescent="0.25">
      <c r="A399" s="169" t="s">
        <v>49</v>
      </c>
      <c r="B399" s="170"/>
      <c r="C399" s="170"/>
      <c r="D399" s="170"/>
      <c r="E399" s="170"/>
      <c r="F399" s="170"/>
      <c r="G399" s="170"/>
      <c r="H399" s="170"/>
      <c r="I399" s="170"/>
      <c r="J399" s="171"/>
      <c r="K399" s="11">
        <f t="shared" ref="K399:P399" si="69">K394*14+K397*12</f>
        <v>52</v>
      </c>
      <c r="L399" s="11">
        <f t="shared" si="69"/>
        <v>152</v>
      </c>
      <c r="M399" s="11">
        <f t="shared" si="69"/>
        <v>0</v>
      </c>
      <c r="N399" s="11">
        <f t="shared" si="69"/>
        <v>204</v>
      </c>
      <c r="O399" s="11">
        <f t="shared" si="69"/>
        <v>270</v>
      </c>
      <c r="P399" s="11">
        <f t="shared" si="69"/>
        <v>474</v>
      </c>
      <c r="Q399" s="189"/>
      <c r="R399" s="190"/>
      <c r="S399" s="190"/>
      <c r="T399" s="191"/>
      <c r="U399"/>
      <c r="V399"/>
      <c r="W399"/>
      <c r="X399"/>
      <c r="Y399"/>
      <c r="Z399"/>
    </row>
    <row r="400" spans="1:26" ht="12.75" customHeight="1" x14ac:dyDescent="0.25">
      <c r="A400" s="172"/>
      <c r="B400" s="80"/>
      <c r="C400" s="80"/>
      <c r="D400" s="80"/>
      <c r="E400" s="80"/>
      <c r="F400" s="80"/>
      <c r="G400" s="80"/>
      <c r="H400" s="80"/>
      <c r="I400" s="80"/>
      <c r="J400" s="173"/>
      <c r="K400" s="154">
        <f>SUM(K399:M399)</f>
        <v>204</v>
      </c>
      <c r="L400" s="155"/>
      <c r="M400" s="156"/>
      <c r="N400" s="154">
        <f>SUM(N399:O399)</f>
        <v>474</v>
      </c>
      <c r="O400" s="155"/>
      <c r="P400" s="156"/>
      <c r="Q400" s="192"/>
      <c r="R400" s="193"/>
      <c r="S400" s="193"/>
      <c r="T400" s="194"/>
      <c r="U400"/>
      <c r="V400"/>
      <c r="W400"/>
      <c r="X400"/>
      <c r="Y400"/>
      <c r="Z400"/>
    </row>
    <row r="401" spans="1:26" ht="12.75" customHeight="1" x14ac:dyDescent="0.25">
      <c r="A401" s="174" t="s">
        <v>89</v>
      </c>
      <c r="B401" s="175"/>
      <c r="C401" s="175"/>
      <c r="D401" s="175"/>
      <c r="E401" s="175"/>
      <c r="F401" s="175"/>
      <c r="G401" s="175"/>
      <c r="H401" s="175"/>
      <c r="I401" s="175"/>
      <c r="J401" s="176"/>
      <c r="K401" s="81">
        <f>T398/SUM(T162,T178,T194,T208,T221,T235)</f>
        <v>0.14285714285714285</v>
      </c>
      <c r="L401" s="82"/>
      <c r="M401" s="82"/>
      <c r="N401" s="82"/>
      <c r="O401" s="82"/>
      <c r="P401" s="82"/>
      <c r="Q401" s="82"/>
      <c r="R401" s="82"/>
      <c r="S401" s="82"/>
      <c r="T401" s="83"/>
      <c r="U401"/>
      <c r="V401"/>
      <c r="W401"/>
      <c r="X401"/>
      <c r="Y401"/>
      <c r="Z401"/>
    </row>
    <row r="402" spans="1:26" ht="12.75" customHeight="1" x14ac:dyDescent="0.25">
      <c r="A402" s="182" t="s">
        <v>90</v>
      </c>
      <c r="B402" s="182"/>
      <c r="C402" s="182"/>
      <c r="D402" s="182"/>
      <c r="E402" s="182"/>
      <c r="F402" s="182"/>
      <c r="G402" s="182"/>
      <c r="H402" s="182"/>
      <c r="I402" s="182"/>
      <c r="J402" s="182"/>
      <c r="K402" s="81">
        <f>K400/(SUM(N162,N178,N194,N208,N221)*14+N235*12)</f>
        <v>9.5149253731343281E-2</v>
      </c>
      <c r="L402" s="82"/>
      <c r="M402" s="82"/>
      <c r="N402" s="82"/>
      <c r="O402" s="82"/>
      <c r="P402" s="82"/>
      <c r="Q402" s="82"/>
      <c r="R402" s="82"/>
      <c r="S402" s="82"/>
      <c r="T402" s="83"/>
      <c r="U402"/>
      <c r="V402"/>
      <c r="W402"/>
      <c r="X402"/>
      <c r="Y402"/>
      <c r="Z402"/>
    </row>
    <row r="403" spans="1:26" ht="12.75" customHeight="1" x14ac:dyDescent="0.25">
      <c r="U403"/>
      <c r="V403"/>
      <c r="W403"/>
      <c r="X403"/>
      <c r="Y403"/>
      <c r="Z403"/>
    </row>
    <row r="404" spans="1:26" ht="12.75" customHeight="1" x14ac:dyDescent="0.25">
      <c r="U404"/>
      <c r="V404"/>
      <c r="W404"/>
      <c r="X404"/>
      <c r="Y404"/>
      <c r="Z404"/>
    </row>
    <row r="405" spans="1:26" ht="12.75" customHeight="1" x14ac:dyDescent="0.25">
      <c r="U405"/>
      <c r="V405"/>
      <c r="W405"/>
      <c r="X405"/>
      <c r="Y405"/>
      <c r="Z405"/>
    </row>
    <row r="407" spans="1:26" ht="12.75" customHeight="1" x14ac:dyDescent="0.2">
      <c r="A407" s="128" t="s">
        <v>70</v>
      </c>
      <c r="B407" s="128"/>
      <c r="C407" s="128"/>
      <c r="D407" s="128"/>
      <c r="E407" s="128"/>
      <c r="F407" s="128"/>
      <c r="G407" s="128"/>
      <c r="H407" s="128"/>
      <c r="I407" s="128"/>
      <c r="J407" s="128"/>
      <c r="K407" s="128"/>
      <c r="L407" s="128"/>
      <c r="M407" s="128"/>
      <c r="N407" s="128"/>
      <c r="O407" s="128"/>
      <c r="P407" s="128"/>
      <c r="Q407" s="128"/>
      <c r="R407" s="128"/>
      <c r="S407" s="128"/>
      <c r="T407" s="128"/>
    </row>
    <row r="408" spans="1:26" ht="12.75" customHeight="1" x14ac:dyDescent="0.2">
      <c r="A408" s="88" t="s">
        <v>28</v>
      </c>
      <c r="B408" s="84" t="s">
        <v>59</v>
      </c>
      <c r="C408" s="93"/>
      <c r="D408" s="93"/>
      <c r="E408" s="93"/>
      <c r="F408" s="93"/>
      <c r="G408" s="85"/>
      <c r="H408" s="84" t="s">
        <v>62</v>
      </c>
      <c r="I408" s="85"/>
      <c r="J408" s="90" t="s">
        <v>63</v>
      </c>
      <c r="K408" s="92"/>
      <c r="L408" s="92"/>
      <c r="M408" s="92"/>
      <c r="N408" s="92"/>
      <c r="O408" s="91"/>
      <c r="P408" s="84" t="s">
        <v>48</v>
      </c>
      <c r="Q408" s="85"/>
      <c r="R408" s="111" t="s">
        <v>64</v>
      </c>
      <c r="S408" s="111"/>
      <c r="T408" s="111"/>
    </row>
    <row r="409" spans="1:26" x14ac:dyDescent="0.2">
      <c r="A409" s="89"/>
      <c r="B409" s="86"/>
      <c r="C409" s="94"/>
      <c r="D409" s="94"/>
      <c r="E409" s="94"/>
      <c r="F409" s="94"/>
      <c r="G409" s="87"/>
      <c r="H409" s="86"/>
      <c r="I409" s="87"/>
      <c r="J409" s="90" t="s">
        <v>35</v>
      </c>
      <c r="K409" s="91"/>
      <c r="L409" s="90" t="s">
        <v>7</v>
      </c>
      <c r="M409" s="91"/>
      <c r="N409" s="90" t="s">
        <v>32</v>
      </c>
      <c r="O409" s="91"/>
      <c r="P409" s="86"/>
      <c r="Q409" s="87"/>
      <c r="R409" s="16" t="s">
        <v>65</v>
      </c>
      <c r="S409" s="16" t="s">
        <v>66</v>
      </c>
      <c r="T409" s="16" t="s">
        <v>67</v>
      </c>
    </row>
    <row r="410" spans="1:26" ht="12.75" customHeight="1" x14ac:dyDescent="0.2">
      <c r="A410" s="16">
        <v>1</v>
      </c>
      <c r="B410" s="90" t="s">
        <v>60</v>
      </c>
      <c r="C410" s="92"/>
      <c r="D410" s="92"/>
      <c r="E410" s="92"/>
      <c r="F410" s="92"/>
      <c r="G410" s="91"/>
      <c r="H410" s="101">
        <f>J410</f>
        <v>1712</v>
      </c>
      <c r="I410" s="102"/>
      <c r="J410" s="99">
        <f>(SUM(N162+N178+N194+N208+N221)*14+N235*12)-J411</f>
        <v>1712</v>
      </c>
      <c r="K410" s="100"/>
      <c r="L410" s="99">
        <f>(SUM(O162+O178+O194+O208+O221)*14+O235*12)-L411</f>
        <v>2030</v>
      </c>
      <c r="M410" s="100"/>
      <c r="N410" s="99">
        <f>(SUM(P162+P178+P194+P208+P221)*14+P235*12)-N411</f>
        <v>3742</v>
      </c>
      <c r="O410" s="100"/>
      <c r="P410" s="95">
        <f>H410/H412</f>
        <v>0.79850746268656714</v>
      </c>
      <c r="Q410" s="96"/>
      <c r="R410" s="8">
        <f>J162+J178-R411</f>
        <v>64</v>
      </c>
      <c r="S410" s="8">
        <f>J194+J208-S411</f>
        <v>44</v>
      </c>
      <c r="T410" s="8">
        <f>J221+J235-T411</f>
        <v>42</v>
      </c>
    </row>
    <row r="411" spans="1:26" ht="12.75" customHeight="1" x14ac:dyDescent="0.2">
      <c r="A411" s="16">
        <v>2</v>
      </c>
      <c r="B411" s="90" t="s">
        <v>61</v>
      </c>
      <c r="C411" s="92"/>
      <c r="D411" s="92"/>
      <c r="E411" s="92"/>
      <c r="F411" s="92"/>
      <c r="G411" s="91"/>
      <c r="H411" s="101">
        <f>J411</f>
        <v>432</v>
      </c>
      <c r="I411" s="102"/>
      <c r="J411" s="130">
        <f>N262</f>
        <v>432</v>
      </c>
      <c r="K411" s="131"/>
      <c r="L411" s="130">
        <f>O262</f>
        <v>396</v>
      </c>
      <c r="M411" s="131"/>
      <c r="N411" s="97">
        <f>SUM(J411:M411)</f>
        <v>828</v>
      </c>
      <c r="O411" s="98"/>
      <c r="P411" s="95">
        <f>H411/H412</f>
        <v>0.20149253731343283</v>
      </c>
      <c r="Q411" s="96"/>
      <c r="R411" s="7">
        <v>0</v>
      </c>
      <c r="S411" s="7">
        <v>16</v>
      </c>
      <c r="T411" s="7">
        <v>18</v>
      </c>
      <c r="U411" s="79" t="str">
        <f>IF(N411=P262,"Corect","Nu corespunde cu tabelul de opționale")</f>
        <v>Corect</v>
      </c>
      <c r="V411" s="79"/>
      <c r="W411" s="79"/>
      <c r="X411" s="79"/>
    </row>
    <row r="412" spans="1:26" x14ac:dyDescent="0.2">
      <c r="A412" s="90" t="s">
        <v>26</v>
      </c>
      <c r="B412" s="92"/>
      <c r="C412" s="92"/>
      <c r="D412" s="92"/>
      <c r="E412" s="92"/>
      <c r="F412" s="92"/>
      <c r="G412" s="91"/>
      <c r="H412" s="90">
        <f>SUM(H410:I411)</f>
        <v>2144</v>
      </c>
      <c r="I412" s="91"/>
      <c r="J412" s="90">
        <f>SUM(J410:K411)</f>
        <v>2144</v>
      </c>
      <c r="K412" s="91"/>
      <c r="L412" s="150">
        <f>SUM(L410:M411)</f>
        <v>2426</v>
      </c>
      <c r="M412" s="151"/>
      <c r="N412" s="150">
        <f>SUM(N410:O411)</f>
        <v>4570</v>
      </c>
      <c r="O412" s="151"/>
      <c r="P412" s="132">
        <f>SUM(P410:Q411)</f>
        <v>1</v>
      </c>
      <c r="Q412" s="133"/>
      <c r="R412" s="10">
        <f>SUM(R410:R411)</f>
        <v>64</v>
      </c>
      <c r="S412" s="10">
        <f>SUM(S410:S411)</f>
        <v>60</v>
      </c>
      <c r="T412" s="10">
        <f>SUM(T410:T411)</f>
        <v>60</v>
      </c>
    </row>
    <row r="413" spans="1:26" x14ac:dyDescent="0.2">
      <c r="A413" s="41"/>
      <c r="B413" s="41"/>
      <c r="C413" s="41"/>
      <c r="D413" s="41"/>
      <c r="E413" s="41"/>
      <c r="F413" s="41"/>
      <c r="G413" s="41"/>
      <c r="H413" s="41"/>
      <c r="I413" s="41"/>
      <c r="J413" s="41"/>
      <c r="K413" s="41"/>
      <c r="L413" s="31"/>
      <c r="M413" s="31"/>
      <c r="N413" s="31"/>
      <c r="O413" s="31"/>
      <c r="P413" s="42"/>
      <c r="Q413" s="42"/>
      <c r="R413" s="31"/>
      <c r="S413" s="31"/>
      <c r="T413" s="31"/>
    </row>
    <row r="414" spans="1:26" x14ac:dyDescent="0.2">
      <c r="A414" s="41"/>
      <c r="B414" s="41"/>
      <c r="C414" s="41"/>
      <c r="D414" s="41"/>
      <c r="E414" s="41"/>
      <c r="F414" s="41"/>
      <c r="G414" s="41"/>
      <c r="H414" s="41"/>
      <c r="I414" s="41"/>
      <c r="J414" s="41"/>
      <c r="K414" s="41"/>
      <c r="L414" s="31"/>
      <c r="M414" s="31"/>
      <c r="N414" s="31"/>
      <c r="O414" s="31"/>
      <c r="P414" s="42"/>
      <c r="Q414" s="42"/>
      <c r="R414" s="31"/>
      <c r="S414" s="31"/>
      <c r="T414" s="31"/>
    </row>
    <row r="415" spans="1:26" x14ac:dyDescent="0.2">
      <c r="A415" s="41"/>
      <c r="B415" s="41"/>
      <c r="C415" s="41"/>
      <c r="D415" s="41"/>
      <c r="E415" s="41"/>
      <c r="F415" s="41"/>
      <c r="G415" s="41"/>
      <c r="H415" s="41"/>
      <c r="I415" s="41"/>
      <c r="J415" s="41"/>
      <c r="K415" s="41"/>
      <c r="L415" s="31"/>
      <c r="M415" s="31"/>
      <c r="N415" s="31"/>
      <c r="O415" s="31"/>
      <c r="P415" s="42"/>
      <c r="Q415" s="42"/>
      <c r="R415" s="31"/>
      <c r="S415" s="31"/>
      <c r="T415" s="31"/>
    </row>
    <row r="416" spans="1:26" ht="12.75" customHeight="1" x14ac:dyDescent="0.2">
      <c r="A416" s="203" t="s">
        <v>142</v>
      </c>
      <c r="B416" s="203"/>
      <c r="C416" s="203"/>
      <c r="D416" s="203"/>
      <c r="E416" s="203"/>
      <c r="F416" s="203"/>
      <c r="G416" s="203"/>
      <c r="H416" s="203"/>
      <c r="I416" s="203"/>
      <c r="J416" s="203"/>
      <c r="K416" s="203"/>
      <c r="L416" s="203"/>
      <c r="M416" s="203"/>
      <c r="N416" s="203"/>
      <c r="O416" s="203"/>
      <c r="P416" s="203"/>
      <c r="Q416" s="203"/>
      <c r="R416" s="203"/>
      <c r="S416" s="203"/>
      <c r="T416" s="203"/>
    </row>
    <row r="417" spans="1:26" ht="12.75" customHeight="1" x14ac:dyDescent="0.2">
      <c r="A417" s="84" t="s">
        <v>147</v>
      </c>
      <c r="B417" s="93"/>
      <c r="C417" s="93"/>
      <c r="D417" s="93"/>
      <c r="E417" s="93"/>
      <c r="F417" s="93"/>
      <c r="G417" s="93"/>
      <c r="H417" s="85"/>
      <c r="I417" s="84" t="s">
        <v>148</v>
      </c>
      <c r="J417" s="85"/>
      <c r="K417" s="84" t="s">
        <v>150</v>
      </c>
      <c r="L417" s="93"/>
      <c r="M417" s="93"/>
      <c r="N417" s="85"/>
      <c r="O417" s="84" t="s">
        <v>151</v>
      </c>
      <c r="P417" s="93"/>
      <c r="Q417" s="85"/>
      <c r="R417" s="84" t="s">
        <v>152</v>
      </c>
      <c r="S417" s="93"/>
      <c r="T417" s="85"/>
    </row>
    <row r="418" spans="1:26" ht="12.75" customHeight="1" x14ac:dyDescent="0.2">
      <c r="A418" s="86"/>
      <c r="B418" s="94"/>
      <c r="C418" s="94"/>
      <c r="D418" s="94"/>
      <c r="E418" s="94"/>
      <c r="F418" s="94"/>
      <c r="G418" s="94"/>
      <c r="H418" s="87"/>
      <c r="I418" s="86"/>
      <c r="J418" s="87"/>
      <c r="K418" s="86"/>
      <c r="L418" s="94"/>
      <c r="M418" s="94"/>
      <c r="N418" s="87"/>
      <c r="O418" s="86"/>
      <c r="P418" s="94"/>
      <c r="Q418" s="87"/>
      <c r="R418" s="86"/>
      <c r="S418" s="94"/>
      <c r="T418" s="87"/>
    </row>
    <row r="419" spans="1:26" ht="12.75" customHeight="1" x14ac:dyDescent="0.2">
      <c r="A419" s="125" t="s">
        <v>145</v>
      </c>
      <c r="B419" s="126"/>
      <c r="C419" s="126"/>
      <c r="D419" s="126"/>
      <c r="E419" s="126"/>
      <c r="F419" s="126"/>
      <c r="G419" s="127"/>
      <c r="H419" s="16" t="s">
        <v>143</v>
      </c>
      <c r="I419" s="109">
        <f>K337</f>
        <v>496</v>
      </c>
      <c r="J419" s="110"/>
      <c r="K419" s="114">
        <f>K339</f>
        <v>0.23134328358208955</v>
      </c>
      <c r="L419" s="114"/>
      <c r="M419" s="114"/>
      <c r="N419" s="114"/>
      <c r="O419" s="105">
        <f>N337</f>
        <v>1216</v>
      </c>
      <c r="P419" s="106"/>
      <c r="Q419" s="106"/>
      <c r="R419" s="121">
        <f>O419/O422</f>
        <v>0.26608315098468271</v>
      </c>
      <c r="S419" s="122"/>
      <c r="T419" s="123"/>
      <c r="U419" s="103" t="str">
        <f>IF(J412=I422,"Corect","Bilanțul general nu corespunde cu Bilanțul pe tipuri de discipline")</f>
        <v>Corect</v>
      </c>
      <c r="V419" s="104"/>
      <c r="W419" s="104"/>
      <c r="X419" s="104"/>
      <c r="Y419" s="104"/>
    </row>
    <row r="420" spans="1:26" ht="12.75" customHeight="1" x14ac:dyDescent="0.2">
      <c r="A420" s="125" t="s">
        <v>146</v>
      </c>
      <c r="B420" s="126"/>
      <c r="C420" s="126"/>
      <c r="D420" s="126"/>
      <c r="E420" s="126"/>
      <c r="F420" s="126"/>
      <c r="G420" s="127"/>
      <c r="H420" s="16" t="s">
        <v>144</v>
      </c>
      <c r="I420" s="109">
        <f>K379</f>
        <v>1444</v>
      </c>
      <c r="J420" s="110"/>
      <c r="K420" s="114">
        <f>K381</f>
        <v>0.67350746268656714</v>
      </c>
      <c r="L420" s="114"/>
      <c r="M420" s="114"/>
      <c r="N420" s="114"/>
      <c r="O420" s="105">
        <f>N379</f>
        <v>2880</v>
      </c>
      <c r="P420" s="106"/>
      <c r="Q420" s="106"/>
      <c r="R420" s="121">
        <f>O420/O422</f>
        <v>0.63019693654266962</v>
      </c>
      <c r="S420" s="122"/>
      <c r="T420" s="123"/>
    </row>
    <row r="421" spans="1:26" ht="12.75" customHeight="1" x14ac:dyDescent="0.2">
      <c r="A421" s="125" t="s">
        <v>155</v>
      </c>
      <c r="B421" s="126"/>
      <c r="C421" s="126"/>
      <c r="D421" s="126"/>
      <c r="E421" s="126"/>
      <c r="F421" s="126"/>
      <c r="G421" s="127"/>
      <c r="H421" s="16" t="s">
        <v>38</v>
      </c>
      <c r="I421" s="109">
        <f>K400</f>
        <v>204</v>
      </c>
      <c r="J421" s="110"/>
      <c r="K421" s="114">
        <f>K402</f>
        <v>9.5149253731343281E-2</v>
      </c>
      <c r="L421" s="114"/>
      <c r="M421" s="114"/>
      <c r="N421" s="114"/>
      <c r="O421" s="105">
        <f>N400</f>
        <v>474</v>
      </c>
      <c r="P421" s="106"/>
      <c r="Q421" s="106"/>
      <c r="R421" s="121">
        <f>O421/O422</f>
        <v>0.1037199124726477</v>
      </c>
      <c r="S421" s="122"/>
      <c r="T421" s="123"/>
      <c r="U421" s="103" t="str">
        <f>IF(N412=O422,"Corect","Bilanțul general nu corespunde cu Bilanțul pe tipuri de discipline")</f>
        <v>Corect</v>
      </c>
      <c r="V421" s="104"/>
      <c r="W421" s="104"/>
      <c r="X421" s="104"/>
      <c r="Y421" s="104"/>
    </row>
    <row r="422" spans="1:26" x14ac:dyDescent="0.2">
      <c r="A422" s="111" t="s">
        <v>26</v>
      </c>
      <c r="B422" s="111"/>
      <c r="C422" s="111"/>
      <c r="D422" s="111"/>
      <c r="E422" s="111"/>
      <c r="F422" s="111"/>
      <c r="G422" s="111"/>
      <c r="H422" s="111"/>
      <c r="I422" s="112">
        <f>SUM(I419:J421)</f>
        <v>2144</v>
      </c>
      <c r="J422" s="113"/>
      <c r="K422" s="115">
        <f>SUM(K419:N421)</f>
        <v>1</v>
      </c>
      <c r="L422" s="115"/>
      <c r="M422" s="115"/>
      <c r="N422" s="115"/>
      <c r="O422" s="107">
        <f>SUM(O419:Q421)</f>
        <v>4570</v>
      </c>
      <c r="P422" s="108"/>
      <c r="Q422" s="108"/>
      <c r="R422" s="115">
        <f>SUM(R419:T421)</f>
        <v>1</v>
      </c>
      <c r="S422" s="115"/>
      <c r="T422" s="115"/>
    </row>
    <row r="423" spans="1:26" x14ac:dyDescent="0.2">
      <c r="A423" s="41"/>
      <c r="B423" s="41"/>
      <c r="C423" s="41"/>
      <c r="D423" s="41"/>
      <c r="E423" s="41"/>
      <c r="F423" s="41"/>
      <c r="G423" s="41"/>
      <c r="H423" s="41"/>
      <c r="I423" s="41"/>
      <c r="J423" s="41"/>
      <c r="K423" s="41"/>
      <c r="L423" s="31"/>
      <c r="M423" s="31"/>
      <c r="N423" s="31"/>
      <c r="O423" s="31"/>
      <c r="P423" s="42"/>
      <c r="Q423" s="42"/>
      <c r="R423" s="31"/>
      <c r="S423" s="31"/>
      <c r="T423" s="31"/>
      <c r="U423" s="418" t="s">
        <v>312</v>
      </c>
      <c r="V423" s="418"/>
    </row>
    <row r="424" spans="1:26" x14ac:dyDescent="0.2">
      <c r="A424" s="41"/>
      <c r="B424" s="41"/>
      <c r="C424" s="41"/>
      <c r="D424" s="41"/>
      <c r="E424" s="41"/>
      <c r="F424" s="41"/>
      <c r="G424" s="41"/>
      <c r="H424" s="41"/>
      <c r="I424" s="41"/>
      <c r="J424" s="41"/>
      <c r="K424" s="41"/>
      <c r="L424" s="31"/>
      <c r="M424" s="31"/>
      <c r="N424" s="31"/>
      <c r="O424" s="31"/>
      <c r="P424" s="42"/>
      <c r="Q424" s="42"/>
      <c r="R424" s="31"/>
      <c r="S424" s="31"/>
      <c r="T424" s="31"/>
    </row>
    <row r="425" spans="1:26" x14ac:dyDescent="0.2">
      <c r="A425" s="41"/>
      <c r="B425" s="41"/>
      <c r="C425" s="41"/>
      <c r="D425" s="41"/>
      <c r="E425" s="41"/>
      <c r="F425" s="41"/>
      <c r="G425" s="41"/>
      <c r="H425" s="41"/>
      <c r="I425" s="41"/>
      <c r="J425" s="41"/>
      <c r="K425" s="41"/>
      <c r="L425" s="31"/>
      <c r="M425" s="31"/>
      <c r="N425" s="31"/>
      <c r="O425" s="31"/>
      <c r="P425" s="42"/>
      <c r="Q425" s="42"/>
      <c r="R425" s="31"/>
      <c r="S425" s="31"/>
      <c r="T425" s="31"/>
      <c r="U425" s="116" t="s">
        <v>94</v>
      </c>
      <c r="V425" s="116"/>
      <c r="W425" s="116"/>
      <c r="X425" s="116"/>
    </row>
    <row r="426" spans="1:26" x14ac:dyDescent="0.2">
      <c r="A426" s="80" t="s">
        <v>158</v>
      </c>
      <c r="B426" s="80"/>
      <c r="C426" s="80"/>
      <c r="D426" s="80"/>
      <c r="E426" s="80"/>
      <c r="F426" s="80"/>
      <c r="G426" s="80"/>
      <c r="H426" s="80"/>
      <c r="I426" s="80"/>
      <c r="J426" s="80"/>
      <c r="K426" s="80"/>
      <c r="L426" s="80"/>
      <c r="M426" s="80"/>
      <c r="N426" s="80"/>
      <c r="O426" s="80"/>
      <c r="P426" s="80"/>
      <c r="Q426" s="42"/>
      <c r="R426" s="31"/>
      <c r="S426" s="31"/>
      <c r="T426" s="31"/>
      <c r="U426" s="116"/>
      <c r="V426" s="116"/>
      <c r="W426" s="116"/>
      <c r="X426" s="116"/>
    </row>
    <row r="427" spans="1:26" ht="12.75" customHeight="1" x14ac:dyDescent="0.2">
      <c r="A427" s="125" t="s">
        <v>159</v>
      </c>
      <c r="B427" s="126"/>
      <c r="C427" s="126"/>
      <c r="D427" s="126"/>
      <c r="E427" s="126"/>
      <c r="F427" s="126"/>
      <c r="G427" s="126"/>
      <c r="H427" s="126"/>
      <c r="I427" s="126"/>
      <c r="J427" s="126"/>
      <c r="K427" s="126"/>
      <c r="L427" s="126"/>
      <c r="M427" s="126"/>
      <c r="N427" s="127"/>
      <c r="O427" s="421">
        <f>(M354+M358+M362)*14</f>
        <v>168</v>
      </c>
      <c r="P427" s="421"/>
      <c r="Q427" s="42"/>
      <c r="R427" s="31"/>
      <c r="S427" s="31"/>
      <c r="T427" s="31"/>
      <c r="U427" s="116"/>
      <c r="V427" s="116"/>
      <c r="W427" s="116"/>
      <c r="X427" s="116"/>
    </row>
    <row r="428" spans="1:26" ht="12.75" customHeight="1" x14ac:dyDescent="0.2">
      <c r="A428" s="125" t="s">
        <v>160</v>
      </c>
      <c r="B428" s="126"/>
      <c r="C428" s="126"/>
      <c r="D428" s="126"/>
      <c r="E428" s="126"/>
      <c r="F428" s="126"/>
      <c r="G428" s="126"/>
      <c r="H428" s="126"/>
      <c r="I428" s="126"/>
      <c r="J428" s="126"/>
      <c r="K428" s="126"/>
      <c r="L428" s="126"/>
      <c r="M428" s="126"/>
      <c r="N428" s="127"/>
      <c r="O428" s="152">
        <v>0</v>
      </c>
      <c r="P428" s="152"/>
      <c r="Q428" s="42"/>
      <c r="R428" s="31"/>
      <c r="S428" s="31"/>
      <c r="T428" s="31"/>
      <c r="U428" s="117" t="s">
        <v>95</v>
      </c>
      <c r="V428" s="118"/>
      <c r="W428" s="117" t="s">
        <v>96</v>
      </c>
      <c r="X428" s="118"/>
    </row>
    <row r="429" spans="1:26" ht="12.75" customHeight="1" x14ac:dyDescent="0.2">
      <c r="A429" s="90" t="s">
        <v>149</v>
      </c>
      <c r="B429" s="92"/>
      <c r="C429" s="92"/>
      <c r="D429" s="92"/>
      <c r="E429" s="92"/>
      <c r="F429" s="92"/>
      <c r="G429" s="92"/>
      <c r="H429" s="92"/>
      <c r="I429" s="92"/>
      <c r="J429" s="92"/>
      <c r="K429" s="92"/>
      <c r="L429" s="92"/>
      <c r="M429" s="92"/>
      <c r="N429" s="91"/>
      <c r="O429" s="129">
        <f>O427+O428</f>
        <v>168</v>
      </c>
      <c r="P429" s="129"/>
      <c r="Q429" s="42"/>
      <c r="R429" s="31"/>
      <c r="S429" s="31"/>
      <c r="T429" s="31"/>
      <c r="U429" s="119"/>
      <c r="V429" s="120"/>
      <c r="W429" s="119"/>
      <c r="X429" s="120"/>
    </row>
    <row r="430" spans="1:26" x14ac:dyDescent="0.2">
      <c r="A430" s="41"/>
      <c r="B430" s="41"/>
      <c r="C430" s="41"/>
      <c r="D430" s="41"/>
      <c r="E430" s="41"/>
      <c r="F430" s="41"/>
      <c r="G430" s="41"/>
      <c r="H430" s="41"/>
      <c r="I430" s="41"/>
      <c r="J430" s="41"/>
      <c r="K430" s="41"/>
      <c r="L430" s="31"/>
      <c r="M430" s="31"/>
      <c r="N430" s="31"/>
      <c r="O430" s="31"/>
      <c r="P430" s="42"/>
      <c r="Q430" s="42"/>
      <c r="R430" s="31"/>
      <c r="S430" s="31"/>
      <c r="T430" s="31"/>
      <c r="U430" s="339" t="e">
        <f>K338+#REF!+K380+K401</f>
        <v>#REF!</v>
      </c>
      <c r="V430" s="340"/>
      <c r="W430" s="339">
        <f>K338+K380+K401</f>
        <v>1</v>
      </c>
      <c r="X430" s="340"/>
      <c r="Y430" s="341" t="s">
        <v>97</v>
      </c>
      <c r="Z430" s="342"/>
    </row>
    <row r="431" spans="1:26" x14ac:dyDescent="0.2">
      <c r="A431" s="41"/>
      <c r="B431" s="41"/>
      <c r="C431" s="41"/>
      <c r="D431" s="41"/>
      <c r="E431" s="41"/>
      <c r="F431" s="41"/>
      <c r="G431" s="41"/>
      <c r="H431" s="41"/>
      <c r="I431" s="41"/>
      <c r="J431" s="41"/>
      <c r="K431" s="41"/>
      <c r="L431" s="31"/>
      <c r="M431" s="31"/>
      <c r="N431" s="31"/>
      <c r="O431" s="31"/>
      <c r="P431" s="42"/>
      <c r="Q431" s="42"/>
      <c r="R431" s="31"/>
      <c r="S431" s="31"/>
      <c r="T431" s="31"/>
      <c r="U431" s="339" t="e">
        <f>K339+#REF!+K381+K402</f>
        <v>#REF!</v>
      </c>
      <c r="V431" s="340"/>
      <c r="W431" s="339">
        <f>K339+K381+K402</f>
        <v>1</v>
      </c>
      <c r="X431" s="340"/>
      <c r="Y431" s="341" t="s">
        <v>98</v>
      </c>
      <c r="Z431" s="342"/>
    </row>
    <row r="432" spans="1:26" ht="12.75" customHeight="1" x14ac:dyDescent="0.2">
      <c r="A432" s="31"/>
      <c r="B432" s="31"/>
      <c r="C432" s="31"/>
      <c r="D432" s="31"/>
      <c r="E432" s="31"/>
      <c r="F432" s="31"/>
      <c r="G432" s="31"/>
      <c r="H432" s="31"/>
      <c r="I432" s="31"/>
      <c r="J432" s="31"/>
      <c r="K432" s="31"/>
      <c r="L432" s="31"/>
      <c r="M432" s="31"/>
      <c r="N432" s="31"/>
      <c r="O432" s="31"/>
      <c r="P432" s="31"/>
      <c r="Q432" s="42"/>
      <c r="R432" s="31"/>
      <c r="S432" s="31"/>
      <c r="T432" s="31"/>
      <c r="U432" s="250" t="e">
        <f>IF(U430=100%,"Corect",IF(U430&gt;100%,"Ați dublat unele discipline","Ați pierdut unele discipline"))</f>
        <v>#REF!</v>
      </c>
      <c r="V432" s="251"/>
      <c r="W432" s="250" t="str">
        <f>IF(W430=100%,"Corect",IF(W430&gt;100%,"Ați dublat unele discipline","Ați pierdut unele discipline"))</f>
        <v>Corect</v>
      </c>
      <c r="X432" s="251"/>
      <c r="Y432" s="63"/>
      <c r="Z432" s="63"/>
    </row>
    <row r="433" spans="1:29" ht="12.75" customHeight="1" x14ac:dyDescent="0.2">
      <c r="A433" s="31"/>
      <c r="B433" s="31"/>
      <c r="C433" s="31"/>
      <c r="D433" s="31"/>
      <c r="E433" s="31"/>
      <c r="F433" s="31"/>
      <c r="G433" s="31"/>
      <c r="H433" s="31"/>
      <c r="I433" s="31"/>
      <c r="J433" s="31"/>
      <c r="K433" s="31"/>
      <c r="L433" s="31"/>
      <c r="M433" s="31"/>
      <c r="N433" s="31"/>
      <c r="O433" s="31"/>
      <c r="P433" s="31"/>
      <c r="Q433" s="42"/>
      <c r="R433" s="31"/>
      <c r="S433" s="31"/>
      <c r="T433" s="31"/>
      <c r="U433" s="250" t="e">
        <f>IF(U431=100%,"Corect",IF(U431&gt;100%,"Ați dublat unele discipline","Ați pierdut unele discipline"))</f>
        <v>#REF!</v>
      </c>
      <c r="V433" s="251"/>
      <c r="W433" s="250" t="str">
        <f>IF(W431=100%,"Corect",IF(W431&gt;100%,"Ați dublat unele discipline","Ați pierdut unele discipline"))</f>
        <v>Corect</v>
      </c>
      <c r="X433" s="251"/>
      <c r="Y433" s="63"/>
      <c r="Z433" s="63"/>
    </row>
    <row r="434" spans="1:29" ht="12.75" customHeight="1" x14ac:dyDescent="0.2">
      <c r="A434" s="31"/>
      <c r="B434" s="31"/>
      <c r="C434" s="31"/>
      <c r="D434" s="31"/>
      <c r="E434" s="31"/>
      <c r="F434" s="31"/>
      <c r="G434" s="31"/>
      <c r="H434" s="31"/>
      <c r="I434" s="31"/>
      <c r="J434" s="31"/>
      <c r="K434" s="31"/>
      <c r="L434" s="31"/>
      <c r="M434" s="31"/>
      <c r="N434" s="31"/>
      <c r="O434" s="31"/>
      <c r="P434" s="31"/>
      <c r="Q434" s="42"/>
      <c r="R434" s="31"/>
      <c r="S434" s="31"/>
      <c r="T434" s="31"/>
      <c r="U434" s="330" t="s">
        <v>129</v>
      </c>
      <c r="V434" s="331"/>
      <c r="W434" s="331"/>
      <c r="X434" s="331"/>
      <c r="Y434" s="331"/>
      <c r="Z434" s="332"/>
    </row>
    <row r="435" spans="1:29" x14ac:dyDescent="0.2">
      <c r="A435" s="31"/>
      <c r="B435" s="31"/>
      <c r="C435" s="31"/>
      <c r="D435" s="31"/>
      <c r="E435" s="31"/>
      <c r="F435" s="31"/>
      <c r="G435" s="31"/>
      <c r="H435" s="31"/>
      <c r="I435" s="31"/>
      <c r="J435" s="31"/>
      <c r="K435" s="31"/>
      <c r="L435" s="31"/>
      <c r="M435" s="31"/>
      <c r="N435" s="31"/>
      <c r="O435" s="31"/>
      <c r="P435" s="31"/>
      <c r="Q435" s="42"/>
      <c r="R435" s="31"/>
      <c r="S435" s="31"/>
      <c r="T435" s="31"/>
      <c r="U435" s="333"/>
      <c r="V435" s="334"/>
      <c r="W435" s="334"/>
      <c r="X435" s="334"/>
      <c r="Y435" s="334"/>
      <c r="Z435" s="335"/>
    </row>
    <row r="436" spans="1:29" x14ac:dyDescent="0.2">
      <c r="A436" s="41"/>
      <c r="B436" s="41"/>
      <c r="C436" s="41"/>
      <c r="D436" s="41"/>
      <c r="E436" s="41"/>
      <c r="F436" s="41"/>
      <c r="G436" s="41"/>
      <c r="H436" s="41"/>
      <c r="I436" s="41"/>
      <c r="J436" s="41"/>
      <c r="K436" s="41"/>
      <c r="L436" s="31"/>
      <c r="M436" s="31"/>
      <c r="N436" s="31"/>
      <c r="O436" s="31"/>
      <c r="P436" s="42"/>
      <c r="Q436" s="42"/>
      <c r="R436" s="31"/>
      <c r="S436" s="31"/>
      <c r="T436" s="31"/>
      <c r="U436" s="336"/>
      <c r="V436" s="337"/>
      <c r="W436" s="337"/>
      <c r="X436" s="337"/>
      <c r="Y436" s="337"/>
      <c r="Z436" s="338"/>
    </row>
    <row r="437" spans="1:29" x14ac:dyDescent="0.2">
      <c r="A437" s="202" t="s">
        <v>82</v>
      </c>
      <c r="B437" s="202"/>
      <c r="C437" s="202"/>
      <c r="D437" s="202"/>
      <c r="E437" s="202"/>
      <c r="F437" s="202"/>
      <c r="G437" s="202"/>
      <c r="H437" s="202"/>
      <c r="I437" s="202"/>
      <c r="J437" s="202"/>
      <c r="K437" s="202"/>
      <c r="L437" s="202"/>
      <c r="M437" s="202"/>
      <c r="N437" s="202"/>
      <c r="O437" s="202"/>
      <c r="P437" s="202"/>
      <c r="Q437" s="202"/>
      <c r="R437" s="202"/>
      <c r="S437" s="202"/>
      <c r="T437" s="202"/>
      <c r="U437" s="2"/>
      <c r="V437" s="2"/>
      <c r="W437" s="2"/>
      <c r="X437" s="2"/>
      <c r="Y437" s="2"/>
      <c r="Z437" s="2"/>
    </row>
    <row r="438" spans="1:29" x14ac:dyDescent="0.2">
      <c r="U438" s="2"/>
      <c r="V438" s="2"/>
      <c r="W438" s="2"/>
      <c r="X438" s="2"/>
      <c r="Y438" s="2"/>
      <c r="Z438" s="2"/>
    </row>
    <row r="439" spans="1:29" ht="19.7" customHeight="1" x14ac:dyDescent="0.2">
      <c r="A439" s="141" t="s">
        <v>73</v>
      </c>
      <c r="B439" s="141"/>
      <c r="C439" s="141"/>
      <c r="D439" s="141"/>
      <c r="E439" s="141"/>
      <c r="F439" s="141"/>
      <c r="G439" s="141"/>
      <c r="H439" s="141"/>
      <c r="I439" s="141"/>
      <c r="J439" s="141"/>
      <c r="K439" s="141"/>
      <c r="L439" s="141"/>
      <c r="M439" s="141"/>
      <c r="N439" s="141"/>
      <c r="O439" s="141"/>
      <c r="P439" s="141"/>
      <c r="Q439" s="141"/>
      <c r="R439" s="141"/>
      <c r="S439" s="141"/>
      <c r="T439" s="141"/>
      <c r="U439" s="2"/>
      <c r="V439" s="2"/>
      <c r="W439" s="2"/>
      <c r="X439" s="2"/>
      <c r="Y439" s="2"/>
      <c r="Z439" s="2"/>
    </row>
    <row r="440" spans="1:29" ht="12.75" customHeight="1" x14ac:dyDescent="0.2">
      <c r="A440" s="157" t="s">
        <v>28</v>
      </c>
      <c r="B440" s="160" t="s">
        <v>27</v>
      </c>
      <c r="C440" s="161"/>
      <c r="D440" s="161"/>
      <c r="E440" s="161"/>
      <c r="F440" s="161"/>
      <c r="G440" s="161"/>
      <c r="H440" s="161"/>
      <c r="I440" s="162"/>
      <c r="J440" s="138" t="s">
        <v>39</v>
      </c>
      <c r="K440" s="144" t="s">
        <v>25</v>
      </c>
      <c r="L440" s="145"/>
      <c r="M440" s="146"/>
      <c r="N440" s="144" t="s">
        <v>40</v>
      </c>
      <c r="O440" s="145"/>
      <c r="P440" s="146"/>
      <c r="Q440" s="144" t="s">
        <v>24</v>
      </c>
      <c r="R440" s="145"/>
      <c r="S440" s="146"/>
      <c r="T440" s="195" t="s">
        <v>23</v>
      </c>
      <c r="U440" s="307" t="s">
        <v>110</v>
      </c>
      <c r="V440" s="307"/>
      <c r="W440" s="307"/>
      <c r="X440" s="307"/>
      <c r="Y440" s="307"/>
      <c r="Z440" s="2"/>
      <c r="AA440" s="2"/>
      <c r="AB440" s="2"/>
      <c r="AC440" s="2"/>
    </row>
    <row r="441" spans="1:29" x14ac:dyDescent="0.2">
      <c r="A441" s="158"/>
      <c r="B441" s="163"/>
      <c r="C441" s="164"/>
      <c r="D441" s="164"/>
      <c r="E441" s="164"/>
      <c r="F441" s="164"/>
      <c r="G441" s="164"/>
      <c r="H441" s="164"/>
      <c r="I441" s="165"/>
      <c r="J441" s="139"/>
      <c r="K441" s="147"/>
      <c r="L441" s="148"/>
      <c r="M441" s="149"/>
      <c r="N441" s="147"/>
      <c r="O441" s="148"/>
      <c r="P441" s="149"/>
      <c r="Q441" s="147"/>
      <c r="R441" s="148"/>
      <c r="S441" s="149"/>
      <c r="T441" s="195"/>
      <c r="U441" s="307"/>
      <c r="V441" s="307"/>
      <c r="W441" s="307"/>
      <c r="X441" s="307"/>
      <c r="Y441" s="307"/>
      <c r="Z441" s="2"/>
      <c r="AA441" s="2"/>
      <c r="AB441" s="2"/>
      <c r="AC441" s="2"/>
    </row>
    <row r="442" spans="1:29" ht="12.75" customHeight="1" x14ac:dyDescent="0.2">
      <c r="A442" s="159"/>
      <c r="B442" s="166"/>
      <c r="C442" s="167"/>
      <c r="D442" s="167"/>
      <c r="E442" s="167"/>
      <c r="F442" s="167"/>
      <c r="G442" s="167"/>
      <c r="H442" s="167"/>
      <c r="I442" s="168"/>
      <c r="J442" s="140"/>
      <c r="K442" s="4" t="s">
        <v>29</v>
      </c>
      <c r="L442" s="4" t="s">
        <v>30</v>
      </c>
      <c r="M442" s="4" t="s">
        <v>31</v>
      </c>
      <c r="N442" s="4" t="s">
        <v>35</v>
      </c>
      <c r="O442" s="4" t="s">
        <v>7</v>
      </c>
      <c r="P442" s="4" t="s">
        <v>32</v>
      </c>
      <c r="Q442" s="4" t="s">
        <v>33</v>
      </c>
      <c r="R442" s="4" t="s">
        <v>29</v>
      </c>
      <c r="S442" s="4" t="s">
        <v>34</v>
      </c>
      <c r="T442" s="195"/>
      <c r="U442" s="307"/>
      <c r="V442" s="307"/>
      <c r="W442" s="307"/>
      <c r="X442" s="307"/>
      <c r="Y442" s="307"/>
      <c r="Z442" s="2"/>
      <c r="AA442" s="2"/>
      <c r="AB442" s="2"/>
      <c r="AC442" s="2"/>
    </row>
    <row r="443" spans="1:29" x14ac:dyDescent="0.2">
      <c r="A443" s="177" t="s">
        <v>50</v>
      </c>
      <c r="B443" s="177"/>
      <c r="C443" s="177"/>
      <c r="D443" s="177"/>
      <c r="E443" s="177"/>
      <c r="F443" s="177"/>
      <c r="G443" s="177"/>
      <c r="H443" s="177"/>
      <c r="I443" s="177"/>
      <c r="J443" s="177"/>
      <c r="K443" s="177"/>
      <c r="L443" s="177"/>
      <c r="M443" s="177"/>
      <c r="N443" s="177"/>
      <c r="O443" s="177"/>
      <c r="P443" s="177"/>
      <c r="Q443" s="177"/>
      <c r="R443" s="177"/>
      <c r="S443" s="177"/>
      <c r="T443" s="177"/>
      <c r="U443" s="307"/>
      <c r="V443" s="307"/>
      <c r="W443" s="307"/>
      <c r="X443" s="307"/>
      <c r="Y443" s="307"/>
      <c r="Z443" s="2"/>
      <c r="AA443" s="2"/>
      <c r="AB443" s="2"/>
      <c r="AC443" s="2"/>
    </row>
    <row r="444" spans="1:29" ht="19.7" customHeight="1" x14ac:dyDescent="0.2">
      <c r="A444" s="22" t="s">
        <v>74</v>
      </c>
      <c r="B444" s="221" t="s">
        <v>104</v>
      </c>
      <c r="C444" s="221"/>
      <c r="D444" s="221"/>
      <c r="E444" s="221"/>
      <c r="F444" s="221"/>
      <c r="G444" s="221"/>
      <c r="H444" s="221"/>
      <c r="I444" s="221"/>
      <c r="J444" s="23">
        <v>5</v>
      </c>
      <c r="K444" s="23">
        <v>2</v>
      </c>
      <c r="L444" s="23">
        <v>2</v>
      </c>
      <c r="M444" s="23">
        <v>0</v>
      </c>
      <c r="N444" s="24">
        <f>K444+L444+M444</f>
        <v>4</v>
      </c>
      <c r="O444" s="24">
        <f>P444-N444</f>
        <v>5</v>
      </c>
      <c r="P444" s="24">
        <f>ROUND(PRODUCT(J444,25)/14,0)</f>
        <v>9</v>
      </c>
      <c r="Q444" s="23" t="s">
        <v>33</v>
      </c>
      <c r="R444" s="23"/>
      <c r="S444" s="25"/>
      <c r="T444" s="25" t="s">
        <v>83</v>
      </c>
      <c r="U444" s="307"/>
      <c r="V444" s="307"/>
      <c r="W444" s="307"/>
      <c r="X444" s="307"/>
      <c r="Y444" s="307"/>
      <c r="Z444" s="2"/>
      <c r="AA444" s="2"/>
      <c r="AB444" s="2"/>
      <c r="AC444" s="2"/>
    </row>
    <row r="445" spans="1:29" x14ac:dyDescent="0.2">
      <c r="A445" s="222" t="s">
        <v>51</v>
      </c>
      <c r="B445" s="223"/>
      <c r="C445" s="223"/>
      <c r="D445" s="223"/>
      <c r="E445" s="223"/>
      <c r="F445" s="223"/>
      <c r="G445" s="223"/>
      <c r="H445" s="223"/>
      <c r="I445" s="223"/>
      <c r="J445" s="223"/>
      <c r="K445" s="223"/>
      <c r="L445" s="223"/>
      <c r="M445" s="223"/>
      <c r="N445" s="223"/>
      <c r="O445" s="223"/>
      <c r="P445" s="223"/>
      <c r="Q445" s="223"/>
      <c r="R445" s="223"/>
      <c r="S445" s="223"/>
      <c r="T445" s="224"/>
      <c r="U445" s="307"/>
      <c r="V445" s="307"/>
      <c r="W445" s="307"/>
      <c r="X445" s="307"/>
      <c r="Y445" s="307"/>
      <c r="Z445" s="2"/>
      <c r="AA445" s="2"/>
      <c r="AB445" s="2"/>
      <c r="AC445" s="2"/>
    </row>
    <row r="446" spans="1:29" x14ac:dyDescent="0.2">
      <c r="A446" s="287" t="s">
        <v>75</v>
      </c>
      <c r="B446" s="302" t="s">
        <v>127</v>
      </c>
      <c r="C446" s="302"/>
      <c r="D446" s="302"/>
      <c r="E446" s="302"/>
      <c r="F446" s="302"/>
      <c r="G446" s="302"/>
      <c r="H446" s="302"/>
      <c r="I446" s="302"/>
      <c r="J446" s="196">
        <v>5</v>
      </c>
      <c r="K446" s="196">
        <v>2</v>
      </c>
      <c r="L446" s="196">
        <v>2</v>
      </c>
      <c r="M446" s="196">
        <v>0</v>
      </c>
      <c r="N446" s="225">
        <f>K446+L446+M446</f>
        <v>4</v>
      </c>
      <c r="O446" s="225">
        <f>P446-N446</f>
        <v>5</v>
      </c>
      <c r="P446" s="225">
        <f>ROUND(PRODUCT(J446,25)/14,0)</f>
        <v>9</v>
      </c>
      <c r="Q446" s="196" t="s">
        <v>33</v>
      </c>
      <c r="R446" s="196"/>
      <c r="S446" s="285"/>
      <c r="T446" s="285" t="s">
        <v>83</v>
      </c>
      <c r="U446" s="307"/>
      <c r="V446" s="307"/>
      <c r="W446" s="307"/>
      <c r="X446" s="307"/>
      <c r="Y446" s="307"/>
      <c r="Z446" s="2"/>
      <c r="AA446" s="2"/>
      <c r="AB446" s="2"/>
      <c r="AC446" s="2"/>
    </row>
    <row r="447" spans="1:29" x14ac:dyDescent="0.2">
      <c r="A447" s="303"/>
      <c r="B447" s="302"/>
      <c r="C447" s="302"/>
      <c r="D447" s="302"/>
      <c r="E447" s="302"/>
      <c r="F447" s="302"/>
      <c r="G447" s="302"/>
      <c r="H447" s="302"/>
      <c r="I447" s="302"/>
      <c r="J447" s="197"/>
      <c r="K447" s="197"/>
      <c r="L447" s="197"/>
      <c r="M447" s="197"/>
      <c r="N447" s="226"/>
      <c r="O447" s="226"/>
      <c r="P447" s="226"/>
      <c r="Q447" s="197"/>
      <c r="R447" s="197"/>
      <c r="S447" s="301"/>
      <c r="T447" s="301"/>
      <c r="U447" s="307"/>
      <c r="V447" s="307"/>
      <c r="W447" s="307"/>
      <c r="X447" s="307"/>
      <c r="Y447" s="307"/>
      <c r="Z447" s="2"/>
      <c r="AA447" s="2"/>
      <c r="AB447" s="2"/>
      <c r="AC447" s="2"/>
    </row>
    <row r="448" spans="1:29" x14ac:dyDescent="0.2">
      <c r="A448" s="303"/>
      <c r="B448" s="302"/>
      <c r="C448" s="302"/>
      <c r="D448" s="302"/>
      <c r="E448" s="302"/>
      <c r="F448" s="302"/>
      <c r="G448" s="302"/>
      <c r="H448" s="302"/>
      <c r="I448" s="302"/>
      <c r="J448" s="197"/>
      <c r="K448" s="197"/>
      <c r="L448" s="197"/>
      <c r="M448" s="197"/>
      <c r="N448" s="226"/>
      <c r="O448" s="226"/>
      <c r="P448" s="226"/>
      <c r="Q448" s="197"/>
      <c r="R448" s="197"/>
      <c r="S448" s="301"/>
      <c r="T448" s="301"/>
      <c r="U448" s="307"/>
      <c r="V448" s="307"/>
      <c r="W448" s="307"/>
      <c r="X448" s="307"/>
      <c r="Y448" s="307"/>
      <c r="Z448" s="2"/>
      <c r="AA448" s="2"/>
      <c r="AB448" s="2"/>
      <c r="AC448" s="2"/>
    </row>
    <row r="449" spans="1:29" x14ac:dyDescent="0.2">
      <c r="A449" s="303"/>
      <c r="B449" s="302"/>
      <c r="C449" s="302"/>
      <c r="D449" s="302"/>
      <c r="E449" s="302"/>
      <c r="F449" s="302"/>
      <c r="G449" s="302"/>
      <c r="H449" s="302"/>
      <c r="I449" s="302"/>
      <c r="J449" s="197"/>
      <c r="K449" s="197"/>
      <c r="L449" s="197"/>
      <c r="M449" s="197"/>
      <c r="N449" s="226"/>
      <c r="O449" s="226"/>
      <c r="P449" s="226"/>
      <c r="Q449" s="197"/>
      <c r="R449" s="197"/>
      <c r="S449" s="301"/>
      <c r="T449" s="301"/>
      <c r="U449" s="307"/>
      <c r="V449" s="307"/>
      <c r="W449" s="307"/>
      <c r="X449" s="307"/>
      <c r="Y449" s="307"/>
      <c r="Z449" s="2"/>
      <c r="AA449" s="2"/>
      <c r="AB449" s="2"/>
      <c r="AC449" s="2"/>
    </row>
    <row r="450" spans="1:29" x14ac:dyDescent="0.2">
      <c r="A450" s="288"/>
      <c r="B450" s="302"/>
      <c r="C450" s="302"/>
      <c r="D450" s="302"/>
      <c r="E450" s="302"/>
      <c r="F450" s="302"/>
      <c r="G450" s="302"/>
      <c r="H450" s="302"/>
      <c r="I450" s="302"/>
      <c r="J450" s="198"/>
      <c r="K450" s="198"/>
      <c r="L450" s="198"/>
      <c r="M450" s="198"/>
      <c r="N450" s="227"/>
      <c r="O450" s="227"/>
      <c r="P450" s="227"/>
      <c r="Q450" s="198"/>
      <c r="R450" s="198"/>
      <c r="S450" s="286"/>
      <c r="T450" s="286"/>
      <c r="Z450" s="2"/>
      <c r="AA450" s="2"/>
      <c r="AB450" s="2"/>
      <c r="AC450" s="2"/>
    </row>
    <row r="451" spans="1:29" x14ac:dyDescent="0.2">
      <c r="A451" s="222" t="s">
        <v>52</v>
      </c>
      <c r="B451" s="223"/>
      <c r="C451" s="223"/>
      <c r="D451" s="223"/>
      <c r="E451" s="223"/>
      <c r="F451" s="223"/>
      <c r="G451" s="223"/>
      <c r="H451" s="223"/>
      <c r="I451" s="223"/>
      <c r="J451" s="223"/>
      <c r="K451" s="223"/>
      <c r="L451" s="223"/>
      <c r="M451" s="223"/>
      <c r="N451" s="223"/>
      <c r="O451" s="223"/>
      <c r="P451" s="223"/>
      <c r="Q451" s="223"/>
      <c r="R451" s="223"/>
      <c r="S451" s="223"/>
      <c r="T451" s="224"/>
      <c r="Z451" s="2"/>
      <c r="AA451" s="2"/>
      <c r="AB451" s="2"/>
      <c r="AC451" s="2"/>
    </row>
    <row r="452" spans="1:29" x14ac:dyDescent="0.2">
      <c r="A452" s="287" t="s">
        <v>76</v>
      </c>
      <c r="B452" s="289" t="s">
        <v>128</v>
      </c>
      <c r="C452" s="290"/>
      <c r="D452" s="290"/>
      <c r="E452" s="290"/>
      <c r="F452" s="290"/>
      <c r="G452" s="290"/>
      <c r="H452" s="290"/>
      <c r="I452" s="291"/>
      <c r="J452" s="196">
        <v>5</v>
      </c>
      <c r="K452" s="196">
        <v>2</v>
      </c>
      <c r="L452" s="196">
        <v>2</v>
      </c>
      <c r="M452" s="196">
        <v>0</v>
      </c>
      <c r="N452" s="225">
        <f>K452+L452+M452</f>
        <v>4</v>
      </c>
      <c r="O452" s="225">
        <f>P452-N452</f>
        <v>5</v>
      </c>
      <c r="P452" s="225">
        <f>ROUND(PRODUCT(J452,25)/14,0)</f>
        <v>9</v>
      </c>
      <c r="Q452" s="196" t="s">
        <v>33</v>
      </c>
      <c r="R452" s="298"/>
      <c r="S452" s="298"/>
      <c r="T452" s="285" t="s">
        <v>83</v>
      </c>
      <c r="V452" s="2"/>
      <c r="W452" s="2"/>
      <c r="X452" s="2"/>
      <c r="Y452" s="2"/>
      <c r="Z452" s="2"/>
      <c r="AA452" s="2"/>
      <c r="AB452" s="2"/>
      <c r="AC452" s="2"/>
    </row>
    <row r="453" spans="1:29" x14ac:dyDescent="0.2">
      <c r="A453" s="303"/>
      <c r="B453" s="304"/>
      <c r="C453" s="305"/>
      <c r="D453" s="305"/>
      <c r="E453" s="305"/>
      <c r="F453" s="305"/>
      <c r="G453" s="305"/>
      <c r="H453" s="305"/>
      <c r="I453" s="306"/>
      <c r="J453" s="197"/>
      <c r="K453" s="197"/>
      <c r="L453" s="197"/>
      <c r="M453" s="197"/>
      <c r="N453" s="226"/>
      <c r="O453" s="226"/>
      <c r="P453" s="226"/>
      <c r="Q453" s="197"/>
      <c r="R453" s="299"/>
      <c r="S453" s="299"/>
      <c r="T453" s="301"/>
      <c r="V453" s="2"/>
      <c r="W453" s="2"/>
      <c r="X453" s="2"/>
      <c r="Y453" s="2"/>
      <c r="Z453" s="2"/>
      <c r="AA453" s="2"/>
      <c r="AB453" s="2"/>
      <c r="AC453" s="2"/>
    </row>
    <row r="454" spans="1:29" x14ac:dyDescent="0.2">
      <c r="A454" s="303"/>
      <c r="B454" s="304"/>
      <c r="C454" s="305"/>
      <c r="D454" s="305"/>
      <c r="E454" s="305"/>
      <c r="F454" s="305"/>
      <c r="G454" s="305"/>
      <c r="H454" s="305"/>
      <c r="I454" s="306"/>
      <c r="J454" s="197"/>
      <c r="K454" s="197"/>
      <c r="L454" s="197"/>
      <c r="M454" s="197"/>
      <c r="N454" s="226"/>
      <c r="O454" s="226"/>
      <c r="P454" s="226"/>
      <c r="Q454" s="197"/>
      <c r="R454" s="299"/>
      <c r="S454" s="299"/>
      <c r="T454" s="301"/>
      <c r="V454" s="2"/>
      <c r="W454" s="2"/>
      <c r="X454" s="2"/>
      <c r="Y454" s="2"/>
      <c r="Z454" s="2"/>
      <c r="AA454" s="2"/>
      <c r="AB454" s="2"/>
      <c r="AC454" s="2"/>
    </row>
    <row r="455" spans="1:29" x14ac:dyDescent="0.2">
      <c r="A455" s="288"/>
      <c r="B455" s="292"/>
      <c r="C455" s="293"/>
      <c r="D455" s="293"/>
      <c r="E455" s="293"/>
      <c r="F455" s="293"/>
      <c r="G455" s="293"/>
      <c r="H455" s="293"/>
      <c r="I455" s="294"/>
      <c r="J455" s="198"/>
      <c r="K455" s="198"/>
      <c r="L455" s="198"/>
      <c r="M455" s="198"/>
      <c r="N455" s="227"/>
      <c r="O455" s="227"/>
      <c r="P455" s="227"/>
      <c r="Q455" s="198"/>
      <c r="R455" s="300"/>
      <c r="S455" s="300"/>
      <c r="T455" s="286"/>
      <c r="AA455" s="2"/>
      <c r="AB455" s="2"/>
      <c r="AC455" s="2"/>
    </row>
    <row r="456" spans="1:29" x14ac:dyDescent="0.2">
      <c r="A456" s="228" t="s">
        <v>53</v>
      </c>
      <c r="B456" s="262"/>
      <c r="C456" s="262"/>
      <c r="D456" s="262"/>
      <c r="E456" s="262"/>
      <c r="F456" s="262"/>
      <c r="G456" s="262"/>
      <c r="H456" s="262"/>
      <c r="I456" s="262"/>
      <c r="J456" s="262"/>
      <c r="K456" s="262"/>
      <c r="L456" s="262"/>
      <c r="M456" s="262"/>
      <c r="N456" s="262"/>
      <c r="O456" s="262"/>
      <c r="P456" s="262"/>
      <c r="Q456" s="262"/>
      <c r="R456" s="262"/>
      <c r="S456" s="262"/>
      <c r="T456" s="262"/>
      <c r="AA456" s="2"/>
      <c r="AB456" s="2"/>
      <c r="AC456" s="2"/>
    </row>
    <row r="457" spans="1:29" x14ac:dyDescent="0.2">
      <c r="A457" s="221" t="s">
        <v>77</v>
      </c>
      <c r="B457" s="242" t="s">
        <v>278</v>
      </c>
      <c r="C457" s="242"/>
      <c r="D457" s="242"/>
      <c r="E457" s="242"/>
      <c r="F457" s="242"/>
      <c r="G457" s="242"/>
      <c r="H457" s="242"/>
      <c r="I457" s="242"/>
      <c r="J457" s="267">
        <v>5</v>
      </c>
      <c r="K457" s="267">
        <v>2</v>
      </c>
      <c r="L457" s="267">
        <v>2</v>
      </c>
      <c r="M457" s="267">
        <v>0</v>
      </c>
      <c r="N457" s="268">
        <f>K457+L457+M457</f>
        <v>4</v>
      </c>
      <c r="O457" s="268">
        <f>P457-N457</f>
        <v>5</v>
      </c>
      <c r="P457" s="268">
        <f>ROUND(PRODUCT(J457,25)/14,0)</f>
        <v>9</v>
      </c>
      <c r="Q457" s="267" t="s">
        <v>33</v>
      </c>
      <c r="R457" s="262"/>
      <c r="S457" s="262"/>
      <c r="T457" s="279" t="s">
        <v>84</v>
      </c>
      <c r="AA457" s="2"/>
      <c r="AB457" s="2"/>
      <c r="AC457" s="2"/>
    </row>
    <row r="458" spans="1:29" s="21" customFormat="1" x14ac:dyDescent="0.2">
      <c r="A458" s="221"/>
      <c r="B458" s="242"/>
      <c r="C458" s="242"/>
      <c r="D458" s="242"/>
      <c r="E458" s="242"/>
      <c r="F458" s="242"/>
      <c r="G458" s="242"/>
      <c r="H458" s="242"/>
      <c r="I458" s="242"/>
      <c r="J458" s="267"/>
      <c r="K458" s="267"/>
      <c r="L458" s="267"/>
      <c r="M458" s="267"/>
      <c r="N458" s="268"/>
      <c r="O458" s="268"/>
      <c r="P458" s="268"/>
      <c r="Q458" s="267"/>
      <c r="R458" s="262"/>
      <c r="S458" s="262"/>
      <c r="T458" s="280"/>
      <c r="U458" s="1"/>
      <c r="V458" s="1"/>
      <c r="W458" s="1"/>
      <c r="X458" s="1"/>
      <c r="Y458" s="1"/>
      <c r="Z458" s="1"/>
      <c r="AA458" s="2"/>
      <c r="AB458" s="2"/>
      <c r="AC458" s="2"/>
    </row>
    <row r="459" spans="1:29" x14ac:dyDescent="0.2">
      <c r="A459" s="263" t="s">
        <v>54</v>
      </c>
      <c r="B459" s="263"/>
      <c r="C459" s="263"/>
      <c r="D459" s="263"/>
      <c r="E459" s="263"/>
      <c r="F459" s="263"/>
      <c r="G459" s="263"/>
      <c r="H459" s="263"/>
      <c r="I459" s="263"/>
      <c r="J459" s="263"/>
      <c r="K459" s="263"/>
      <c r="L459" s="263"/>
      <c r="M459" s="263"/>
      <c r="N459" s="263"/>
      <c r="O459" s="263"/>
      <c r="P459" s="263"/>
      <c r="Q459" s="263"/>
      <c r="R459" s="263"/>
      <c r="S459" s="263"/>
      <c r="T459" s="263"/>
      <c r="AA459" s="2"/>
      <c r="AB459" s="2"/>
      <c r="AC459" s="2"/>
    </row>
    <row r="460" spans="1:29" ht="19.7" customHeight="1" x14ac:dyDescent="0.2">
      <c r="A460" s="51" t="s">
        <v>78</v>
      </c>
      <c r="B460" s="281" t="s">
        <v>105</v>
      </c>
      <c r="C460" s="282"/>
      <c r="D460" s="282"/>
      <c r="E460" s="282"/>
      <c r="F460" s="282"/>
      <c r="G460" s="282"/>
      <c r="H460" s="282"/>
      <c r="I460" s="283"/>
      <c r="J460" s="49">
        <v>2</v>
      </c>
      <c r="K460" s="49">
        <v>1</v>
      </c>
      <c r="L460" s="49">
        <v>1</v>
      </c>
      <c r="M460" s="49">
        <v>0</v>
      </c>
      <c r="N460" s="50">
        <f>K460+L460+M460</f>
        <v>2</v>
      </c>
      <c r="O460" s="50">
        <f>P460-N460</f>
        <v>2</v>
      </c>
      <c r="P460" s="50">
        <f>ROUND(PRODUCT(J460,25)/14,0)</f>
        <v>4</v>
      </c>
      <c r="Q460" s="49"/>
      <c r="R460" s="49" t="s">
        <v>29</v>
      </c>
      <c r="S460" s="52"/>
      <c r="T460" s="53" t="s">
        <v>84</v>
      </c>
      <c r="AA460" s="2"/>
      <c r="AB460" s="2"/>
      <c r="AC460" s="2"/>
    </row>
    <row r="461" spans="1:29" ht="15" customHeight="1" x14ac:dyDescent="0.2">
      <c r="A461" s="287" t="s">
        <v>79</v>
      </c>
      <c r="B461" s="289" t="s">
        <v>106</v>
      </c>
      <c r="C461" s="290"/>
      <c r="D461" s="290"/>
      <c r="E461" s="290"/>
      <c r="F461" s="290"/>
      <c r="G461" s="290"/>
      <c r="H461" s="290"/>
      <c r="I461" s="291"/>
      <c r="J461" s="196">
        <v>3</v>
      </c>
      <c r="K461" s="196">
        <v>0</v>
      </c>
      <c r="L461" s="196">
        <v>0</v>
      </c>
      <c r="M461" s="196">
        <v>3</v>
      </c>
      <c r="N461" s="225">
        <f>K461+L461+M461</f>
        <v>3</v>
      </c>
      <c r="O461" s="225">
        <f>P461-N461</f>
        <v>2</v>
      </c>
      <c r="P461" s="225">
        <f>ROUND(PRODUCT(J461,25)/14,0)</f>
        <v>5</v>
      </c>
      <c r="Q461" s="196"/>
      <c r="R461" s="196" t="s">
        <v>29</v>
      </c>
      <c r="S461" s="285"/>
      <c r="T461" s="279" t="s">
        <v>84</v>
      </c>
      <c r="AA461" s="2"/>
      <c r="AB461" s="2"/>
      <c r="AC461" s="2"/>
    </row>
    <row r="462" spans="1:29" ht="12.75" customHeight="1" x14ac:dyDescent="0.2">
      <c r="A462" s="288"/>
      <c r="B462" s="292"/>
      <c r="C462" s="293"/>
      <c r="D462" s="293"/>
      <c r="E462" s="293"/>
      <c r="F462" s="293"/>
      <c r="G462" s="293"/>
      <c r="H462" s="293"/>
      <c r="I462" s="294"/>
      <c r="J462" s="198"/>
      <c r="K462" s="198"/>
      <c r="L462" s="198"/>
      <c r="M462" s="198"/>
      <c r="N462" s="227"/>
      <c r="O462" s="227"/>
      <c r="P462" s="227"/>
      <c r="Q462" s="198"/>
      <c r="R462" s="198"/>
      <c r="S462" s="286"/>
      <c r="T462" s="280"/>
      <c r="AA462" s="38"/>
      <c r="AB462" s="2"/>
      <c r="AC462" s="2"/>
    </row>
    <row r="463" spans="1:29" x14ac:dyDescent="0.2">
      <c r="A463" s="263" t="s">
        <v>55</v>
      </c>
      <c r="B463" s="263"/>
      <c r="C463" s="263"/>
      <c r="D463" s="263"/>
      <c r="E463" s="263"/>
      <c r="F463" s="263"/>
      <c r="G463" s="263"/>
      <c r="H463" s="263"/>
      <c r="I463" s="263"/>
      <c r="J463" s="263"/>
      <c r="K463" s="263"/>
      <c r="L463" s="263"/>
      <c r="M463" s="263"/>
      <c r="N463" s="263"/>
      <c r="O463" s="263"/>
      <c r="P463" s="263"/>
      <c r="Q463" s="263"/>
      <c r="R463" s="263"/>
      <c r="S463" s="263"/>
      <c r="T463" s="263"/>
      <c r="AA463" s="38"/>
      <c r="AB463" s="2"/>
      <c r="AC463" s="2"/>
    </row>
    <row r="464" spans="1:29" ht="19.7" customHeight="1" x14ac:dyDescent="0.2">
      <c r="A464" s="22" t="s">
        <v>80</v>
      </c>
      <c r="B464" s="221" t="s">
        <v>108</v>
      </c>
      <c r="C464" s="221"/>
      <c r="D464" s="221"/>
      <c r="E464" s="221"/>
      <c r="F464" s="221"/>
      <c r="G464" s="221"/>
      <c r="H464" s="221"/>
      <c r="I464" s="221"/>
      <c r="J464" s="23">
        <v>3</v>
      </c>
      <c r="K464" s="23">
        <v>1</v>
      </c>
      <c r="L464" s="23">
        <v>1</v>
      </c>
      <c r="M464" s="23">
        <v>0</v>
      </c>
      <c r="N464" s="24">
        <f>K464+L464+M464</f>
        <v>2</v>
      </c>
      <c r="O464" s="24">
        <f>P464-N464</f>
        <v>4</v>
      </c>
      <c r="P464" s="24">
        <f>ROUND(PRODUCT(J464,25)/12,0)</f>
        <v>6</v>
      </c>
      <c r="Q464" s="23" t="s">
        <v>33</v>
      </c>
      <c r="R464" s="23"/>
      <c r="S464" s="25"/>
      <c r="T464" s="25" t="s">
        <v>83</v>
      </c>
      <c r="AA464" s="2"/>
      <c r="AB464" s="2"/>
      <c r="AC464" s="2"/>
    </row>
    <row r="465" spans="1:29" ht="15" customHeight="1" x14ac:dyDescent="0.2">
      <c r="A465" s="287" t="s">
        <v>81</v>
      </c>
      <c r="B465" s="289" t="s">
        <v>107</v>
      </c>
      <c r="C465" s="290"/>
      <c r="D465" s="290"/>
      <c r="E465" s="290"/>
      <c r="F465" s="290"/>
      <c r="G465" s="290"/>
      <c r="H465" s="290"/>
      <c r="I465" s="291"/>
      <c r="J465" s="196">
        <v>2</v>
      </c>
      <c r="K465" s="196">
        <v>0</v>
      </c>
      <c r="L465" s="196">
        <v>0</v>
      </c>
      <c r="M465" s="196">
        <v>3</v>
      </c>
      <c r="N465" s="225">
        <f>K465+L465+M465</f>
        <v>3</v>
      </c>
      <c r="O465" s="225">
        <f>P465-N465</f>
        <v>1</v>
      </c>
      <c r="P465" s="225">
        <f>ROUND(PRODUCT(J465,25)/12,0)</f>
        <v>4</v>
      </c>
      <c r="Q465" s="196"/>
      <c r="R465" s="196" t="s">
        <v>29</v>
      </c>
      <c r="S465" s="285"/>
      <c r="T465" s="279" t="s">
        <v>84</v>
      </c>
      <c r="AA465" s="2"/>
      <c r="AB465" s="2"/>
      <c r="AC465" s="2"/>
    </row>
    <row r="466" spans="1:29" x14ac:dyDescent="0.2">
      <c r="A466" s="288"/>
      <c r="B466" s="292"/>
      <c r="C466" s="293"/>
      <c r="D466" s="293"/>
      <c r="E466" s="293"/>
      <c r="F466" s="293"/>
      <c r="G466" s="293"/>
      <c r="H466" s="293"/>
      <c r="I466" s="294"/>
      <c r="J466" s="198"/>
      <c r="K466" s="198"/>
      <c r="L466" s="198"/>
      <c r="M466" s="198"/>
      <c r="N466" s="227"/>
      <c r="O466" s="227"/>
      <c r="P466" s="227"/>
      <c r="Q466" s="198"/>
      <c r="R466" s="198"/>
      <c r="S466" s="286"/>
      <c r="T466" s="280"/>
      <c r="AA466" s="2"/>
      <c r="AB466" s="2"/>
      <c r="AC466" s="2"/>
    </row>
    <row r="467" spans="1:29" ht="12.75" customHeight="1" x14ac:dyDescent="0.2">
      <c r="A467" s="264" t="s">
        <v>72</v>
      </c>
      <c r="B467" s="265"/>
      <c r="C467" s="265"/>
      <c r="D467" s="265"/>
      <c r="E467" s="265"/>
      <c r="F467" s="265"/>
      <c r="G467" s="265"/>
      <c r="H467" s="265"/>
      <c r="I467" s="266"/>
      <c r="J467" s="26">
        <f>SUM(J444,J446,J452,J457,J460:J462,J464:J466)</f>
        <v>30</v>
      </c>
      <c r="K467" s="26">
        <f>SUM(K444,K446,K452,K457,K460:K462,K464:K466)</f>
        <v>10</v>
      </c>
      <c r="L467" s="26">
        <f>SUM(L444,L446,L452,L457,L460:L462,L464:L466)</f>
        <v>10</v>
      </c>
      <c r="M467" s="26">
        <f>SUM(M444,M446,M452,M457,M460:M462,M464:M466)</f>
        <v>6</v>
      </c>
      <c r="N467" s="26">
        <f>SUM(N444,N446,N452,N457,N460:N462,N464:N466)</f>
        <v>26</v>
      </c>
      <c r="O467" s="26">
        <f>SUM(O444,O446,O452,O457,O460:O462,O464:O466)</f>
        <v>29</v>
      </c>
      <c r="P467" s="26">
        <f>SUM(P444,P446,P452,P457,P460:P462,P464:P466)</f>
        <v>55</v>
      </c>
      <c r="Q467" s="26">
        <f>COUNTIF(Q444,"E")+COUNTIF(Q446,"E")+COUNTIF(Q452,"E")+COUNTIF(Q457,"E")+COUNTIF(Q460:Q462,"E")+COUNTIF(Q464:Q466,"E")</f>
        <v>5</v>
      </c>
      <c r="R467" s="26">
        <f>COUNTIF(R444,"C")+COUNTIF(R446,"C")+COUNTIF(R452,"C")+COUNTIF(R457,"C")+COUNTIF(R460:R462,"C")+COUNTIF(R464:R466,"C")</f>
        <v>3</v>
      </c>
      <c r="S467" s="26">
        <f>COUNTIF(S444,"VP")+COUNTIF(S446,"VP")+COUNTIF(S452,"VP")+COUNTIF(S457,"VP")+COUNTIF(S460:S462,"VP")+COUNTIF(S464:S466,"VP")</f>
        <v>0</v>
      </c>
      <c r="T467" s="46"/>
      <c r="AA467" s="2"/>
      <c r="AB467" s="2"/>
      <c r="AC467" s="2"/>
    </row>
    <row r="468" spans="1:29" x14ac:dyDescent="0.2">
      <c r="A468" s="284" t="s">
        <v>49</v>
      </c>
      <c r="B468" s="284"/>
      <c r="C468" s="284"/>
      <c r="D468" s="284"/>
      <c r="E468" s="284"/>
      <c r="F468" s="284"/>
      <c r="G468" s="284"/>
      <c r="H468" s="284"/>
      <c r="I468" s="284"/>
      <c r="J468" s="284"/>
      <c r="K468" s="26">
        <f>SUM(K444,K446,K452,K457,K460,K461)*14+SUM(K464,K465)*12</f>
        <v>138</v>
      </c>
      <c r="L468" s="26">
        <f>SUM(L444,L446,L452,L457,L460,L461)*14+SUM(L464,L465)*12</f>
        <v>138</v>
      </c>
      <c r="M468" s="26">
        <f>SUM(M444,M446,M452,M457,M460,M461)*14+SUM(M464,M465)*12</f>
        <v>78</v>
      </c>
      <c r="N468" s="26">
        <f>SUM(N444,N446,N452,N457,N460,N461)*14+SUM(N464,N465)*12</f>
        <v>354</v>
      </c>
      <c r="O468" s="26">
        <f>SUM(O444,O446,O452,O457,O460,O461)*14+SUM(O464,O465)*12</f>
        <v>396</v>
      </c>
      <c r="P468" s="26">
        <f>SUM(P444,P446,P452,P457,P460,P461)*14+SUM(P464,P465)*12</f>
        <v>750</v>
      </c>
      <c r="Q468" s="260"/>
      <c r="R468" s="260"/>
      <c r="S468" s="260"/>
      <c r="T468" s="260"/>
      <c r="AA468" s="2"/>
      <c r="AB468" s="2"/>
      <c r="AC468" s="2"/>
    </row>
    <row r="469" spans="1:29" x14ac:dyDescent="0.2">
      <c r="A469" s="284"/>
      <c r="B469" s="284"/>
      <c r="C469" s="284"/>
      <c r="D469" s="284"/>
      <c r="E469" s="284"/>
      <c r="F469" s="284"/>
      <c r="G469" s="284"/>
      <c r="H469" s="284"/>
      <c r="I469" s="284"/>
      <c r="J469" s="284"/>
      <c r="K469" s="261">
        <f>SUM(K468:M468)</f>
        <v>354</v>
      </c>
      <c r="L469" s="261"/>
      <c r="M469" s="261"/>
      <c r="N469" s="261">
        <f>SUM(N468:O468)</f>
        <v>750</v>
      </c>
      <c r="O469" s="261"/>
      <c r="P469" s="261"/>
      <c r="Q469" s="260"/>
      <c r="R469" s="260"/>
      <c r="S469" s="260"/>
      <c r="T469" s="260"/>
      <c r="AA469" s="2"/>
      <c r="AB469" s="2"/>
      <c r="AC469" s="2"/>
    </row>
    <row r="470" spans="1:29" x14ac:dyDescent="0.2">
      <c r="A470" s="215" t="s">
        <v>109</v>
      </c>
      <c r="B470" s="216"/>
      <c r="C470" s="216"/>
      <c r="D470" s="216"/>
      <c r="E470" s="216"/>
      <c r="F470" s="216"/>
      <c r="G470" s="216"/>
      <c r="H470" s="216"/>
      <c r="I470" s="217"/>
      <c r="J470" s="48">
        <v>5</v>
      </c>
      <c r="K470" s="218"/>
      <c r="L470" s="219"/>
      <c r="M470" s="219"/>
      <c r="N470" s="219"/>
      <c r="O470" s="219"/>
      <c r="P470" s="219"/>
      <c r="Q470" s="219"/>
      <c r="R470" s="219"/>
      <c r="S470" s="219"/>
      <c r="T470" s="220"/>
      <c r="AA470" s="2"/>
      <c r="AB470" s="2"/>
      <c r="AC470" s="2"/>
    </row>
    <row r="471" spans="1:29" x14ac:dyDescent="0.2">
      <c r="AA471" s="2"/>
      <c r="AB471" s="2"/>
      <c r="AC471" s="2"/>
    </row>
    <row r="472" spans="1:29" x14ac:dyDescent="0.2">
      <c r="A472" s="214" t="s">
        <v>93</v>
      </c>
      <c r="B472" s="214"/>
      <c r="C472" s="214"/>
      <c r="D472" s="214"/>
      <c r="E472" s="214"/>
      <c r="F472" s="214"/>
      <c r="G472" s="214"/>
      <c r="H472" s="214"/>
      <c r="I472" s="214"/>
      <c r="J472" s="214"/>
      <c r="K472" s="214"/>
      <c r="L472" s="214"/>
      <c r="M472" s="214"/>
      <c r="N472" s="214"/>
      <c r="O472" s="214"/>
      <c r="P472" s="214"/>
      <c r="Q472" s="214"/>
      <c r="R472" s="214"/>
      <c r="S472" s="214"/>
      <c r="T472" s="214"/>
      <c r="AA472" s="2"/>
      <c r="AB472" s="2"/>
      <c r="AC472" s="2"/>
    </row>
  </sheetData>
  <sheetProtection deleteColumns="0" deleteRows="0" selectLockedCells="1" selectUnlockedCells="1"/>
  <dataConsolidate/>
  <mergeCells count="568">
    <mergeCell ref="M16:T16"/>
    <mergeCell ref="A23:K26"/>
    <mergeCell ref="M28:T34"/>
    <mergeCell ref="M17:T17"/>
    <mergeCell ref="M20:T24"/>
    <mergeCell ref="B157:I157"/>
    <mergeCell ref="B155:I155"/>
    <mergeCell ref="B156:I156"/>
    <mergeCell ref="A184:A186"/>
    <mergeCell ref="B184:I186"/>
    <mergeCell ref="B161:I161"/>
    <mergeCell ref="B162:I162"/>
    <mergeCell ref="B175:I175"/>
    <mergeCell ref="B174:I174"/>
    <mergeCell ref="A163:T165"/>
    <mergeCell ref="A179:T181"/>
    <mergeCell ref="J184:J186"/>
    <mergeCell ref="U162:W162"/>
    <mergeCell ref="A182:T183"/>
    <mergeCell ref="N168:P169"/>
    <mergeCell ref="Q168:S169"/>
    <mergeCell ref="K184:M185"/>
    <mergeCell ref="B188:I188"/>
    <mergeCell ref="B178:I178"/>
    <mergeCell ref="J168:J170"/>
    <mergeCell ref="U178:W178"/>
    <mergeCell ref="A166:T167"/>
    <mergeCell ref="T184:T186"/>
    <mergeCell ref="T168:T170"/>
    <mergeCell ref="A281:T282"/>
    <mergeCell ref="K283:M284"/>
    <mergeCell ref="N283:P284"/>
    <mergeCell ref="Q283:S284"/>
    <mergeCell ref="O288:O289"/>
    <mergeCell ref="K310:T310"/>
    <mergeCell ref="A307:I307"/>
    <mergeCell ref="A308:J309"/>
    <mergeCell ref="Q308:T309"/>
    <mergeCell ref="K309:M309"/>
    <mergeCell ref="N309:P309"/>
    <mergeCell ref="N288:N289"/>
    <mergeCell ref="S288:S289"/>
    <mergeCell ref="Q288:Q289"/>
    <mergeCell ref="A288:A289"/>
    <mergeCell ref="B288:I289"/>
    <mergeCell ref="J288:J289"/>
    <mergeCell ref="K288:K289"/>
    <mergeCell ref="L288:L289"/>
    <mergeCell ref="M288:M289"/>
    <mergeCell ref="R288:R289"/>
    <mergeCell ref="T288:T289"/>
    <mergeCell ref="J283:J285"/>
    <mergeCell ref="U434:Z436"/>
    <mergeCell ref="U430:V430"/>
    <mergeCell ref="W430:X430"/>
    <mergeCell ref="Y430:Z430"/>
    <mergeCell ref="U431:V431"/>
    <mergeCell ref="W431:X431"/>
    <mergeCell ref="Y431:Z431"/>
    <mergeCell ref="U432:V432"/>
    <mergeCell ref="W432:X432"/>
    <mergeCell ref="U433:V433"/>
    <mergeCell ref="W433:X433"/>
    <mergeCell ref="N198:P199"/>
    <mergeCell ref="B287:I287"/>
    <mergeCell ref="U7:X7"/>
    <mergeCell ref="U32:V32"/>
    <mergeCell ref="I29:K30"/>
    <mergeCell ref="U33:V33"/>
    <mergeCell ref="M14:T14"/>
    <mergeCell ref="A14:K14"/>
    <mergeCell ref="A138:T139"/>
    <mergeCell ref="A144:T147"/>
    <mergeCell ref="A15:K15"/>
    <mergeCell ref="A17:K17"/>
    <mergeCell ref="A28:K28"/>
    <mergeCell ref="A13:K13"/>
    <mergeCell ref="U36:Y42"/>
    <mergeCell ref="U43:Z43"/>
    <mergeCell ref="U131:Y131"/>
    <mergeCell ref="U132:Y147"/>
    <mergeCell ref="U45:Z45"/>
    <mergeCell ref="A140:A143"/>
    <mergeCell ref="S446:S450"/>
    <mergeCell ref="T446:T450"/>
    <mergeCell ref="U440:Y449"/>
    <mergeCell ref="A35:T35"/>
    <mergeCell ref="A112:J134"/>
    <mergeCell ref="K112:T134"/>
    <mergeCell ref="U161:W161"/>
    <mergeCell ref="U177:W177"/>
    <mergeCell ref="B160:I160"/>
    <mergeCell ref="B159:I159"/>
    <mergeCell ref="A148:T149"/>
    <mergeCell ref="B173:I173"/>
    <mergeCell ref="B203:I203"/>
    <mergeCell ref="B204:I204"/>
    <mergeCell ref="N184:P185"/>
    <mergeCell ref="Q184:S185"/>
    <mergeCell ref="U187:W187"/>
    <mergeCell ref="U201:W201"/>
    <mergeCell ref="N152:P153"/>
    <mergeCell ref="A150:T151"/>
    <mergeCell ref="B216:I216"/>
    <mergeCell ref="J211:J213"/>
    <mergeCell ref="B365:I365"/>
    <mergeCell ref="T343:T345"/>
    <mergeCell ref="Q452:Q455"/>
    <mergeCell ref="S452:S455"/>
    <mergeCell ref="R452:R455"/>
    <mergeCell ref="T452:T455"/>
    <mergeCell ref="B446:I450"/>
    <mergeCell ref="A446:A450"/>
    <mergeCell ref="J446:J450"/>
    <mergeCell ref="K446:K450"/>
    <mergeCell ref="L446:L450"/>
    <mergeCell ref="M446:M450"/>
    <mergeCell ref="N446:N450"/>
    <mergeCell ref="O446:O450"/>
    <mergeCell ref="Q446:Q450"/>
    <mergeCell ref="A452:A455"/>
    <mergeCell ref="B452:I455"/>
    <mergeCell ref="J452:J455"/>
    <mergeCell ref="K452:K455"/>
    <mergeCell ref="L452:L455"/>
    <mergeCell ref="M452:M455"/>
    <mergeCell ref="N452:N455"/>
    <mergeCell ref="O452:O455"/>
    <mergeCell ref="P452:P455"/>
    <mergeCell ref="A377:I377"/>
    <mergeCell ref="K343:M344"/>
    <mergeCell ref="B328:I328"/>
    <mergeCell ref="B375:I375"/>
    <mergeCell ref="A319:A321"/>
    <mergeCell ref="A341:T342"/>
    <mergeCell ref="N337:P337"/>
    <mergeCell ref="A311:J311"/>
    <mergeCell ref="K311:T311"/>
    <mergeCell ref="A346:T346"/>
    <mergeCell ref="A317:T318"/>
    <mergeCell ref="K319:M320"/>
    <mergeCell ref="N319:P320"/>
    <mergeCell ref="Q319:S320"/>
    <mergeCell ref="N343:P344"/>
    <mergeCell ref="Q343:S344"/>
    <mergeCell ref="A370:T370"/>
    <mergeCell ref="B366:I366"/>
    <mergeCell ref="B367:I367"/>
    <mergeCell ref="B368:I368"/>
    <mergeCell ref="B349:I349"/>
    <mergeCell ref="K337:M337"/>
    <mergeCell ref="B353:I353"/>
    <mergeCell ref="Q336:T337"/>
    <mergeCell ref="A343:A345"/>
    <mergeCell ref="J343:J345"/>
    <mergeCell ref="B343:I345"/>
    <mergeCell ref="A290:I290"/>
    <mergeCell ref="K292:M292"/>
    <mergeCell ref="B364:I364"/>
    <mergeCell ref="B361:I361"/>
    <mergeCell ref="B362:I362"/>
    <mergeCell ref="B363:I363"/>
    <mergeCell ref="A310:J310"/>
    <mergeCell ref="A322:T322"/>
    <mergeCell ref="A315:T316"/>
    <mergeCell ref="K379:M379"/>
    <mergeCell ref="U3:X3"/>
    <mergeCell ref="U4:X4"/>
    <mergeCell ref="U5:X5"/>
    <mergeCell ref="U6:X6"/>
    <mergeCell ref="U8:X8"/>
    <mergeCell ref="A401:J401"/>
    <mergeCell ref="A402:J402"/>
    <mergeCell ref="K401:T401"/>
    <mergeCell ref="A276:J276"/>
    <mergeCell ref="A277:J277"/>
    <mergeCell ref="K276:T276"/>
    <mergeCell ref="K277:T277"/>
    <mergeCell ref="A338:J338"/>
    <mergeCell ref="A339:J339"/>
    <mergeCell ref="U34:V34"/>
    <mergeCell ref="U11:X16"/>
    <mergeCell ref="Q399:T400"/>
    <mergeCell ref="K265:T265"/>
    <mergeCell ref="A152:A154"/>
    <mergeCell ref="A283:A285"/>
    <mergeCell ref="B283:I285"/>
    <mergeCell ref="A378:J379"/>
    <mergeCell ref="B352:I352"/>
    <mergeCell ref="R457:R458"/>
    <mergeCell ref="S457:S458"/>
    <mergeCell ref="T457:T458"/>
    <mergeCell ref="B460:I460"/>
    <mergeCell ref="A463:T463"/>
    <mergeCell ref="A468:J469"/>
    <mergeCell ref="Q465:Q466"/>
    <mergeCell ref="S465:S466"/>
    <mergeCell ref="T465:T466"/>
    <mergeCell ref="R465:R466"/>
    <mergeCell ref="Q461:Q462"/>
    <mergeCell ref="R461:R462"/>
    <mergeCell ref="S461:S462"/>
    <mergeCell ref="T461:T462"/>
    <mergeCell ref="A465:A466"/>
    <mergeCell ref="B465:I466"/>
    <mergeCell ref="J465:J466"/>
    <mergeCell ref="K465:K466"/>
    <mergeCell ref="L465:L466"/>
    <mergeCell ref="M465:M466"/>
    <mergeCell ref="A461:A462"/>
    <mergeCell ref="B461:I462"/>
    <mergeCell ref="P461:P462"/>
    <mergeCell ref="A1:K1"/>
    <mergeCell ref="A3:K3"/>
    <mergeCell ref="B233:I233"/>
    <mergeCell ref="A168:A170"/>
    <mergeCell ref="B171:I171"/>
    <mergeCell ref="B172:I172"/>
    <mergeCell ref="B177:I177"/>
    <mergeCell ref="B176:I176"/>
    <mergeCell ref="B206:I206"/>
    <mergeCell ref="A20:K20"/>
    <mergeCell ref="A18:K18"/>
    <mergeCell ref="A2:K2"/>
    <mergeCell ref="A16:K16"/>
    <mergeCell ref="A12:K12"/>
    <mergeCell ref="A29:A31"/>
    <mergeCell ref="B187:I187"/>
    <mergeCell ref="B189:I189"/>
    <mergeCell ref="A196:T197"/>
    <mergeCell ref="B158:I158"/>
    <mergeCell ref="M2:T2"/>
    <mergeCell ref="R6:T6"/>
    <mergeCell ref="R3:T3"/>
    <mergeCell ref="B241:T241"/>
    <mergeCell ref="B250:I250"/>
    <mergeCell ref="R4:T4"/>
    <mergeCell ref="Q468:T469"/>
    <mergeCell ref="N465:N466"/>
    <mergeCell ref="O465:O466"/>
    <mergeCell ref="P465:P466"/>
    <mergeCell ref="M15:T15"/>
    <mergeCell ref="N469:P469"/>
    <mergeCell ref="A456:T456"/>
    <mergeCell ref="A459:T459"/>
    <mergeCell ref="B464:I464"/>
    <mergeCell ref="A467:I467"/>
    <mergeCell ref="K469:M469"/>
    <mergeCell ref="J457:J458"/>
    <mergeCell ref="K457:K458"/>
    <mergeCell ref="L457:L458"/>
    <mergeCell ref="M457:M458"/>
    <mergeCell ref="N457:N458"/>
    <mergeCell ref="O457:O458"/>
    <mergeCell ref="J461:J462"/>
    <mergeCell ref="K461:K462"/>
    <mergeCell ref="L461:L462"/>
    <mergeCell ref="M461:M462"/>
    <mergeCell ref="M3:N3"/>
    <mergeCell ref="M5:N5"/>
    <mergeCell ref="A19:K19"/>
    <mergeCell ref="O5:Q5"/>
    <mergeCell ref="O6:Q6"/>
    <mergeCell ref="O3:Q3"/>
    <mergeCell ref="O4:Q4"/>
    <mergeCell ref="M4:N4"/>
    <mergeCell ref="A11:K11"/>
    <mergeCell ref="M6:N6"/>
    <mergeCell ref="M8:T11"/>
    <mergeCell ref="A9:K9"/>
    <mergeCell ref="A10:K10"/>
    <mergeCell ref="M13:T13"/>
    <mergeCell ref="A6:K6"/>
    <mergeCell ref="A7:K7"/>
    <mergeCell ref="A8:K8"/>
    <mergeCell ref="R5:T5"/>
    <mergeCell ref="A4:K4"/>
    <mergeCell ref="B152:I154"/>
    <mergeCell ref="K152:M153"/>
    <mergeCell ref="J152:J154"/>
    <mergeCell ref="H29:H31"/>
    <mergeCell ref="G29:G31"/>
    <mergeCell ref="D29:F30"/>
    <mergeCell ref="B29:C30"/>
    <mergeCell ref="B143:G143"/>
    <mergeCell ref="T152:T154"/>
    <mergeCell ref="Q152:S153"/>
    <mergeCell ref="B140:G140"/>
    <mergeCell ref="B141:T142"/>
    <mergeCell ref="A36:J72"/>
    <mergeCell ref="K36:T72"/>
    <mergeCell ref="A73:J111"/>
    <mergeCell ref="K73:T111"/>
    <mergeCell ref="B243:I243"/>
    <mergeCell ref="B242:I242"/>
    <mergeCell ref="B244:I244"/>
    <mergeCell ref="B253:I253"/>
    <mergeCell ref="A268:A270"/>
    <mergeCell ref="B268:I270"/>
    <mergeCell ref="T268:T270"/>
    <mergeCell ref="B260:I260"/>
    <mergeCell ref="B258:I258"/>
    <mergeCell ref="B259:I259"/>
    <mergeCell ref="K263:M263"/>
    <mergeCell ref="B249:I249"/>
    <mergeCell ref="B255:I255"/>
    <mergeCell ref="B252:T252"/>
    <mergeCell ref="Q262:T263"/>
    <mergeCell ref="A262:J263"/>
    <mergeCell ref="B254:I254"/>
    <mergeCell ref="B248:I248"/>
    <mergeCell ref="A266:T267"/>
    <mergeCell ref="K268:M269"/>
    <mergeCell ref="N268:P269"/>
    <mergeCell ref="Q268:S269"/>
    <mergeCell ref="N263:P263"/>
    <mergeCell ref="B251:I251"/>
    <mergeCell ref="B256:I256"/>
    <mergeCell ref="Q304:S305"/>
    <mergeCell ref="A238:A240"/>
    <mergeCell ref="B219:I219"/>
    <mergeCell ref="K238:M239"/>
    <mergeCell ref="N238:P239"/>
    <mergeCell ref="Q238:S239"/>
    <mergeCell ref="B232:I232"/>
    <mergeCell ref="J238:J240"/>
    <mergeCell ref="B234:I234"/>
    <mergeCell ref="B238:I240"/>
    <mergeCell ref="B235:I235"/>
    <mergeCell ref="A236:T237"/>
    <mergeCell ref="T238:T240"/>
    <mergeCell ref="A225:A227"/>
    <mergeCell ref="T225:T227"/>
    <mergeCell ref="B220:I220"/>
    <mergeCell ref="B228:I228"/>
    <mergeCell ref="B225:I227"/>
    <mergeCell ref="A286:T286"/>
    <mergeCell ref="K275:M275"/>
    <mergeCell ref="N275:P275"/>
    <mergeCell ref="P288:P289"/>
    <mergeCell ref="B229:I229"/>
    <mergeCell ref="B221:I221"/>
    <mergeCell ref="A265:J265"/>
    <mergeCell ref="J268:J270"/>
    <mergeCell ref="U194:W194"/>
    <mergeCell ref="U208:W208"/>
    <mergeCell ref="B205:I205"/>
    <mergeCell ref="A209:T210"/>
    <mergeCell ref="K211:M212"/>
    <mergeCell ref="N211:P212"/>
    <mergeCell ref="Q211:S212"/>
    <mergeCell ref="B231:I231"/>
    <mergeCell ref="B211:I213"/>
    <mergeCell ref="B230:I230"/>
    <mergeCell ref="U214:W214"/>
    <mergeCell ref="U228:W228"/>
    <mergeCell ref="J225:J227"/>
    <mergeCell ref="U221:W221"/>
    <mergeCell ref="B208:I208"/>
    <mergeCell ref="A211:A213"/>
    <mergeCell ref="B247:T247"/>
    <mergeCell ref="B245:I245"/>
    <mergeCell ref="B257:T257"/>
    <mergeCell ref="B207:I207"/>
    <mergeCell ref="K264:T264"/>
    <mergeCell ref="A264:J264"/>
    <mergeCell ref="A472:T472"/>
    <mergeCell ref="B354:I354"/>
    <mergeCell ref="B355:I355"/>
    <mergeCell ref="B356:I356"/>
    <mergeCell ref="B357:I357"/>
    <mergeCell ref="B351:I351"/>
    <mergeCell ref="B350:I350"/>
    <mergeCell ref="B358:I358"/>
    <mergeCell ref="A470:I470"/>
    <mergeCell ref="K470:T470"/>
    <mergeCell ref="B372:I372"/>
    <mergeCell ref="B373:I373"/>
    <mergeCell ref="B394:I394"/>
    <mergeCell ref="R422:T422"/>
    <mergeCell ref="B444:I444"/>
    <mergeCell ref="A445:T445"/>
    <mergeCell ref="A451:T451"/>
    <mergeCell ref="P446:P450"/>
    <mergeCell ref="N461:N462"/>
    <mergeCell ref="O461:O462"/>
    <mergeCell ref="A457:A458"/>
    <mergeCell ref="B457:I458"/>
    <mergeCell ref="P457:P458"/>
    <mergeCell ref="Q457:Q458"/>
    <mergeCell ref="B190:I190"/>
    <mergeCell ref="B191:I191"/>
    <mergeCell ref="B192:I192"/>
    <mergeCell ref="J198:J200"/>
    <mergeCell ref="K168:M169"/>
    <mergeCell ref="B168:I170"/>
    <mergeCell ref="B193:I193"/>
    <mergeCell ref="B194:I194"/>
    <mergeCell ref="B198:I200"/>
    <mergeCell ref="K198:M199"/>
    <mergeCell ref="U235:W235"/>
    <mergeCell ref="B348:I348"/>
    <mergeCell ref="K338:T338"/>
    <mergeCell ref="K339:T339"/>
    <mergeCell ref="J440:J442"/>
    <mergeCell ref="N409:O409"/>
    <mergeCell ref="K400:M400"/>
    <mergeCell ref="A437:T437"/>
    <mergeCell ref="T440:T442"/>
    <mergeCell ref="J412:K412"/>
    <mergeCell ref="R408:T408"/>
    <mergeCell ref="A439:T439"/>
    <mergeCell ref="J408:O408"/>
    <mergeCell ref="B397:I397"/>
    <mergeCell ref="A416:T416"/>
    <mergeCell ref="A419:G419"/>
    <mergeCell ref="A293:J293"/>
    <mergeCell ref="K293:T293"/>
    <mergeCell ref="A294:J294"/>
    <mergeCell ref="K304:M305"/>
    <mergeCell ref="B246:I246"/>
    <mergeCell ref="B376:I376"/>
    <mergeCell ref="B369:I369"/>
    <mergeCell ref="A273:I273"/>
    <mergeCell ref="B325:I325"/>
    <mergeCell ref="B330:I330"/>
    <mergeCell ref="B347:I347"/>
    <mergeCell ref="B359:I359"/>
    <mergeCell ref="B360:I360"/>
    <mergeCell ref="T198:T200"/>
    <mergeCell ref="Q198:S199"/>
    <mergeCell ref="A198:A200"/>
    <mergeCell ref="R446:R450"/>
    <mergeCell ref="A274:J275"/>
    <mergeCell ref="Q274:T275"/>
    <mergeCell ref="B201:I201"/>
    <mergeCell ref="B218:I218"/>
    <mergeCell ref="B217:I217"/>
    <mergeCell ref="A223:T224"/>
    <mergeCell ref="K225:M226"/>
    <mergeCell ref="Q225:S226"/>
    <mergeCell ref="N225:P226"/>
    <mergeCell ref="B215:I215"/>
    <mergeCell ref="T211:T213"/>
    <mergeCell ref="B214:I214"/>
    <mergeCell ref="B202:I202"/>
    <mergeCell ref="T283:T285"/>
    <mergeCell ref="A271:T271"/>
    <mergeCell ref="A304:I306"/>
    <mergeCell ref="B371:I371"/>
    <mergeCell ref="A336:J337"/>
    <mergeCell ref="A398:I398"/>
    <mergeCell ref="A399:J400"/>
    <mergeCell ref="N304:P305"/>
    <mergeCell ref="A380:J380"/>
    <mergeCell ref="A443:T443"/>
    <mergeCell ref="A261:I261"/>
    <mergeCell ref="B272:I272"/>
    <mergeCell ref="K380:T380"/>
    <mergeCell ref="A381:J381"/>
    <mergeCell ref="K381:T381"/>
    <mergeCell ref="A383:T384"/>
    <mergeCell ref="K385:M386"/>
    <mergeCell ref="T385:T387"/>
    <mergeCell ref="N385:P386"/>
    <mergeCell ref="N379:P379"/>
    <mergeCell ref="B385:I387"/>
    <mergeCell ref="J385:J387"/>
    <mergeCell ref="Q378:T379"/>
    <mergeCell ref="A385:A387"/>
    <mergeCell ref="K294:T294"/>
    <mergeCell ref="B324:I324"/>
    <mergeCell ref="N440:P441"/>
    <mergeCell ref="Q440:S441"/>
    <mergeCell ref="N412:O412"/>
    <mergeCell ref="Q385:S386"/>
    <mergeCell ref="O427:P427"/>
    <mergeCell ref="O428:P428"/>
    <mergeCell ref="O429:P429"/>
    <mergeCell ref="A427:N427"/>
    <mergeCell ref="A428:N428"/>
    <mergeCell ref="A429:N429"/>
    <mergeCell ref="H411:I411"/>
    <mergeCell ref="P410:Q410"/>
    <mergeCell ref="N410:O410"/>
    <mergeCell ref="L410:M410"/>
    <mergeCell ref="L411:M411"/>
    <mergeCell ref="A388:T388"/>
    <mergeCell ref="B389:I389"/>
    <mergeCell ref="B390:I390"/>
    <mergeCell ref="K440:M441"/>
    <mergeCell ref="N400:P400"/>
    <mergeCell ref="A440:A442"/>
    <mergeCell ref="B440:I442"/>
    <mergeCell ref="H412:I412"/>
    <mergeCell ref="A412:G412"/>
    <mergeCell ref="B392:I392"/>
    <mergeCell ref="B393:I393"/>
    <mergeCell ref="P412:Q412"/>
    <mergeCell ref="N292:P292"/>
    <mergeCell ref="A332:T332"/>
    <mergeCell ref="B331:I331"/>
    <mergeCell ref="B319:I321"/>
    <mergeCell ref="J319:J321"/>
    <mergeCell ref="A335:I335"/>
    <mergeCell ref="B334:I334"/>
    <mergeCell ref="T319:T321"/>
    <mergeCell ref="A291:J292"/>
    <mergeCell ref="Q291:T292"/>
    <mergeCell ref="T304:T306"/>
    <mergeCell ref="J304:J306"/>
    <mergeCell ref="A302:T303"/>
    <mergeCell ref="A295:T298"/>
    <mergeCell ref="B333:I333"/>
    <mergeCell ref="B327:I327"/>
    <mergeCell ref="B323:I323"/>
    <mergeCell ref="B329:I329"/>
    <mergeCell ref="B326:I326"/>
    <mergeCell ref="B374:I374"/>
    <mergeCell ref="L412:M412"/>
    <mergeCell ref="K420:N420"/>
    <mergeCell ref="K421:N421"/>
    <mergeCell ref="K422:N422"/>
    <mergeCell ref="U425:X427"/>
    <mergeCell ref="U428:V429"/>
    <mergeCell ref="W428:X429"/>
    <mergeCell ref="R420:T420"/>
    <mergeCell ref="B391:I391"/>
    <mergeCell ref="R421:T421"/>
    <mergeCell ref="O420:Q420"/>
    <mergeCell ref="A421:G421"/>
    <mergeCell ref="I419:J419"/>
    <mergeCell ref="R419:T419"/>
    <mergeCell ref="O419:Q419"/>
    <mergeCell ref="A417:H418"/>
    <mergeCell ref="I417:J418"/>
    <mergeCell ref="K417:N418"/>
    <mergeCell ref="O417:Q418"/>
    <mergeCell ref="R417:T418"/>
    <mergeCell ref="A420:G420"/>
    <mergeCell ref="A407:T407"/>
    <mergeCell ref="A395:T395"/>
    <mergeCell ref="B396:I396"/>
    <mergeCell ref="J411:K411"/>
    <mergeCell ref="U411:X411"/>
    <mergeCell ref="A426:P426"/>
    <mergeCell ref="K402:T402"/>
    <mergeCell ref="H408:I409"/>
    <mergeCell ref="A408:A409"/>
    <mergeCell ref="J409:K409"/>
    <mergeCell ref="P408:Q409"/>
    <mergeCell ref="L409:M409"/>
    <mergeCell ref="B411:G411"/>
    <mergeCell ref="B408:G409"/>
    <mergeCell ref="P411:Q411"/>
    <mergeCell ref="N411:O411"/>
    <mergeCell ref="J410:K410"/>
    <mergeCell ref="H410:I410"/>
    <mergeCell ref="B410:G410"/>
    <mergeCell ref="U419:Y419"/>
    <mergeCell ref="U421:Y421"/>
    <mergeCell ref="O421:Q421"/>
    <mergeCell ref="O422:Q422"/>
    <mergeCell ref="I420:J420"/>
    <mergeCell ref="I421:J421"/>
    <mergeCell ref="A422:H422"/>
    <mergeCell ref="I422:J422"/>
    <mergeCell ref="K419:N419"/>
  </mergeCells>
  <phoneticPr fontId="4" type="noConversion"/>
  <conditionalFormatting sqref="U3:U8">
    <cfRule type="cellIs" dxfId="73" priority="69" operator="equal">
      <formula>"Trebuie alocate cel puțin 20 de ore pe săptămână"</formula>
    </cfRule>
    <cfRule type="cellIs" dxfId="72" priority="70" operator="equal">
      <formula>"Suma trebuie să fie 52"</formula>
    </cfRule>
    <cfRule type="cellIs" dxfId="71" priority="71" operator="equal">
      <formula>"Corect"</formula>
    </cfRule>
    <cfRule type="cellIs" dxfId="70" priority="72" operator="equal">
      <formula>"Suma trebuie să fie 52"</formula>
    </cfRule>
    <cfRule type="cellIs" dxfId="69" priority="73" operator="equal">
      <formula>"Corect"</formula>
    </cfRule>
    <cfRule type="cellIs" dxfId="68" priority="74" operator="equal">
      <formula>SUM($B$32:$J$32)</formula>
    </cfRule>
    <cfRule type="cellIs" dxfId="67" priority="75" operator="lessThan">
      <formula>"(SUM(B28:K28)=52"</formula>
    </cfRule>
    <cfRule type="cellIs" dxfId="66" priority="76" operator="equal">
      <formula>52</formula>
    </cfRule>
    <cfRule type="cellIs" dxfId="65" priority="77" operator="equal">
      <formula>$K$32</formula>
    </cfRule>
    <cfRule type="cellIs" dxfId="64" priority="78" operator="equal">
      <formula>$B$32:$K$32=52</formula>
    </cfRule>
    <cfRule type="cellIs" dxfId="63" priority="79" operator="equal">
      <formula>"NU e bine"</formula>
    </cfRule>
    <cfRule type="cellIs" dxfId="62" priority="80" operator="equal">
      <formula>"E bine"</formula>
    </cfRule>
  </conditionalFormatting>
  <conditionalFormatting sqref="U32:U34 U411 L33:L34">
    <cfRule type="cellIs" dxfId="61" priority="257" operator="equal">
      <formula>"E bine"</formula>
    </cfRule>
  </conditionalFormatting>
  <conditionalFormatting sqref="U32:U34 U411">
    <cfRule type="cellIs" dxfId="60" priority="256" operator="equal">
      <formula>"NU e bine"</formula>
    </cfRule>
  </conditionalFormatting>
  <conditionalFormatting sqref="U161">
    <cfRule type="containsText" dxfId="59" priority="46" operator="containsText" text="Sunt necesare cel puțin 32 de credite">
      <formula>NOT(ISERROR(SEARCH("Sunt necesare cel puțin 32 de credite",U161)))</formula>
    </cfRule>
  </conditionalFormatting>
  <conditionalFormatting sqref="U177">
    <cfRule type="containsText" dxfId="58" priority="66" operator="containsText" text="Sunt necesare cel puțin 32 de credite">
      <formula>NOT(ISERROR(SEARCH("Sunt necesare cel puțin 32 de credite",U177)))</formula>
    </cfRule>
  </conditionalFormatting>
  <conditionalFormatting sqref="U187">
    <cfRule type="containsText" dxfId="57" priority="44" operator="containsText" text="Sunt necesare cel puțin 30 de credite">
      <formula>NOT(ISERROR(SEARCH("Sunt necesare cel puțin 30 de credite",U187)))</formula>
    </cfRule>
  </conditionalFormatting>
  <conditionalFormatting sqref="U201">
    <cfRule type="containsText" dxfId="56" priority="42" operator="containsText" text="Sunt necesare cel puțin 30 de credite">
      <formula>NOT(ISERROR(SEARCH("Sunt necesare cel puțin 30 de credite",U201)))</formula>
    </cfRule>
  </conditionalFormatting>
  <conditionalFormatting sqref="U214">
    <cfRule type="containsText" dxfId="55" priority="40" operator="containsText" text="Sunt necesare cel puțin 30 de credite">
      <formula>NOT(ISERROR(SEARCH("Sunt necesare cel puțin 30 de credite",U214)))</formula>
    </cfRule>
  </conditionalFormatting>
  <conditionalFormatting sqref="U228">
    <cfRule type="containsText" dxfId="54" priority="38" operator="containsText" text="Sunt necesare cel puțin 30 de credite">
      <formula>NOT(ISERROR(SEARCH("Sunt necesare cel puțin 30 de credite",U228)))</formula>
    </cfRule>
  </conditionalFormatting>
  <conditionalFormatting sqref="U419">
    <cfRule type="cellIs" dxfId="53" priority="16" operator="equal">
      <formula>"Bilanțul general nu corespunde cu Bilanțul pe tipuri de discipline"</formula>
    </cfRule>
    <cfRule type="cellIs" dxfId="52" priority="17" operator="equal">
      <formula>"Suma trebuie să fie 52"</formula>
    </cfRule>
    <cfRule type="cellIs" dxfId="51" priority="18" operator="equal">
      <formula>"Corect"</formula>
    </cfRule>
    <cfRule type="cellIs" dxfId="50" priority="19" operator="equal">
      <formula>SUM($B$32:$J$32)</formula>
    </cfRule>
    <cfRule type="cellIs" dxfId="49" priority="20" operator="lessThan">
      <formula>"(SUM(B28:K28)=52"</formula>
    </cfRule>
    <cfRule type="cellIs" dxfId="48" priority="21" operator="equal">
      <formula>52</formula>
    </cfRule>
    <cfRule type="cellIs" dxfId="47" priority="22" operator="equal">
      <formula>$K$32</formula>
    </cfRule>
    <cfRule type="cellIs" dxfId="46" priority="23" operator="equal">
      <formula>$B$32:$K$32=52</formula>
    </cfRule>
    <cfRule type="cellIs" dxfId="45" priority="24" operator="equal">
      <formula>"Suma trebuie să fie 52"</formula>
    </cfRule>
    <cfRule type="cellIs" dxfId="44" priority="25" operator="equal">
      <formula>"Corect"</formula>
    </cfRule>
    <cfRule type="cellIs" dxfId="43" priority="26" operator="equal">
      <formula>"NU e bine"</formula>
    </cfRule>
    <cfRule type="cellIs" dxfId="42" priority="27" operator="equal">
      <formula>"E bine"</formula>
    </cfRule>
  </conditionalFormatting>
  <conditionalFormatting sqref="U421">
    <cfRule type="cellIs" dxfId="41" priority="4" operator="equal">
      <formula>"Bilanțul general nu corespunde cu Bilanțul pe tipuri de discipline"</formula>
    </cfRule>
    <cfRule type="cellIs" dxfId="40" priority="5" operator="equal">
      <formula>"Suma trebuie să fie 52"</formula>
    </cfRule>
    <cfRule type="cellIs" dxfId="39" priority="6" operator="equal">
      <formula>"Corect"</formula>
    </cfRule>
    <cfRule type="cellIs" dxfId="38" priority="7" operator="equal">
      <formula>SUM($B$32:$J$32)</formula>
    </cfRule>
    <cfRule type="cellIs" dxfId="37" priority="8" operator="lessThan">
      <formula>"(SUM(B28:K28)=52"</formula>
    </cfRule>
    <cfRule type="cellIs" dxfId="36" priority="9" operator="equal">
      <formula>52</formula>
    </cfRule>
    <cfRule type="cellIs" dxfId="35" priority="10" operator="equal">
      <formula>$K$32</formula>
    </cfRule>
    <cfRule type="cellIs" dxfId="34" priority="11" operator="equal">
      <formula>$B$32:$K$32=52</formula>
    </cfRule>
    <cfRule type="cellIs" dxfId="33" priority="12" operator="equal">
      <formula>"Suma trebuie să fie 52"</formula>
    </cfRule>
    <cfRule type="cellIs" dxfId="32" priority="13" operator="equal">
      <formula>"Corect"</formula>
    </cfRule>
    <cfRule type="cellIs" dxfId="31" priority="14" operator="equal">
      <formula>"NU e bine"</formula>
    </cfRule>
    <cfRule type="cellIs" dxfId="30" priority="15" operator="equal">
      <formula>"E bine"</formula>
    </cfRule>
  </conditionalFormatting>
  <conditionalFormatting sqref="U32:V32">
    <cfRule type="cellIs" dxfId="29" priority="110" operator="equal">
      <formula>"Correct"</formula>
    </cfRule>
  </conditionalFormatting>
  <conditionalFormatting sqref="U32:V34">
    <cfRule type="cellIs" dxfId="28" priority="249" operator="equal">
      <formula>"Suma trebuie să fie 52"</formula>
    </cfRule>
    <cfRule type="cellIs" dxfId="27" priority="250" operator="equal">
      <formula>"Corect"</formula>
    </cfRule>
    <cfRule type="cellIs" dxfId="26" priority="251" operator="equal">
      <formula>SUM($B$32:$J$32)</formula>
    </cfRule>
    <cfRule type="cellIs" dxfId="25" priority="252" operator="lessThan">
      <formula>"(SUM(B28:K28)=52"</formula>
    </cfRule>
    <cfRule type="cellIs" dxfId="24" priority="253" operator="equal">
      <formula>52</formula>
    </cfRule>
    <cfRule type="cellIs" dxfId="23" priority="254" operator="equal">
      <formula>$K$32</formula>
    </cfRule>
    <cfRule type="cellIs" dxfId="22" priority="255" operator="equal">
      <formula>$B$32:$K$32=52</formula>
    </cfRule>
  </conditionalFormatting>
  <conditionalFormatting sqref="U411:V411 U32:V34">
    <cfRule type="cellIs" dxfId="21" priority="244" operator="equal">
      <formula>"Suma trebuie să fie 52"</formula>
    </cfRule>
  </conditionalFormatting>
  <conditionalFormatting sqref="U411:V411">
    <cfRule type="cellIs" dxfId="20" priority="220" operator="equal">
      <formula>"Nu corespunde cu tabelul de opționale"</formula>
    </cfRule>
    <cfRule type="cellIs" dxfId="19" priority="223" operator="equal">
      <formula>"Suma trebuie să fie 52"</formula>
    </cfRule>
    <cfRule type="cellIs" dxfId="18" priority="224" operator="equal">
      <formula>"Corect"</formula>
    </cfRule>
    <cfRule type="cellIs" dxfId="17" priority="225" operator="equal">
      <formula>SUM($B$32:$J$32)</formula>
    </cfRule>
    <cfRule type="cellIs" dxfId="16" priority="226" operator="lessThan">
      <formula>"(SUM(B28:K28)=52"</formula>
    </cfRule>
    <cfRule type="cellIs" dxfId="15" priority="227" operator="equal">
      <formula>52</formula>
    </cfRule>
    <cfRule type="cellIs" dxfId="14" priority="228" operator="equal">
      <formula>$K$32</formula>
    </cfRule>
    <cfRule type="cellIs" dxfId="13" priority="229" operator="equal">
      <formula>$B$32:$K$32=52</formula>
    </cfRule>
  </conditionalFormatting>
  <conditionalFormatting sqref="U161:W161">
    <cfRule type="containsText" dxfId="12" priority="45" operator="containsText" text="Corect">
      <formula>NOT(ISERROR(SEARCH("Corect",U161)))</formula>
    </cfRule>
  </conditionalFormatting>
  <conditionalFormatting sqref="U162:W162 W164 U165:W165 U178:W178 U194:W195 U208:W208 U221:W222 U235:W235">
    <cfRule type="cellIs" dxfId="11" priority="245" operator="equal">
      <formula>"E trebuie să fie cel puțin egal cu C+VP"</formula>
    </cfRule>
    <cfRule type="cellIs" dxfId="10" priority="246" operator="equal">
      <formula>"Corect"</formula>
    </cfRule>
  </conditionalFormatting>
  <conditionalFormatting sqref="U177:W177">
    <cfRule type="containsText" dxfId="9" priority="65" operator="containsText" text="Corect">
      <formula>NOT(ISERROR(SEARCH("Corect",U177)))</formula>
    </cfRule>
  </conditionalFormatting>
  <conditionalFormatting sqref="U187:W187">
    <cfRule type="containsText" dxfId="8" priority="43" operator="containsText" text="Corect">
      <formula>NOT(ISERROR(SEARCH("Corect",U187)))</formula>
    </cfRule>
  </conditionalFormatting>
  <conditionalFormatting sqref="U201:W201">
    <cfRule type="containsText" dxfId="7" priority="41" operator="containsText" text="Corect">
      <formula>NOT(ISERROR(SEARCH("Corect",U201)))</formula>
    </cfRule>
  </conditionalFormatting>
  <conditionalFormatting sqref="U214:W214">
    <cfRule type="containsText" dxfId="6" priority="39" operator="containsText" text="Corect">
      <formula>NOT(ISERROR(SEARCH("Corect",U214)))</formula>
    </cfRule>
  </conditionalFormatting>
  <conditionalFormatting sqref="U228:W228">
    <cfRule type="containsText" dxfId="5" priority="37" operator="containsText" text="Corect">
      <formula>NOT(ISERROR(SEARCH("Corect",U228)))</formula>
    </cfRule>
  </conditionalFormatting>
  <conditionalFormatting sqref="U411:X411 U32:V34">
    <cfRule type="cellIs" dxfId="4" priority="247" operator="equal">
      <formula>"Corect"</formula>
    </cfRule>
  </conditionalFormatting>
  <conditionalFormatting sqref="U432:X433">
    <cfRule type="cellIs" dxfId="3" priority="1" operator="equal">
      <formula>"Ați dublat unele discipline"</formula>
    </cfRule>
    <cfRule type="cellIs" dxfId="2" priority="2" operator="equal">
      <formula>"Ați pierdut unele discipline"</formula>
    </cfRule>
    <cfRule type="cellIs" dxfId="1" priority="3" operator="equal">
      <formula>"Corect"</formula>
    </cfRule>
  </conditionalFormatting>
  <conditionalFormatting sqref="W163">
    <cfRule type="containsText" dxfId="0" priority="55" operator="containsText" text="Corect">
      <formula>NOT(ISERROR(SEARCH("Corect",W163)))</formula>
    </cfRule>
  </conditionalFormatting>
  <dataValidations count="8">
    <dataValidation type="list" allowBlank="1" showInputMessage="1" showErrorMessage="1" sqref="R446:R447 R444 R460:R461 R464:R465" xr:uid="{00000000-0002-0000-0000-000000000000}">
      <formula1>$R$154</formula1>
    </dataValidation>
    <dataValidation type="list" allowBlank="1" showInputMessage="1" showErrorMessage="1" sqref="Q452:Q453 Q464:Q465 Q444 Q446:Q447 Q457 Q460:Q461" xr:uid="{00000000-0002-0000-0000-000001000000}">
      <formula1>$Q$154</formula1>
    </dataValidation>
    <dataValidation type="list" allowBlank="1" showInputMessage="1" showErrorMessage="1" sqref="S446:S447 S444 S460:S461 S464:S465" xr:uid="{00000000-0002-0000-0000-000002000000}">
      <formula1>$S$154</formula1>
    </dataValidation>
    <dataValidation type="list" allowBlank="1" showInputMessage="1" showErrorMessage="1" sqref="B323:I330 B347:I368 B333:I333 B371:I375 B396:I396 B389:I393" xr:uid="{00000000-0002-0000-0000-000003000000}">
      <formula1>$B$152:$B$275</formula1>
    </dataValidation>
    <dataValidation type="list" allowBlank="1" showInputMessage="1" showErrorMessage="1" sqref="T287:T288 T187:T193 T201:T207 T214:T220 T228:T234 T248:T251 T253:T256 T258:T260 T272 T171:T177 T155:T161 T242:T246" xr:uid="{00000000-0002-0000-0000-000004000000}">
      <formula1>"DF, DD, DS, DC"</formula1>
    </dataValidation>
    <dataValidation type="list" allowBlank="1" showInputMessage="1" showErrorMessage="1" sqref="Q287:Q288 Q187:Q193 Q201:Q207 Q214:Q220 Q228:Q234 Q248:Q251 Q253:Q256 Q258:Q260 Q272 Q171:Q177 Q155:Q161 Q242:Q246" xr:uid="{00000000-0002-0000-0000-000005000000}">
      <formula1>"E"</formula1>
    </dataValidation>
    <dataValidation type="list" allowBlank="1" showInputMessage="1" showErrorMessage="1" sqref="R287:R288 R187:R193 R201:R207 R214:R220 R228:R234 R248:R251 R253:R256 R258:R260 R272 R171:R177 R155:R161 R242:R246" xr:uid="{00000000-0002-0000-0000-000006000000}">
      <formula1>"C"</formula1>
    </dataValidation>
    <dataValidation type="list" allowBlank="1" showInputMessage="1" showErrorMessage="1" sqref="S287:S288 S187:S193 S201:S207 S214:S220 S228:S234 S248:S251 S253:S256 S258:S260 S272 S171:S177 S155:S161 S242:S246" xr:uid="{00000000-0002-0000-0000-000007000000}">
      <formula1>"VP"</formula1>
    </dataValidation>
  </dataValidations>
  <hyperlinks>
    <hyperlink ref="U45" r:id="rId1" display="www.anc.edu.ro/registrul-national-al-calificarilor-din-invatamantul-superior-rncis " xr:uid="{C19426F8-FDEC-4B55-B1A6-A2B371B2F5F0}"/>
    <hyperlink ref="U43" r:id="rId2" xr:uid="{BB47EAB4-CB3B-4CBE-8F1E-02CF95B476E6}"/>
    <hyperlink ref="U131" r:id="rId3" xr:uid="{39E9F382-266D-4246-B5C3-332577016030}"/>
  </hyperlinks>
  <pageMargins left="0.70866141732283472" right="0.70866141732283472" top="0.74803149606299213" bottom="0.74803149606299213" header="0.31496062992125984" footer="0.39370078740157483"/>
  <pageSetup paperSize="9" orientation="landscape" blackAndWhite="1" r:id="rId4"/>
  <headerFooter differentFirst="1">
    <oddHeader>&amp;RPag. &amp;P</oddHeader>
    <firstFooter>&amp;LRECTOR,
Prof. univ. dr. Adrian-Olimpiu Petrușel&amp;CDECAN,
Prof. univ. dr. Călin-Emilian Hințea&amp;RDIRECTOR DE DEPARTAMENT,
Prof. univ. dr. Ioan Hosu</firstFooter>
  </headerFooter>
  <rowBreaks count="14" manualBreakCount="14">
    <brk id="34" max="25" man="1"/>
    <brk id="111" max="16383" man="1"/>
    <brk id="147" max="16383" man="1"/>
    <brk id="165" max="16383" man="1"/>
    <brk id="181" max="16383" man="1"/>
    <brk id="208" max="16383" man="1"/>
    <brk id="235" max="16383" man="1"/>
    <brk id="265" max="16383" man="1"/>
    <brk id="301" max="16383" man="1"/>
    <brk id="314" max="16383" man="1"/>
    <brk id="340" max="16383" man="1"/>
    <brk id="382" max="16383" man="1"/>
    <brk id="406" max="16383" man="1"/>
    <brk id="436" max="16383" man="1"/>
  </rowBreaks>
  <ignoredErrors>
    <ignoredError sqref="M411" unlockedFormula="1"/>
  </ignoredError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5"/>
  <sheetViews>
    <sheetView view="pageLayout" topLeftCell="A7" zoomScaleNormal="150" workbookViewId="0">
      <selection activeCell="A4" sqref="A4:N4"/>
    </sheetView>
  </sheetViews>
  <sheetFormatPr defaultColWidth="8.85546875" defaultRowHeight="15" x14ac:dyDescent="0.25"/>
  <cols>
    <col min="1" max="1" width="9.140625" customWidth="1"/>
    <col min="6" max="6" width="11" customWidth="1"/>
    <col min="7" max="7" width="14.140625" customWidth="1"/>
    <col min="8" max="8" width="10.7109375" customWidth="1"/>
    <col min="9" max="9" width="8.42578125" customWidth="1"/>
    <col min="10" max="10" width="7.7109375" customWidth="1"/>
    <col min="11" max="11" width="9.28515625" customWidth="1"/>
    <col min="12" max="12" width="8.5703125" customWidth="1"/>
    <col min="13" max="14" width="8.28515625" customWidth="1"/>
    <col min="15" max="15" width="12" customWidth="1"/>
  </cols>
  <sheetData>
    <row r="1" spans="1:14" x14ac:dyDescent="0.25">
      <c r="A1" s="392" t="s">
        <v>139</v>
      </c>
      <c r="B1" s="392"/>
      <c r="C1" s="392"/>
      <c r="D1" s="392"/>
      <c r="E1" s="392"/>
      <c r="F1" s="392"/>
      <c r="G1" s="392"/>
      <c r="H1" s="392"/>
      <c r="I1" s="392"/>
      <c r="J1" s="392"/>
      <c r="K1" s="392"/>
      <c r="L1" s="392"/>
      <c r="M1" s="392"/>
      <c r="N1" s="392"/>
    </row>
    <row r="2" spans="1:14" x14ac:dyDescent="0.25">
      <c r="A2" s="394"/>
      <c r="B2" s="394"/>
      <c r="C2" s="394"/>
      <c r="D2" s="394"/>
      <c r="E2" s="394"/>
      <c r="F2" s="394"/>
      <c r="G2" s="394"/>
      <c r="H2" s="394"/>
      <c r="I2" s="394"/>
      <c r="J2" s="394"/>
      <c r="K2" s="394"/>
      <c r="L2" s="394"/>
      <c r="M2" s="394"/>
      <c r="N2" s="394"/>
    </row>
    <row r="3" spans="1:14" x14ac:dyDescent="0.25">
      <c r="A3" s="394"/>
      <c r="B3" s="394"/>
      <c r="C3" s="394"/>
      <c r="D3" s="394"/>
      <c r="E3" s="394"/>
      <c r="F3" s="394"/>
      <c r="G3" s="394"/>
      <c r="H3" s="394"/>
      <c r="I3" s="394"/>
      <c r="J3" s="394"/>
      <c r="K3" s="394"/>
      <c r="L3" s="394"/>
      <c r="M3" s="394"/>
      <c r="N3" s="394"/>
    </row>
    <row r="4" spans="1:14" x14ac:dyDescent="0.25">
      <c r="A4" s="391" t="s">
        <v>294</v>
      </c>
      <c r="B4" s="391"/>
      <c r="C4" s="391"/>
      <c r="D4" s="391"/>
      <c r="E4" s="391"/>
      <c r="F4" s="391"/>
      <c r="G4" s="391"/>
      <c r="H4" s="391"/>
      <c r="I4" s="391"/>
      <c r="J4" s="391"/>
      <c r="K4" s="391"/>
      <c r="L4" s="391"/>
      <c r="M4" s="391"/>
      <c r="N4" s="391"/>
    </row>
    <row r="5" spans="1:14" x14ac:dyDescent="0.25">
      <c r="A5" s="394"/>
      <c r="B5" s="394"/>
      <c r="C5" s="394"/>
      <c r="D5" s="394"/>
      <c r="E5" s="394"/>
      <c r="F5" s="394"/>
      <c r="G5" s="394"/>
      <c r="H5" s="394"/>
      <c r="I5" s="394"/>
      <c r="J5" s="394"/>
      <c r="K5" s="394"/>
      <c r="L5" s="394"/>
      <c r="M5" s="394"/>
      <c r="N5" s="394"/>
    </row>
    <row r="6" spans="1:14" x14ac:dyDescent="0.25">
      <c r="A6" s="388" t="s">
        <v>112</v>
      </c>
      <c r="B6" s="388"/>
      <c r="C6" s="388"/>
      <c r="D6" s="388"/>
      <c r="E6" s="388"/>
      <c r="F6" s="388"/>
      <c r="G6" s="388"/>
      <c r="H6" s="388"/>
      <c r="I6" s="388"/>
      <c r="J6" s="388"/>
      <c r="K6" s="388"/>
      <c r="L6" s="388"/>
      <c r="M6" s="393"/>
      <c r="N6" s="393"/>
    </row>
    <row r="7" spans="1:14" x14ac:dyDescent="0.25">
      <c r="A7" s="376" t="s">
        <v>113</v>
      </c>
      <c r="B7" s="377"/>
      <c r="C7" s="377"/>
      <c r="D7" s="377"/>
      <c r="E7" s="377"/>
      <c r="F7" s="377"/>
      <c r="G7" s="377"/>
      <c r="H7" s="377"/>
      <c r="I7" s="377"/>
      <c r="J7" s="377"/>
      <c r="K7" s="377"/>
      <c r="L7" s="377"/>
      <c r="M7" s="380" t="s">
        <v>111</v>
      </c>
      <c r="N7" s="380"/>
    </row>
    <row r="8" spans="1:14" x14ac:dyDescent="0.25">
      <c r="A8" s="378"/>
      <c r="B8" s="379"/>
      <c r="C8" s="379"/>
      <c r="D8" s="379"/>
      <c r="E8" s="379"/>
      <c r="F8" s="379"/>
      <c r="G8" s="379"/>
      <c r="H8" s="379"/>
      <c r="I8" s="379"/>
      <c r="J8" s="379"/>
      <c r="K8" s="379"/>
      <c r="L8" s="379"/>
      <c r="M8" s="380"/>
      <c r="N8" s="380"/>
    </row>
    <row r="9" spans="1:14" ht="15" customHeight="1" x14ac:dyDescent="0.25">
      <c r="A9" s="366" t="s">
        <v>291</v>
      </c>
      <c r="B9" s="367"/>
      <c r="C9" s="367"/>
      <c r="D9" s="367"/>
      <c r="E9" s="367"/>
      <c r="F9" s="367"/>
      <c r="G9" s="367"/>
      <c r="H9" s="367"/>
      <c r="I9" s="367"/>
      <c r="J9" s="367"/>
      <c r="K9" s="367"/>
      <c r="L9" s="368"/>
      <c r="M9" s="372"/>
      <c r="N9" s="372"/>
    </row>
    <row r="10" spans="1:14" x14ac:dyDescent="0.25">
      <c r="A10" s="381"/>
      <c r="B10" s="382"/>
      <c r="C10" s="382"/>
      <c r="D10" s="382"/>
      <c r="E10" s="382"/>
      <c r="F10" s="382"/>
      <c r="G10" s="382"/>
      <c r="H10" s="382"/>
      <c r="I10" s="382"/>
      <c r="J10" s="382"/>
      <c r="K10" s="382"/>
      <c r="L10" s="383"/>
      <c r="M10" s="372"/>
      <c r="N10" s="372"/>
    </row>
    <row r="11" spans="1:14" ht="15" customHeight="1" x14ac:dyDescent="0.25">
      <c r="A11" s="366" t="s">
        <v>279</v>
      </c>
      <c r="B11" s="367"/>
      <c r="C11" s="367"/>
      <c r="D11" s="367"/>
      <c r="E11" s="367"/>
      <c r="F11" s="367"/>
      <c r="G11" s="367"/>
      <c r="H11" s="367"/>
      <c r="I11" s="367"/>
      <c r="J11" s="367"/>
      <c r="K11" s="367"/>
      <c r="L11" s="368"/>
      <c r="M11" s="372"/>
      <c r="N11" s="372"/>
    </row>
    <row r="12" spans="1:14" x14ac:dyDescent="0.25">
      <c r="A12" s="381"/>
      <c r="B12" s="382"/>
      <c r="C12" s="382"/>
      <c r="D12" s="382"/>
      <c r="E12" s="382"/>
      <c r="F12" s="382"/>
      <c r="G12" s="382"/>
      <c r="H12" s="382"/>
      <c r="I12" s="382"/>
      <c r="J12" s="382"/>
      <c r="K12" s="382"/>
      <c r="L12" s="383"/>
      <c r="M12" s="372"/>
      <c r="N12" s="372"/>
    </row>
    <row r="13" spans="1:14" ht="15" customHeight="1" x14ac:dyDescent="0.25">
      <c r="A13" s="366" t="s">
        <v>280</v>
      </c>
      <c r="B13" s="367"/>
      <c r="C13" s="367"/>
      <c r="D13" s="367"/>
      <c r="E13" s="367"/>
      <c r="F13" s="367"/>
      <c r="G13" s="367"/>
      <c r="H13" s="367"/>
      <c r="I13" s="367"/>
      <c r="J13" s="367"/>
      <c r="K13" s="367"/>
      <c r="L13" s="368"/>
      <c r="M13" s="372"/>
      <c r="N13" s="372"/>
    </row>
    <row r="14" spans="1:14" x14ac:dyDescent="0.25">
      <c r="A14" s="369"/>
      <c r="B14" s="370"/>
      <c r="C14" s="370"/>
      <c r="D14" s="370"/>
      <c r="E14" s="370"/>
      <c r="F14" s="370"/>
      <c r="G14" s="370"/>
      <c r="H14" s="370"/>
      <c r="I14" s="370"/>
      <c r="J14" s="370"/>
      <c r="K14" s="370"/>
      <c r="L14" s="371"/>
      <c r="M14" s="372"/>
      <c r="N14" s="372"/>
    </row>
    <row r="16" spans="1:14" x14ac:dyDescent="0.25">
      <c r="A16" s="388" t="s">
        <v>115</v>
      </c>
      <c r="B16" s="388"/>
      <c r="C16" s="388"/>
      <c r="D16" s="388"/>
      <c r="E16" s="388"/>
      <c r="F16" s="388"/>
      <c r="G16" s="388"/>
      <c r="H16" s="388"/>
      <c r="I16" s="388"/>
      <c r="J16" s="388"/>
      <c r="K16" s="388"/>
      <c r="L16" s="388"/>
      <c r="M16" s="389"/>
      <c r="N16" s="390"/>
    </row>
    <row r="17" spans="1:14" x14ac:dyDescent="0.25">
      <c r="A17" s="376" t="s">
        <v>116</v>
      </c>
      <c r="B17" s="377"/>
      <c r="C17" s="377"/>
      <c r="D17" s="377"/>
      <c r="E17" s="377"/>
      <c r="F17" s="377"/>
      <c r="G17" s="377"/>
      <c r="H17" s="377"/>
      <c r="I17" s="377"/>
      <c r="J17" s="377"/>
      <c r="K17" s="377"/>
      <c r="L17" s="377"/>
      <c r="M17" s="380" t="s">
        <v>111</v>
      </c>
      <c r="N17" s="380"/>
    </row>
    <row r="18" spans="1:14" x14ac:dyDescent="0.25">
      <c r="A18" s="378"/>
      <c r="B18" s="379"/>
      <c r="C18" s="379"/>
      <c r="D18" s="379"/>
      <c r="E18" s="379"/>
      <c r="F18" s="379"/>
      <c r="G18" s="379"/>
      <c r="H18" s="379"/>
      <c r="I18" s="379"/>
      <c r="J18" s="379"/>
      <c r="K18" s="379"/>
      <c r="L18" s="379"/>
      <c r="M18" s="380"/>
      <c r="N18" s="380"/>
    </row>
    <row r="19" spans="1:14" x14ac:dyDescent="0.25">
      <c r="A19" s="366" t="s">
        <v>281</v>
      </c>
      <c r="B19" s="367"/>
      <c r="C19" s="367"/>
      <c r="D19" s="367"/>
      <c r="E19" s="367"/>
      <c r="F19" s="367"/>
      <c r="G19" s="367"/>
      <c r="H19" s="367"/>
      <c r="I19" s="367"/>
      <c r="J19" s="367"/>
      <c r="K19" s="367"/>
      <c r="L19" s="368"/>
      <c r="M19" s="384"/>
      <c r="N19" s="385"/>
    </row>
    <row r="20" spans="1:14" x14ac:dyDescent="0.25">
      <c r="A20" s="381"/>
      <c r="B20" s="382"/>
      <c r="C20" s="382"/>
      <c r="D20" s="382"/>
      <c r="E20" s="382"/>
      <c r="F20" s="382"/>
      <c r="G20" s="382"/>
      <c r="H20" s="382"/>
      <c r="I20" s="382"/>
      <c r="J20" s="382"/>
      <c r="K20" s="382"/>
      <c r="L20" s="383"/>
      <c r="M20" s="386"/>
      <c r="N20" s="387"/>
    </row>
    <row r="21" spans="1:14" x14ac:dyDescent="0.25">
      <c r="A21" s="366" t="s">
        <v>282</v>
      </c>
      <c r="B21" s="367"/>
      <c r="C21" s="367"/>
      <c r="D21" s="367"/>
      <c r="E21" s="367"/>
      <c r="F21" s="367"/>
      <c r="G21" s="367"/>
      <c r="H21" s="367"/>
      <c r="I21" s="367"/>
      <c r="J21" s="367"/>
      <c r="K21" s="367"/>
      <c r="L21" s="368"/>
      <c r="M21" s="384"/>
      <c r="N21" s="385"/>
    </row>
    <row r="22" spans="1:14" x14ac:dyDescent="0.25">
      <c r="A22" s="381"/>
      <c r="B22" s="382"/>
      <c r="C22" s="382"/>
      <c r="D22" s="382"/>
      <c r="E22" s="382"/>
      <c r="F22" s="382"/>
      <c r="G22" s="382"/>
      <c r="H22" s="382"/>
      <c r="I22" s="382"/>
      <c r="J22" s="382"/>
      <c r="K22" s="382"/>
      <c r="L22" s="383"/>
      <c r="M22" s="386"/>
      <c r="N22" s="387"/>
    </row>
    <row r="23" spans="1:14" x14ac:dyDescent="0.25">
      <c r="A23" s="366" t="s">
        <v>283</v>
      </c>
      <c r="B23" s="367"/>
      <c r="C23" s="367"/>
      <c r="D23" s="367"/>
      <c r="E23" s="367"/>
      <c r="F23" s="367"/>
      <c r="G23" s="367"/>
      <c r="H23" s="367"/>
      <c r="I23" s="367"/>
      <c r="J23" s="367"/>
      <c r="K23" s="367"/>
      <c r="L23" s="368"/>
      <c r="M23" s="372"/>
      <c r="N23" s="372"/>
    </row>
    <row r="24" spans="1:14" x14ac:dyDescent="0.25">
      <c r="A24" s="369"/>
      <c r="B24" s="370"/>
      <c r="C24" s="370"/>
      <c r="D24" s="370"/>
      <c r="E24" s="370"/>
      <c r="F24" s="370"/>
      <c r="G24" s="370"/>
      <c r="H24" s="370"/>
      <c r="I24" s="370"/>
      <c r="J24" s="370"/>
      <c r="K24" s="370"/>
      <c r="L24" s="371"/>
      <c r="M24" s="372"/>
      <c r="N24" s="372"/>
    </row>
    <row r="25" spans="1:14" x14ac:dyDescent="0.25">
      <c r="A25" s="366" t="s">
        <v>284</v>
      </c>
      <c r="B25" s="367"/>
      <c r="C25" s="367"/>
      <c r="D25" s="367"/>
      <c r="E25" s="367"/>
      <c r="F25" s="367"/>
      <c r="G25" s="367"/>
      <c r="H25" s="367"/>
      <c r="I25" s="367"/>
      <c r="J25" s="367"/>
      <c r="K25" s="367"/>
      <c r="L25" s="368"/>
      <c r="M25" s="372"/>
      <c r="N25" s="372"/>
    </row>
    <row r="26" spans="1:14" x14ac:dyDescent="0.25">
      <c r="A26" s="369"/>
      <c r="B26" s="370"/>
      <c r="C26" s="370"/>
      <c r="D26" s="370"/>
      <c r="E26" s="370"/>
      <c r="F26" s="370"/>
      <c r="G26" s="370"/>
      <c r="H26" s="370"/>
      <c r="I26" s="370"/>
      <c r="J26" s="370"/>
      <c r="K26" s="370"/>
      <c r="L26" s="371"/>
      <c r="M26" s="372"/>
      <c r="N26" s="372"/>
    </row>
    <row r="27" spans="1:14" x14ac:dyDescent="0.25">
      <c r="A27" s="366" t="s">
        <v>285</v>
      </c>
      <c r="B27" s="367"/>
      <c r="C27" s="367"/>
      <c r="D27" s="367"/>
      <c r="E27" s="367"/>
      <c r="F27" s="367"/>
      <c r="G27" s="367"/>
      <c r="H27" s="367"/>
      <c r="I27" s="367"/>
      <c r="J27" s="367"/>
      <c r="K27" s="367"/>
      <c r="L27" s="368"/>
      <c r="M27" s="372"/>
      <c r="N27" s="372"/>
    </row>
    <row r="28" spans="1:14" x14ac:dyDescent="0.25">
      <c r="A28" s="369"/>
      <c r="B28" s="370"/>
      <c r="C28" s="370"/>
      <c r="D28" s="370"/>
      <c r="E28" s="370"/>
      <c r="F28" s="370"/>
      <c r="G28" s="370"/>
      <c r="H28" s="370"/>
      <c r="I28" s="370"/>
      <c r="J28" s="370"/>
      <c r="K28" s="370"/>
      <c r="L28" s="371"/>
      <c r="M28" s="372"/>
      <c r="N28" s="372"/>
    </row>
    <row r="29" spans="1:14" x14ac:dyDescent="0.25">
      <c r="A29" s="58"/>
      <c r="B29" s="58"/>
      <c r="C29" s="58"/>
      <c r="D29" s="58"/>
      <c r="E29" s="58"/>
      <c r="F29" s="58"/>
      <c r="G29" s="58"/>
      <c r="H29" s="58"/>
      <c r="I29" s="58"/>
      <c r="J29" s="58"/>
      <c r="K29" s="58"/>
      <c r="L29" s="58"/>
      <c r="M29" s="59"/>
      <c r="N29" s="59"/>
    </row>
    <row r="30" spans="1:14" x14ac:dyDescent="0.25">
      <c r="A30" s="373" t="s">
        <v>117</v>
      </c>
      <c r="B30" s="374"/>
      <c r="C30" s="374"/>
      <c r="D30" s="374"/>
      <c r="E30" s="374"/>
      <c r="F30" s="374"/>
      <c r="G30" s="374"/>
      <c r="H30" s="374"/>
      <c r="I30" s="374"/>
      <c r="J30" s="374"/>
      <c r="K30" s="374"/>
      <c r="L30" s="374"/>
      <c r="M30" s="374"/>
      <c r="N30" s="375"/>
    </row>
    <row r="31" spans="1:14" x14ac:dyDescent="0.25">
      <c r="A31" s="363" t="s">
        <v>286</v>
      </c>
      <c r="B31" s="364"/>
      <c r="C31" s="364"/>
      <c r="D31" s="364"/>
      <c r="E31" s="364"/>
      <c r="F31" s="364"/>
      <c r="G31" s="364"/>
      <c r="H31" s="364"/>
      <c r="I31" s="364"/>
      <c r="J31" s="364"/>
      <c r="K31" s="364"/>
      <c r="L31" s="364"/>
      <c r="M31" s="364"/>
      <c r="N31" s="365"/>
    </row>
    <row r="32" spans="1:14" x14ac:dyDescent="0.25">
      <c r="A32" s="363" t="s">
        <v>287</v>
      </c>
      <c r="B32" s="364"/>
      <c r="C32" s="364"/>
      <c r="D32" s="364"/>
      <c r="E32" s="364"/>
      <c r="F32" s="364"/>
      <c r="G32" s="364"/>
      <c r="H32" s="364"/>
      <c r="I32" s="364"/>
      <c r="J32" s="364"/>
      <c r="K32" s="364"/>
      <c r="L32" s="364"/>
      <c r="M32" s="364"/>
      <c r="N32" s="365"/>
    </row>
    <row r="33" spans="1:14" x14ac:dyDescent="0.25">
      <c r="A33" s="363" t="s">
        <v>288</v>
      </c>
      <c r="B33" s="364"/>
      <c r="C33" s="364"/>
      <c r="D33" s="364"/>
      <c r="E33" s="364"/>
      <c r="F33" s="364"/>
      <c r="G33" s="364"/>
      <c r="H33" s="364"/>
      <c r="I33" s="364"/>
      <c r="J33" s="364"/>
      <c r="K33" s="364"/>
      <c r="L33" s="364"/>
      <c r="M33" s="364"/>
      <c r="N33" s="365"/>
    </row>
    <row r="34" spans="1:14" x14ac:dyDescent="0.25">
      <c r="A34" s="363" t="s">
        <v>289</v>
      </c>
      <c r="B34" s="364"/>
      <c r="C34" s="364"/>
      <c r="D34" s="364"/>
      <c r="E34" s="364"/>
      <c r="F34" s="364"/>
      <c r="G34" s="364"/>
      <c r="H34" s="364"/>
      <c r="I34" s="364"/>
      <c r="J34" s="364"/>
      <c r="K34" s="364"/>
      <c r="L34" s="364"/>
      <c r="M34" s="364"/>
      <c r="N34" s="365"/>
    </row>
    <row r="35" spans="1:14" x14ac:dyDescent="0.25">
      <c r="A35" s="363" t="s">
        <v>290</v>
      </c>
      <c r="B35" s="364"/>
      <c r="C35" s="364"/>
      <c r="D35" s="364"/>
      <c r="E35" s="364"/>
      <c r="F35" s="364"/>
      <c r="G35" s="364"/>
      <c r="H35" s="364"/>
      <c r="I35" s="364"/>
      <c r="J35" s="364"/>
      <c r="K35" s="364"/>
      <c r="L35" s="364"/>
      <c r="M35" s="364"/>
      <c r="N35" s="365"/>
    </row>
  </sheetData>
  <mergeCells count="32">
    <mergeCell ref="A9:L10"/>
    <mergeCell ref="M9:N10"/>
    <mergeCell ref="A1:N1"/>
    <mergeCell ref="A6:L6"/>
    <mergeCell ref="M6:N6"/>
    <mergeCell ref="A7:L8"/>
    <mergeCell ref="M7:N8"/>
    <mergeCell ref="A4:N4"/>
    <mergeCell ref="A11:L12"/>
    <mergeCell ref="M11:N12"/>
    <mergeCell ref="A13:L14"/>
    <mergeCell ref="M13:N14"/>
    <mergeCell ref="A16:L16"/>
    <mergeCell ref="M16:N16"/>
    <mergeCell ref="A17:L18"/>
    <mergeCell ref="M17:N18"/>
    <mergeCell ref="A19:L20"/>
    <mergeCell ref="M19:N20"/>
    <mergeCell ref="A21:L22"/>
    <mergeCell ref="M21:N22"/>
    <mergeCell ref="A35:N35"/>
    <mergeCell ref="A23:L24"/>
    <mergeCell ref="M23:N24"/>
    <mergeCell ref="A25:L26"/>
    <mergeCell ref="M25:N26"/>
    <mergeCell ref="A27:L28"/>
    <mergeCell ref="M27:N28"/>
    <mergeCell ref="A30:N30"/>
    <mergeCell ref="A31:N31"/>
    <mergeCell ref="A32:N32"/>
    <mergeCell ref="A33:N33"/>
    <mergeCell ref="A34:N3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12</xdr:col>
                    <xdr:colOff>0</xdr:colOff>
                    <xdr:row>5</xdr:row>
                    <xdr:rowOff>0</xdr:rowOff>
                  </from>
                  <to>
                    <xdr:col>14</xdr:col>
                    <xdr:colOff>0</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114300</xdr:colOff>
                    <xdr:row>5</xdr:row>
                    <xdr:rowOff>9525</xdr:rowOff>
                  </from>
                  <to>
                    <xdr:col>12</xdr:col>
                    <xdr:colOff>533400</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114300</xdr:colOff>
                    <xdr:row>5</xdr:row>
                    <xdr:rowOff>9525</xdr:rowOff>
                  </from>
                  <to>
                    <xdr:col>13</xdr:col>
                    <xdr:colOff>533400</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12</xdr:col>
                    <xdr:colOff>0</xdr:colOff>
                    <xdr:row>10</xdr:row>
                    <xdr:rowOff>95250</xdr:rowOff>
                  </from>
                  <to>
                    <xdr:col>14</xdr:col>
                    <xdr:colOff>0</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114300</xdr:colOff>
                    <xdr:row>10</xdr:row>
                    <xdr:rowOff>104775</xdr:rowOff>
                  </from>
                  <to>
                    <xdr:col>12</xdr:col>
                    <xdr:colOff>533400</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114300</xdr:colOff>
                    <xdr:row>10</xdr:row>
                    <xdr:rowOff>104775</xdr:rowOff>
                  </from>
                  <to>
                    <xdr:col>13</xdr:col>
                    <xdr:colOff>533400</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12</xdr:col>
                    <xdr:colOff>0</xdr:colOff>
                    <xdr:row>12</xdr:row>
                    <xdr:rowOff>95250</xdr:rowOff>
                  </from>
                  <to>
                    <xdr:col>14</xdr:col>
                    <xdr:colOff>0</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114300</xdr:colOff>
                    <xdr:row>12</xdr:row>
                    <xdr:rowOff>104775</xdr:rowOff>
                  </from>
                  <to>
                    <xdr:col>12</xdr:col>
                    <xdr:colOff>533400</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114300</xdr:colOff>
                    <xdr:row>12</xdr:row>
                    <xdr:rowOff>104775</xdr:rowOff>
                  </from>
                  <to>
                    <xdr:col>13</xdr:col>
                    <xdr:colOff>533400</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12</xdr:col>
                    <xdr:colOff>0</xdr:colOff>
                    <xdr:row>15</xdr:row>
                    <xdr:rowOff>0</xdr:rowOff>
                  </from>
                  <to>
                    <xdr:col>14</xdr:col>
                    <xdr:colOff>0</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114300</xdr:colOff>
                    <xdr:row>15</xdr:row>
                    <xdr:rowOff>9525</xdr:rowOff>
                  </from>
                  <to>
                    <xdr:col>12</xdr:col>
                    <xdr:colOff>533400</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114300</xdr:colOff>
                    <xdr:row>15</xdr:row>
                    <xdr:rowOff>9525</xdr:rowOff>
                  </from>
                  <to>
                    <xdr:col>13</xdr:col>
                    <xdr:colOff>533400</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12</xdr:col>
                    <xdr:colOff>0</xdr:colOff>
                    <xdr:row>18</xdr:row>
                    <xdr:rowOff>95250</xdr:rowOff>
                  </from>
                  <to>
                    <xdr:col>14</xdr:col>
                    <xdr:colOff>0</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114300</xdr:colOff>
                    <xdr:row>18</xdr:row>
                    <xdr:rowOff>104775</xdr:rowOff>
                  </from>
                  <to>
                    <xdr:col>12</xdr:col>
                    <xdr:colOff>533400</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114300</xdr:colOff>
                    <xdr:row>18</xdr:row>
                    <xdr:rowOff>114300</xdr:rowOff>
                  </from>
                  <to>
                    <xdr:col>13</xdr:col>
                    <xdr:colOff>533400</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12</xdr:col>
                    <xdr:colOff>0</xdr:colOff>
                    <xdr:row>20</xdr:row>
                    <xdr:rowOff>95250</xdr:rowOff>
                  </from>
                  <to>
                    <xdr:col>14</xdr:col>
                    <xdr:colOff>0</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114300</xdr:colOff>
                    <xdr:row>20</xdr:row>
                    <xdr:rowOff>104775</xdr:rowOff>
                  </from>
                  <to>
                    <xdr:col>12</xdr:col>
                    <xdr:colOff>533400</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114300</xdr:colOff>
                    <xdr:row>20</xdr:row>
                    <xdr:rowOff>114300</xdr:rowOff>
                  </from>
                  <to>
                    <xdr:col>13</xdr:col>
                    <xdr:colOff>533400</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12</xdr:col>
                    <xdr:colOff>0</xdr:colOff>
                    <xdr:row>22</xdr:row>
                    <xdr:rowOff>95250</xdr:rowOff>
                  </from>
                  <to>
                    <xdr:col>14</xdr:col>
                    <xdr:colOff>0</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114300</xdr:colOff>
                    <xdr:row>22</xdr:row>
                    <xdr:rowOff>104775</xdr:rowOff>
                  </from>
                  <to>
                    <xdr:col>12</xdr:col>
                    <xdr:colOff>533400</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114300</xdr:colOff>
                    <xdr:row>22</xdr:row>
                    <xdr:rowOff>114300</xdr:rowOff>
                  </from>
                  <to>
                    <xdr:col>13</xdr:col>
                    <xdr:colOff>533400</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12</xdr:col>
                    <xdr:colOff>0</xdr:colOff>
                    <xdr:row>8</xdr:row>
                    <xdr:rowOff>95250</xdr:rowOff>
                  </from>
                  <to>
                    <xdr:col>14</xdr:col>
                    <xdr:colOff>0</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114300</xdr:colOff>
                    <xdr:row>8</xdr:row>
                    <xdr:rowOff>104775</xdr:rowOff>
                  </from>
                  <to>
                    <xdr:col>12</xdr:col>
                    <xdr:colOff>533400</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104775</xdr:colOff>
                    <xdr:row>8</xdr:row>
                    <xdr:rowOff>104775</xdr:rowOff>
                  </from>
                  <to>
                    <xdr:col>13</xdr:col>
                    <xdr:colOff>533400</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12</xdr:col>
                    <xdr:colOff>0</xdr:colOff>
                    <xdr:row>24</xdr:row>
                    <xdr:rowOff>95250</xdr:rowOff>
                  </from>
                  <to>
                    <xdr:col>14</xdr:col>
                    <xdr:colOff>0</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114300</xdr:colOff>
                    <xdr:row>24</xdr:row>
                    <xdr:rowOff>104775</xdr:rowOff>
                  </from>
                  <to>
                    <xdr:col>12</xdr:col>
                    <xdr:colOff>533400</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114300</xdr:colOff>
                    <xdr:row>24</xdr:row>
                    <xdr:rowOff>114300</xdr:rowOff>
                  </from>
                  <to>
                    <xdr:col>13</xdr:col>
                    <xdr:colOff>533400</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12</xdr:col>
                    <xdr:colOff>0</xdr:colOff>
                    <xdr:row>26</xdr:row>
                    <xdr:rowOff>95250</xdr:rowOff>
                  </from>
                  <to>
                    <xdr:col>14</xdr:col>
                    <xdr:colOff>0</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114300</xdr:colOff>
                    <xdr:row>26</xdr:row>
                    <xdr:rowOff>104775</xdr:rowOff>
                  </from>
                  <to>
                    <xdr:col>12</xdr:col>
                    <xdr:colOff>533400</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114300</xdr:colOff>
                    <xdr:row>26</xdr:row>
                    <xdr:rowOff>114300</xdr:rowOff>
                  </from>
                  <to>
                    <xdr:col>13</xdr:col>
                    <xdr:colOff>533400</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Plan</vt:lpstr>
      <vt:lpstr>Raport_revizuire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Gelu Cosmin Gherghin</cp:lastModifiedBy>
  <cp:lastPrinted>2025-04-23T10:38:04Z</cp:lastPrinted>
  <dcterms:created xsi:type="dcterms:W3CDTF">2013-06-27T08:19:59Z</dcterms:created>
  <dcterms:modified xsi:type="dcterms:W3CDTF">2025-04-23T10:56:32Z</dcterms:modified>
</cp:coreProperties>
</file>