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https://ubbcluj-my.sharepoint.com/personal/patricia_rechisan_ubbcluj_ro/Documents/Planuri_de_invatamant_2025/15. FSPAC/Finale_EXCEL/"/>
    </mc:Choice>
  </mc:AlternateContent>
  <xr:revisionPtr revIDLastSave="206" documentId="8_{562D8948-C557-4F27-BA7B-2193F7A9EA0B}" xr6:coauthVersionLast="47" xr6:coauthVersionMax="47" xr10:uidLastSave="{D31F5BC4-EFB6-4482-90A9-4D2BD0A1BA1E}"/>
  <bookViews>
    <workbookView xWindow="-120" yWindow="-120" windowWidth="29040" windowHeight="15720" xr2:uid="{00000000-000D-0000-FFFF-FFFF00000000}"/>
  </bookViews>
  <sheets>
    <sheet name="Plan" sheetId="1" r:id="rId1"/>
    <sheet name="Raport_revizuire" sheetId="2" r:id="rId2"/>
  </sheets>
  <definedNames>
    <definedName name="_xlnm.Print_Area" localSheetId="0">Plan!$A$1:$T$339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08" i="1" l="1"/>
  <c r="U291" i="1" l="1"/>
  <c r="U309" i="1"/>
  <c r="U311" i="1"/>
  <c r="U308" i="1"/>
  <c r="U310" i="1" s="1"/>
  <c r="U298" i="1"/>
  <c r="U295" i="1"/>
  <c r="Y309" i="1"/>
  <c r="Y311" i="1" s="1"/>
  <c r="W309" i="1"/>
  <c r="W311" i="1" s="1"/>
  <c r="Y308" i="1"/>
  <c r="Y310" i="1" s="1"/>
  <c r="W308" i="1"/>
  <c r="W310" i="1" s="1"/>
  <c r="K188" i="1"/>
  <c r="T187" i="1" l="1"/>
  <c r="S187" i="1"/>
  <c r="R187" i="1"/>
  <c r="Q187" i="1"/>
  <c r="M188" i="1"/>
  <c r="L188" i="1"/>
  <c r="M187" i="1"/>
  <c r="L187" i="1"/>
  <c r="K187" i="1"/>
  <c r="J187" i="1"/>
  <c r="M335" i="1" l="1"/>
  <c r="L335" i="1"/>
  <c r="K335" i="1"/>
  <c r="S334" i="1"/>
  <c r="R334" i="1"/>
  <c r="Q334" i="1"/>
  <c r="M334" i="1"/>
  <c r="L334" i="1"/>
  <c r="K334" i="1"/>
  <c r="J334" i="1"/>
  <c r="P331" i="1"/>
  <c r="N331" i="1"/>
  <c r="P330" i="1"/>
  <c r="N330" i="1"/>
  <c r="P328" i="1"/>
  <c r="N328" i="1"/>
  <c r="P327" i="1"/>
  <c r="N327" i="1"/>
  <c r="P325" i="1"/>
  <c r="N325" i="1"/>
  <c r="P324" i="1"/>
  <c r="N324" i="1"/>
  <c r="O325" i="1" l="1"/>
  <c r="K336" i="1"/>
  <c r="O328" i="1"/>
  <c r="P335" i="1"/>
  <c r="O327" i="1"/>
  <c r="N335" i="1"/>
  <c r="O331" i="1"/>
  <c r="O330" i="1"/>
  <c r="P334" i="1"/>
  <c r="O324" i="1"/>
  <c r="N334" i="1"/>
  <c r="O334" i="1" l="1"/>
  <c r="O335" i="1"/>
  <c r="N336" i="1" s="1"/>
  <c r="T225" i="1" l="1"/>
  <c r="T226" i="1"/>
  <c r="T227" i="1"/>
  <c r="T228" i="1"/>
  <c r="P186" i="1" l="1"/>
  <c r="P185" i="1"/>
  <c r="P167" i="1"/>
  <c r="P168" i="1"/>
  <c r="P169" i="1"/>
  <c r="P170" i="1"/>
  <c r="P166" i="1"/>
  <c r="T251" i="1" l="1"/>
  <c r="S251" i="1"/>
  <c r="R251" i="1"/>
  <c r="Q251" i="1"/>
  <c r="M251" i="1"/>
  <c r="L251" i="1"/>
  <c r="K251" i="1"/>
  <c r="J251" i="1"/>
  <c r="A251" i="1"/>
  <c r="T256" i="1"/>
  <c r="S256" i="1"/>
  <c r="R256" i="1"/>
  <c r="Q256" i="1"/>
  <c r="M256" i="1"/>
  <c r="L256" i="1"/>
  <c r="K256" i="1"/>
  <c r="J256" i="1"/>
  <c r="A256" i="1"/>
  <c r="T255" i="1"/>
  <c r="S255" i="1"/>
  <c r="R255" i="1"/>
  <c r="Q255" i="1"/>
  <c r="M255" i="1"/>
  <c r="L255" i="1"/>
  <c r="K255" i="1"/>
  <c r="J255" i="1"/>
  <c r="A255" i="1"/>
  <c r="T254" i="1"/>
  <c r="S254" i="1"/>
  <c r="R254" i="1"/>
  <c r="Q254" i="1"/>
  <c r="M254" i="1"/>
  <c r="L254" i="1"/>
  <c r="K254" i="1"/>
  <c r="J254" i="1"/>
  <c r="A254" i="1"/>
  <c r="T253" i="1"/>
  <c r="S253" i="1"/>
  <c r="R253" i="1"/>
  <c r="Q253" i="1"/>
  <c r="M253" i="1"/>
  <c r="L253" i="1"/>
  <c r="K253" i="1"/>
  <c r="J253" i="1"/>
  <c r="A253" i="1"/>
  <c r="T252" i="1"/>
  <c r="S252" i="1"/>
  <c r="R252" i="1"/>
  <c r="Q252" i="1"/>
  <c r="M252" i="1"/>
  <c r="L252" i="1"/>
  <c r="K252" i="1"/>
  <c r="J252" i="1"/>
  <c r="A252" i="1"/>
  <c r="T250" i="1"/>
  <c r="S250" i="1"/>
  <c r="R250" i="1"/>
  <c r="Q250" i="1"/>
  <c r="M250" i="1"/>
  <c r="L250" i="1"/>
  <c r="K250" i="1"/>
  <c r="J250" i="1"/>
  <c r="A250" i="1"/>
  <c r="T249" i="1"/>
  <c r="S249" i="1"/>
  <c r="R249" i="1"/>
  <c r="Q249" i="1"/>
  <c r="M249" i="1"/>
  <c r="L249" i="1"/>
  <c r="K249" i="1"/>
  <c r="J249" i="1"/>
  <c r="A249" i="1"/>
  <c r="M310" i="1" l="1"/>
  <c r="N166" i="1"/>
  <c r="P152" i="1"/>
  <c r="N152" i="1"/>
  <c r="P140" i="1"/>
  <c r="N140" i="1"/>
  <c r="O140" i="1" l="1"/>
  <c r="O152" i="1"/>
  <c r="O166" i="1"/>
  <c r="L203" i="1" l="1"/>
  <c r="M203" i="1"/>
  <c r="K203" i="1"/>
  <c r="T202" i="1"/>
  <c r="S202" i="1"/>
  <c r="K202" i="1"/>
  <c r="L202" i="1"/>
  <c r="M202" i="1"/>
  <c r="J202" i="1"/>
  <c r="U31" i="1" l="1"/>
  <c r="R202" i="1" l="1"/>
  <c r="Q202" i="1"/>
  <c r="P200" i="1" l="1"/>
  <c r="N200" i="1"/>
  <c r="P199" i="1"/>
  <c r="N199" i="1"/>
  <c r="N203" i="1" l="1"/>
  <c r="N202" i="1"/>
  <c r="P203" i="1"/>
  <c r="P202" i="1"/>
  <c r="O199" i="1"/>
  <c r="K204" i="1"/>
  <c r="O200" i="1"/>
  <c r="O202" i="1" l="1"/>
  <c r="O203" i="1"/>
  <c r="N204" i="1" s="1"/>
  <c r="T280" i="1" l="1"/>
  <c r="S280" i="1"/>
  <c r="R280" i="1"/>
  <c r="Q280" i="1"/>
  <c r="P280" i="1"/>
  <c r="M280" i="1"/>
  <c r="L280" i="1"/>
  <c r="K280" i="1"/>
  <c r="J280" i="1"/>
  <c r="A280" i="1"/>
  <c r="A259" i="1" l="1"/>
  <c r="J259" i="1"/>
  <c r="K259" i="1"/>
  <c r="L259" i="1"/>
  <c r="M259" i="1"/>
  <c r="N259" i="1"/>
  <c r="O259" i="1"/>
  <c r="P259" i="1"/>
  <c r="Q259" i="1"/>
  <c r="R259" i="1"/>
  <c r="S259" i="1"/>
  <c r="T259" i="1"/>
  <c r="A260" i="1"/>
  <c r="J260" i="1"/>
  <c r="K260" i="1"/>
  <c r="L260" i="1"/>
  <c r="M260" i="1"/>
  <c r="P260" i="1"/>
  <c r="Q260" i="1"/>
  <c r="R260" i="1"/>
  <c r="S260" i="1"/>
  <c r="T260" i="1"/>
  <c r="A261" i="1"/>
  <c r="J261" i="1"/>
  <c r="K261" i="1"/>
  <c r="L261" i="1"/>
  <c r="M261" i="1"/>
  <c r="P261" i="1"/>
  <c r="Q261" i="1"/>
  <c r="R261" i="1"/>
  <c r="S261" i="1"/>
  <c r="T261" i="1"/>
  <c r="J262" i="1" l="1"/>
  <c r="M262" i="1"/>
  <c r="T262" i="1"/>
  <c r="L262" i="1"/>
  <c r="Q262" i="1"/>
  <c r="R262" i="1"/>
  <c r="S262" i="1"/>
  <c r="K262" i="1"/>
  <c r="P262" i="1"/>
  <c r="T279" i="1"/>
  <c r="T281" i="1" s="1"/>
  <c r="T276" i="1"/>
  <c r="T275" i="1"/>
  <c r="T274" i="1"/>
  <c r="T248" i="1"/>
  <c r="T247" i="1"/>
  <c r="T277" i="1" l="1"/>
  <c r="T257" i="1"/>
  <c r="T229" i="1"/>
  <c r="T171" i="1"/>
  <c r="T158" i="1"/>
  <c r="T146" i="1"/>
  <c r="T132" i="1"/>
  <c r="K232" i="1" l="1"/>
  <c r="K205" i="1"/>
  <c r="K190" i="1"/>
  <c r="T282" i="1"/>
  <c r="K285" i="1" s="1"/>
  <c r="T263" i="1"/>
  <c r="K266" i="1" s="1"/>
  <c r="S132" i="1"/>
  <c r="R132" i="1"/>
  <c r="Q132" i="1"/>
  <c r="S146" i="1"/>
  <c r="R146" i="1"/>
  <c r="Q146" i="1"/>
  <c r="U32" i="1"/>
  <c r="U132" i="1" l="1"/>
  <c r="U146" i="1"/>
  <c r="A247" i="1"/>
  <c r="S279" i="1" l="1"/>
  <c r="S281" i="1" s="1"/>
  <c r="R279" i="1"/>
  <c r="R281" i="1" s="1"/>
  <c r="Q279" i="1"/>
  <c r="Q281" i="1" s="1"/>
  <c r="P279" i="1"/>
  <c r="P281" i="1" s="1"/>
  <c r="M279" i="1"/>
  <c r="M281" i="1" s="1"/>
  <c r="L279" i="1"/>
  <c r="L281" i="1" s="1"/>
  <c r="K279" i="1"/>
  <c r="K281" i="1" s="1"/>
  <c r="J279" i="1"/>
  <c r="J281" i="1" s="1"/>
  <c r="A279" i="1"/>
  <c r="S276" i="1"/>
  <c r="R276" i="1"/>
  <c r="Q276" i="1"/>
  <c r="M276" i="1"/>
  <c r="L276" i="1"/>
  <c r="K276" i="1"/>
  <c r="J276" i="1"/>
  <c r="A276" i="1"/>
  <c r="S275" i="1"/>
  <c r="R275" i="1"/>
  <c r="Q275" i="1"/>
  <c r="M275" i="1"/>
  <c r="L275" i="1"/>
  <c r="K275" i="1"/>
  <c r="J275" i="1"/>
  <c r="A275" i="1"/>
  <c r="S274" i="1"/>
  <c r="R274" i="1"/>
  <c r="Q274" i="1"/>
  <c r="M274" i="1"/>
  <c r="L274" i="1"/>
  <c r="K274" i="1"/>
  <c r="J274" i="1"/>
  <c r="A274" i="1"/>
  <c r="S248" i="1"/>
  <c r="R248" i="1"/>
  <c r="Q248" i="1"/>
  <c r="M248" i="1"/>
  <c r="L248" i="1"/>
  <c r="K248" i="1"/>
  <c r="J248" i="1"/>
  <c r="A248" i="1"/>
  <c r="S247" i="1"/>
  <c r="R247" i="1"/>
  <c r="Q247" i="1"/>
  <c r="M247" i="1"/>
  <c r="L247" i="1"/>
  <c r="K247" i="1"/>
  <c r="J247" i="1"/>
  <c r="J277" i="1" l="1"/>
  <c r="Q226" i="1"/>
  <c r="R225" i="1"/>
  <c r="S225" i="1"/>
  <c r="S228" i="1" l="1"/>
  <c r="R228" i="1"/>
  <c r="Q228" i="1"/>
  <c r="P228" i="1"/>
  <c r="O228" i="1"/>
  <c r="N228" i="1"/>
  <c r="M228" i="1"/>
  <c r="L228" i="1"/>
  <c r="K228" i="1"/>
  <c r="J228" i="1"/>
  <c r="A228" i="1"/>
  <c r="A227" i="1" l="1"/>
  <c r="A226" i="1"/>
  <c r="S227" i="1"/>
  <c r="R227" i="1"/>
  <c r="Q227" i="1"/>
  <c r="P227" i="1"/>
  <c r="O227" i="1"/>
  <c r="N227" i="1"/>
  <c r="M227" i="1"/>
  <c r="L227" i="1"/>
  <c r="K227" i="1"/>
  <c r="J227" i="1"/>
  <c r="S226" i="1"/>
  <c r="R226" i="1"/>
  <c r="M226" i="1"/>
  <c r="L226" i="1"/>
  <c r="K226" i="1"/>
  <c r="J226" i="1"/>
  <c r="Q225" i="1"/>
  <c r="M225" i="1"/>
  <c r="L225" i="1"/>
  <c r="K225" i="1"/>
  <c r="J225" i="1"/>
  <c r="A225" i="1"/>
  <c r="K229" i="1" l="1"/>
  <c r="L229" i="1"/>
  <c r="J229" i="1"/>
  <c r="M229" i="1"/>
  <c r="S277" i="1"/>
  <c r="R277" i="1"/>
  <c r="Q277" i="1"/>
  <c r="M277" i="1"/>
  <c r="L277" i="1"/>
  <c r="K277" i="1"/>
  <c r="S257" i="1"/>
  <c r="R257" i="1"/>
  <c r="Q257" i="1"/>
  <c r="M257" i="1"/>
  <c r="L257" i="1"/>
  <c r="K257" i="1"/>
  <c r="J257" i="1"/>
  <c r="P182" i="1"/>
  <c r="P183" i="1"/>
  <c r="N185" i="1"/>
  <c r="N183" i="1"/>
  <c r="N170" i="1"/>
  <c r="N280" i="1" s="1"/>
  <c r="P143" i="1"/>
  <c r="P250" i="1" s="1"/>
  <c r="N143" i="1"/>
  <c r="N250" i="1" s="1"/>
  <c r="P131" i="1"/>
  <c r="P274" i="1" s="1"/>
  <c r="N131" i="1"/>
  <c r="N274" i="1" s="1"/>
  <c r="N186" i="1"/>
  <c r="N182" i="1"/>
  <c r="S171" i="1"/>
  <c r="R171" i="1"/>
  <c r="Q171" i="1"/>
  <c r="M171" i="1"/>
  <c r="L171" i="1"/>
  <c r="K171" i="1"/>
  <c r="J171" i="1"/>
  <c r="U166" i="1" s="1"/>
  <c r="N169" i="1"/>
  <c r="N279" i="1" s="1"/>
  <c r="N168" i="1"/>
  <c r="N261" i="1" s="1"/>
  <c r="N167" i="1"/>
  <c r="N260" i="1" s="1"/>
  <c r="S158" i="1"/>
  <c r="R158" i="1"/>
  <c r="Q158" i="1"/>
  <c r="M158" i="1"/>
  <c r="L158" i="1"/>
  <c r="K158" i="1"/>
  <c r="J158" i="1"/>
  <c r="P157" i="1"/>
  <c r="P256" i="1" s="1"/>
  <c r="N157" i="1"/>
  <c r="N256" i="1" s="1"/>
  <c r="P156" i="1"/>
  <c r="P255" i="1" s="1"/>
  <c r="N156" i="1"/>
  <c r="N255" i="1" s="1"/>
  <c r="P155" i="1"/>
  <c r="P254" i="1" s="1"/>
  <c r="N155" i="1"/>
  <c r="N254" i="1" s="1"/>
  <c r="P154" i="1"/>
  <c r="P253" i="1" s="1"/>
  <c r="N154" i="1"/>
  <c r="N253" i="1" s="1"/>
  <c r="P153" i="1"/>
  <c r="P252" i="1" s="1"/>
  <c r="N153" i="1"/>
  <c r="N252" i="1" s="1"/>
  <c r="M146" i="1"/>
  <c r="L146" i="1"/>
  <c r="K146" i="1"/>
  <c r="J146" i="1"/>
  <c r="U140" i="1" s="1"/>
  <c r="P145" i="1"/>
  <c r="P276" i="1" s="1"/>
  <c r="N145" i="1"/>
  <c r="N276" i="1" s="1"/>
  <c r="P144" i="1"/>
  <c r="P251" i="1" s="1"/>
  <c r="N144" i="1"/>
  <c r="N251" i="1" s="1"/>
  <c r="P142" i="1"/>
  <c r="P249" i="1" s="1"/>
  <c r="N142" i="1"/>
  <c r="N249" i="1" s="1"/>
  <c r="P141" i="1"/>
  <c r="P275" i="1" s="1"/>
  <c r="N141" i="1"/>
  <c r="N275" i="1" s="1"/>
  <c r="N130" i="1"/>
  <c r="N129" i="1"/>
  <c r="N248" i="1" s="1"/>
  <c r="N128" i="1"/>
  <c r="N127" i="1"/>
  <c r="P130" i="1"/>
  <c r="K132" i="1"/>
  <c r="P129" i="1"/>
  <c r="P248" i="1" s="1"/>
  <c r="P128" i="1"/>
  <c r="P127" i="1"/>
  <c r="M132" i="1"/>
  <c r="L132" i="1"/>
  <c r="J132" i="1"/>
  <c r="U127" i="1" s="1"/>
  <c r="N262" i="1" l="1"/>
  <c r="N281" i="1"/>
  <c r="M230" i="1"/>
  <c r="L230" i="1"/>
  <c r="K230" i="1"/>
  <c r="P188" i="1"/>
  <c r="P187" i="1"/>
  <c r="N187" i="1"/>
  <c r="N188" i="1"/>
  <c r="J294" i="1" s="1"/>
  <c r="U152" i="1"/>
  <c r="T293" i="1"/>
  <c r="T295" i="1" s="1"/>
  <c r="R293" i="1"/>
  <c r="R295" i="1" s="1"/>
  <c r="O182" i="1"/>
  <c r="N132" i="1"/>
  <c r="O154" i="1"/>
  <c r="O253" i="1" s="1"/>
  <c r="P158" i="1"/>
  <c r="O155" i="1"/>
  <c r="O254" i="1" s="1"/>
  <c r="U158" i="1"/>
  <c r="O185" i="1"/>
  <c r="O143" i="1"/>
  <c r="O250" i="1" s="1"/>
  <c r="O141" i="1"/>
  <c r="O275" i="1" s="1"/>
  <c r="O142" i="1"/>
  <c r="O249" i="1" s="1"/>
  <c r="O145" i="1"/>
  <c r="O276" i="1" s="1"/>
  <c r="N158" i="1"/>
  <c r="O5" i="1" s="1"/>
  <c r="U5" i="1" s="1"/>
  <c r="U171" i="1"/>
  <c r="S263" i="1"/>
  <c r="J282" i="1"/>
  <c r="M263" i="1"/>
  <c r="M282" i="1"/>
  <c r="K282" i="1"/>
  <c r="R282" i="1"/>
  <c r="K283" i="1"/>
  <c r="J263" i="1"/>
  <c r="L263" i="1"/>
  <c r="Q263" i="1"/>
  <c r="K264" i="1"/>
  <c r="M264" i="1"/>
  <c r="R263" i="1"/>
  <c r="M283" i="1"/>
  <c r="N247" i="1"/>
  <c r="N225" i="1"/>
  <c r="P146" i="1"/>
  <c r="P226" i="1"/>
  <c r="O167" i="1"/>
  <c r="O260" i="1" s="1"/>
  <c r="O169" i="1"/>
  <c r="O279" i="1" s="1"/>
  <c r="O186" i="1"/>
  <c r="P277" i="1"/>
  <c r="P247" i="1"/>
  <c r="P225" i="1"/>
  <c r="N226" i="1"/>
  <c r="L264" i="1"/>
  <c r="O131" i="1"/>
  <c r="O274" i="1" s="1"/>
  <c r="O127" i="1"/>
  <c r="O130" i="1"/>
  <c r="Q282" i="1"/>
  <c r="R229" i="1"/>
  <c r="Q229" i="1"/>
  <c r="S229" i="1"/>
  <c r="O129" i="1"/>
  <c r="O248" i="1" s="1"/>
  <c r="S282" i="1"/>
  <c r="N171" i="1"/>
  <c r="P132" i="1"/>
  <c r="O128" i="1"/>
  <c r="N146" i="1"/>
  <c r="R4" i="1" s="1"/>
  <c r="U4" i="1" s="1"/>
  <c r="O144" i="1"/>
  <c r="O251" i="1" s="1"/>
  <c r="O153" i="1"/>
  <c r="O252" i="1" s="1"/>
  <c r="O156" i="1"/>
  <c r="O255" i="1" s="1"/>
  <c r="O157" i="1"/>
  <c r="O256" i="1" s="1"/>
  <c r="O168" i="1"/>
  <c r="O261" i="1" s="1"/>
  <c r="O170" i="1"/>
  <c r="O280" i="1" s="1"/>
  <c r="O183" i="1"/>
  <c r="K189" i="1"/>
  <c r="P171" i="1"/>
  <c r="K263" i="1"/>
  <c r="L282" i="1"/>
  <c r="L283" i="1"/>
  <c r="O281" i="1" l="1"/>
  <c r="O262" i="1"/>
  <c r="O188" i="1"/>
  <c r="L294" i="1" s="1"/>
  <c r="O187" i="1"/>
  <c r="J293" i="1"/>
  <c r="K206" i="1"/>
  <c r="K191" i="1"/>
  <c r="N229" i="1"/>
  <c r="P229" i="1"/>
  <c r="K284" i="1"/>
  <c r="K286" i="1" s="1"/>
  <c r="H294" i="1"/>
  <c r="O4" i="1"/>
  <c r="U3" i="1" s="1"/>
  <c r="R5" i="1"/>
  <c r="U6" i="1" s="1"/>
  <c r="P257" i="1"/>
  <c r="P263" i="1" s="1"/>
  <c r="N277" i="1"/>
  <c r="N283" i="1" s="1"/>
  <c r="K265" i="1"/>
  <c r="K267" i="1" s="1"/>
  <c r="P282" i="1"/>
  <c r="P283" i="1"/>
  <c r="O226" i="1"/>
  <c r="O277" i="1"/>
  <c r="O247" i="1"/>
  <c r="O225" i="1"/>
  <c r="N257" i="1"/>
  <c r="O146" i="1"/>
  <c r="O132" i="1"/>
  <c r="O171" i="1"/>
  <c r="O158" i="1"/>
  <c r="N230" i="1" l="1"/>
  <c r="P230" i="1"/>
  <c r="L293" i="1"/>
  <c r="L295" i="1" s="1"/>
  <c r="O229" i="1"/>
  <c r="N294" i="1"/>
  <c r="K301" i="1"/>
  <c r="I301" i="1"/>
  <c r="K302" i="1"/>
  <c r="I302" i="1"/>
  <c r="H293" i="1"/>
  <c r="J295" i="1"/>
  <c r="N282" i="1"/>
  <c r="P264" i="1"/>
  <c r="N189" i="1"/>
  <c r="K231" i="1"/>
  <c r="O257" i="1"/>
  <c r="O264" i="1" s="1"/>
  <c r="O283" i="1"/>
  <c r="N284" i="1" s="1"/>
  <c r="O302" i="1" s="1"/>
  <c r="O282" i="1"/>
  <c r="N264" i="1"/>
  <c r="N263" i="1"/>
  <c r="O230" i="1" l="1"/>
  <c r="N231" i="1" s="1"/>
  <c r="N293" i="1"/>
  <c r="N295" i="1" s="1"/>
  <c r="I300" i="1"/>
  <c r="I303" i="1" s="1"/>
  <c r="K233" i="1"/>
  <c r="H295" i="1"/>
  <c r="P294" i="1" s="1"/>
  <c r="N265" i="1"/>
  <c r="O301" i="1" s="1"/>
  <c r="O263" i="1"/>
  <c r="K300" i="1" l="1"/>
  <c r="K303" i="1" s="1"/>
  <c r="O300" i="1"/>
  <c r="P293" i="1"/>
  <c r="P295" i="1" s="1"/>
  <c r="O303" i="1" l="1"/>
  <c r="R302" i="1" l="1"/>
  <c r="R301" i="1"/>
  <c r="R300" i="1"/>
  <c r="R30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Gelu Gherghin</author>
  </authors>
  <commentList>
    <comment ref="A4" authorId="0" shapeId="0" xr:uid="{00000000-0006-0000-0000-000001000000}">
      <text>
        <r>
          <rPr>
            <b/>
            <sz val="9"/>
            <color indexed="81"/>
            <rFont val="Tahoma"/>
            <family val="2"/>
            <charset val="238"/>
          </rPr>
          <t xml:space="preserve">Gelu Gherghin:
</t>
        </r>
        <r>
          <rPr>
            <sz val="9"/>
            <color indexed="10"/>
            <rFont val="Tahoma"/>
            <family val="2"/>
            <charset val="238"/>
          </rPr>
          <t>Se introduce numele facultății</t>
        </r>
      </text>
    </comment>
    <comment ref="O4" authorId="1" shapeId="0" xr:uid="{00000000-0006-0000-0000-000002000000}">
      <text>
        <r>
          <rPr>
            <b/>
            <sz val="9"/>
            <color indexed="81"/>
            <rFont val="Tahoma"/>
            <family val="2"/>
            <charset val="238"/>
          </rPr>
          <t xml:space="preserve">Gelu Gherghin:
</t>
        </r>
        <r>
          <rPr>
            <b/>
            <sz val="9"/>
            <color indexed="10"/>
            <rFont val="Tahoma"/>
            <family val="2"/>
            <charset val="238"/>
          </rPr>
          <t xml:space="preserve">Date preluate automat din tabelele cu discipline pe semestre. Nu introduceți manual.
</t>
        </r>
        <r>
          <rPr>
            <sz val="9"/>
            <color indexed="10"/>
            <rFont val="Tahoma"/>
            <family val="2"/>
            <charset val="238"/>
          </rPr>
          <t xml:space="preserve">
Valoarea de minim 22 ore/săptămână se aplică majorității domeniilor, dar unele standarde specifice prevăd alte valori. Verificați standardul domeniului dumneavoastră.</t>
        </r>
      </text>
    </comment>
    <comment ref="R4" authorId="1" shapeId="0" xr:uid="{00000000-0006-0000-0000-000003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O5" authorId="1" shapeId="0" xr:uid="{00000000-0006-0000-0000-000005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R5" authorId="1" shapeId="0" xr:uid="{00000000-0006-0000-0000-000006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A6" authorId="0" shapeId="0" xr:uid="{95C99165-1E31-4F8B-BA12-BCF25E0AF6D2}">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numele domeniului, conform ultimului nomenclator publicat</t>
        </r>
      </text>
    </comment>
    <comment ref="A8" authorId="0" shapeId="0" xr:uid="{00000000-0006-0000-0000-000009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limba de predare, așa cum apare în H.G. -ul din care luați denumirea programului</t>
        </r>
      </text>
    </comment>
    <comment ref="A9" authorId="0" shapeId="0" xr:uid="{00000000-0006-0000-0000-00000A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titlul absolventului, conform ultimului H.G. referitor la titluri publicat</t>
        </r>
      </text>
    </comment>
    <comment ref="A12" authorId="1" shapeId="0" xr:uid="{48D07AB4-D5F2-4277-B230-D138C5C201EC}">
      <text>
        <r>
          <rPr>
            <b/>
            <sz val="9"/>
            <color indexed="81"/>
            <rFont val="Segoe UI"/>
            <family val="2"/>
            <charset val="238"/>
          </rPr>
          <t>Gelu Gherghin:</t>
        </r>
        <r>
          <rPr>
            <sz val="9"/>
            <color indexed="81"/>
            <rFont val="Segoe UI"/>
            <family val="2"/>
            <charset val="238"/>
          </rPr>
          <t xml:space="preserve">
Alegeți una dintre variante: profesional/de cercetare/didactic. Ștergeți celelalte două variante.</t>
        </r>
      </text>
    </comment>
    <comment ref="A16" authorId="0" shapeId="0" xr:uid="{00000000-0006-0000-0000-00000C000000}">
      <text>
        <r>
          <rPr>
            <b/>
            <sz val="9"/>
            <color indexed="81"/>
            <rFont val="Tahoma"/>
            <family val="2"/>
            <charset val="238"/>
          </rPr>
          <t xml:space="preserve">Gelu Gherghin:
</t>
        </r>
        <r>
          <rPr>
            <sz val="9"/>
            <color indexed="10"/>
            <rFont val="Tahoma"/>
            <family val="2"/>
            <charset val="238"/>
          </rPr>
          <t xml:space="preserve">nr. credite obligatorii + nr. credite opționale trebuie să dea 180
</t>
        </r>
      </text>
    </comment>
    <comment ref="A18" authorId="0" shapeId="0" xr:uid="{10C238C2-FB70-450B-B322-E202674FEB66}">
      <text>
        <r>
          <rPr>
            <b/>
            <sz val="9"/>
            <color indexed="81"/>
            <rFont val="Tahoma"/>
            <family val="2"/>
            <charset val="238"/>
          </rPr>
          <t xml:space="preserve">Gelu Gherghin:
</t>
        </r>
        <r>
          <rPr>
            <sz val="9"/>
            <color indexed="10"/>
            <rFont val="Tahoma"/>
            <family val="2"/>
            <charset val="238"/>
          </rPr>
          <t>În cazul în care creditele alocate Limbii străine sunt suplimentare celor 180, rândul referitor la aceasta trebuie mutat mai jos de "Și"</t>
        </r>
        <r>
          <rPr>
            <sz val="9"/>
            <color indexed="81"/>
            <rFont val="Tahoma"/>
            <family val="2"/>
            <charset val="238"/>
          </rPr>
          <t xml:space="preserve">
</t>
        </r>
      </text>
    </comment>
    <comment ref="A19" authorId="1" shapeId="0" xr:uid="{1355F047-0492-40A2-828C-83C5FC8A81DA}">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Numărul de credite la examenul de licență depinde de numărul probelor.</t>
        </r>
      </text>
    </comment>
    <comment ref="M28" authorId="0" shapeId="0" xr:uid="{00000000-0006-0000-0000-00001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Introduceți cel puțin trei denumiri de instituții europene de învățământ superior, cu precădere instituții membre Eutopia sau The Guild</t>
        </r>
      </text>
    </comment>
    <comment ref="A33" authorId="1" shapeId="0" xr:uid="{9E546C80-E1CF-4959-BD71-649CEE307974}">
      <text>
        <r>
          <rPr>
            <b/>
            <sz val="9"/>
            <color indexed="81"/>
            <rFont val="Segoe UI"/>
            <family val="2"/>
            <charset val="238"/>
          </rPr>
          <t>Gelu Gherghin:</t>
        </r>
        <r>
          <rPr>
            <sz val="9"/>
            <color indexed="81"/>
            <rFont val="Segoe UI"/>
            <family val="2"/>
            <charset val="238"/>
          </rPr>
          <t xml:space="preserve">
Se vor prelua toate competențele și/sau rezultatele învățării înscrise în Suplimentul la Diplomă și în RNCIS</t>
        </r>
      </text>
    </comment>
    <comment ref="A108" authorId="1" shapeId="0" xr:uid="{82BE87D0-E016-49BB-B357-5AF68FBA7FD1}">
      <text>
        <r>
          <rPr>
            <b/>
            <sz val="9"/>
            <color indexed="81"/>
            <rFont val="Segoe UI"/>
            <family val="2"/>
            <charset val="238"/>
          </rPr>
          <t>Gelu Gherghin:</t>
        </r>
        <r>
          <rPr>
            <sz val="9"/>
            <color indexed="81"/>
            <rFont val="Segoe UI"/>
            <family val="2"/>
            <charset val="238"/>
          </rPr>
          <t xml:space="preserve">
Vă rugăm să consultați Procedura de aplicare a etichetelor ODD (Obiective de Dezvoltare Durabilă - Sustainable Development Goals) în procesul academic.
Păstrați doar etichetele care se potrivesc programului de studii (dacă este cazul) și ștergeți-le pe celelalte. Dacă nicio etichetă nu descrie programul, ștergeți toate etichetele și scrieți "Nu este cazul".</t>
        </r>
      </text>
    </comment>
    <comment ref="B137" authorId="1" shapeId="0" xr:uid="{00000000-0006-0000-0000-00001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137" authorId="1" shapeId="0" xr:uid="{00000000-0006-0000-0000-000018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137" authorId="1" shapeId="0" xr:uid="{00000000-0006-0000-0000-000019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137" authorId="1" shapeId="0" xr:uid="{00000000-0006-0000-0000-00001A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B149" authorId="1" shapeId="0" xr:uid="{00000000-0006-0000-0000-00001E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149" authorId="1" shapeId="0" xr:uid="{00000000-0006-0000-0000-00001F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149" authorId="1" shapeId="0" xr:uid="{00000000-0006-0000-0000-00002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149" authorId="1" shapeId="0" xr:uid="{00000000-0006-0000-0000-00002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B163" authorId="1" shapeId="0" xr:uid="{00000000-0006-0000-0000-000022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163" authorId="1" shapeId="0" xr:uid="{00000000-0006-0000-0000-00002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163" authorId="1" shapeId="0" xr:uid="{00000000-0006-0000-0000-00002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163" authorId="1" shapeId="0" xr:uid="{00000000-0006-0000-0000-00002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176" authorId="1" shapeId="0" xr:uid="{00000000-0006-0000-0000-00002E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ca o disciplină să fie opțională, fiecare pachet trebuie să conțină cel puțin </t>
        </r>
        <r>
          <rPr>
            <i/>
            <sz val="9"/>
            <color indexed="10"/>
            <rFont val="Tahoma"/>
            <family val="2"/>
            <charset val="238"/>
          </rPr>
          <t>n+1</t>
        </r>
        <r>
          <rPr>
            <sz val="9"/>
            <color indexed="10"/>
            <rFont val="Tahoma"/>
            <family val="2"/>
            <charset val="238"/>
          </rPr>
          <t xml:space="preserve"> opțiuni, unde </t>
        </r>
        <r>
          <rPr>
            <i/>
            <sz val="9"/>
            <color indexed="10"/>
            <rFont val="Tahoma"/>
            <family val="2"/>
            <charset val="238"/>
          </rPr>
          <t>n</t>
        </r>
        <r>
          <rPr>
            <sz val="9"/>
            <color indexed="10"/>
            <rFont val="Tahoma"/>
            <family val="2"/>
            <charset val="238"/>
          </rPr>
          <t xml:space="preserve"> este numărul de discipline care se aleg din pachet. În caz contrar, opționalul este, de fapt, obligatoriu. De exemplu, dacă dintr-un pachet se alege o disciplină, trebuie să existe cel puțin 2 discipline/pachet; dacă se aleg două, trebuie cel puțin 3 discipline/pachet, etc.</t>
        </r>
      </text>
    </comment>
    <comment ref="B178" authorId="1" shapeId="0" xr:uid="{00000000-0006-0000-0000-00002F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J178" authorId="1" shapeId="0" xr:uid="{00000000-0006-0000-0000-00003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TOATE DISCIPLINELE DINTR-UN PACHET TREBUIE SĂ AIBĂ ACELAȘI NUMĂR DE CREDITE (încât un student să poată acumula 30  de credite/semestru,  indiferent de opțiune)</t>
        </r>
      </text>
    </comment>
    <comment ref="N178" authorId="1" shapeId="0" xr:uid="{00000000-0006-0000-0000-00003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178" authorId="1" shapeId="0" xr:uid="{00000000-0006-0000-0000-000032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fiecare disciplină alegeți o singură formă de evaluare. </t>
        </r>
      </text>
    </comment>
    <comment ref="T178" authorId="1" shapeId="0" xr:uid="{00000000-0006-0000-0000-00003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SE RECOMANDA CA TOATE DISCIPLINELE DINTR-UN PACHET DE OPȚIONALE SĂ FIE DE ACELAȘI TIP. 
În caz contrar, în tabelele din anexa planului de învățământ pachetul va fi raportat în tabelul aferent tipului de curs care se regăsește cel mai frecvent în pachet. 
De exemplu, un pachet cu 2 DF și 1 DS se va raporta în tabelul DF. Un pachet cu 2 DF și 4 DS se va raporta în tabelul DS. </t>
        </r>
      </text>
    </comment>
    <comment ref="A181" authorId="1" shapeId="0" xr:uid="{00000000-0006-0000-0000-00003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Pachetele optionale vor primi la cod litera X în locul limbii de predare. De exemplu: MLX0001, MLX0002, MLX0003, etc. pentru Facultatea de Matematică și Informatică</t>
        </r>
      </text>
    </comment>
    <comment ref="A184" authorId="1" shapeId="0" xr:uid="{00000000-0006-0000-0000-00003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Pachetele optionale vor primi la cod litera X în locul limbii de predare. De exemplu: MLX0001, MLX0002, MLX0003, etc. pentru Facultatea de Matematică și Informatică</t>
        </r>
      </text>
    </comment>
    <comment ref="Q188" authorId="1" shapeId="0" xr:uid="{00000000-0006-0000-0000-00003A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ATENȚIE!</t>
        </r>
        <r>
          <rPr>
            <sz val="9"/>
            <color indexed="10"/>
            <rFont val="Tahoma"/>
            <family val="2"/>
            <charset val="238"/>
          </rPr>
          <t xml:space="preserve">
Formulele de total/coloană și de procent opționale sunt implementate pentru situația tipică în care se alege o singură disciplină din fiecare cele șase pachete.
Dacă se adaugă pachete suplimentare sau în situația particulară în care dintr-un pachet se alege mai mult de o disciplină, acest lucru trebuie să se reflecte în formulele de total pe coloane și în formula de calcul al procentului.</t>
        </r>
      </text>
    </comment>
    <comment ref="A190" authorId="1" shapeId="0" xr:uid="{00000000-0006-0000-0000-00003B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191" authorId="1" shapeId="0" xr:uid="{00000000-0006-0000-0000-00003C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r>
          <rPr>
            <sz val="9"/>
            <color indexed="10"/>
            <rFont val="Tahoma"/>
            <family val="2"/>
            <charset val="238"/>
          </rPr>
          <t xml:space="preserve"> Dacă nu se obține o valoare între aceste limite, va trebui să introduceți opțiuni suplimentare: fie pachete suplimentare, fie posibilitatea ca studenâii să aleagă mai multe discipine din fiecare pachet.</t>
        </r>
      </text>
    </comment>
    <comment ref="B195" authorId="1" shapeId="0" xr:uid="{00000000-0006-0000-0000-00004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195" authorId="1" shapeId="0" xr:uid="{00000000-0006-0000-0000-00004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195" authorId="1" shapeId="0" xr:uid="{00000000-0006-0000-0000-00004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fiecare disciplină alegeți o singură formă de evaluare. </t>
        </r>
      </text>
    </comment>
    <comment ref="T195" authorId="1" shapeId="0" xr:uid="{00000000-0006-0000-0000-000046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205" authorId="1" shapeId="0" xr:uid="{00000000-0006-0000-0000-00004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206" authorId="1" shapeId="0" xr:uid="{00000000-0006-0000-0000-000048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B225" authorId="1" shapeId="0" xr:uid="{00000000-0006-0000-0000-00004B000000}">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ÎN ACEST TABEL NU SE INTRODUC DATE DIN TASTATURA. 
Pentru a completa tabelul, veți proceda astfel:
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b/>
            <sz val="9"/>
            <color indexed="10"/>
            <rFont val="Tahoma"/>
            <family val="2"/>
            <charset val="238"/>
          </rPr>
          <t>Dacă inserați rânduri noi în tabel, copiați conținutul unui rând existent în rândul nou, pentru a avea formulele de preluare automată și în noile rânduri.</t>
        </r>
      </text>
    </comment>
    <comment ref="A232" authorId="1" shapeId="0" xr:uid="{00000000-0006-0000-0000-00004C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233" authorId="1" shapeId="0" xr:uid="{00000000-0006-0000-0000-00004D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A241" authorId="1" shapeId="0" xr:uid="{00000000-0006-0000-0000-00004E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Acest tabel se va utiliza numai pentru domeniile pentru care standardele specifice prevăd Discipline de Domeniu (DD): 
Științe inginerești, Științe economice, Arte, Educație fizică și sport, Științe sociale, politice și ale comunicării.
</t>
        </r>
        <r>
          <rPr>
            <b/>
            <sz val="9"/>
            <color indexed="10"/>
            <rFont val="Tahoma"/>
            <family val="2"/>
            <charset val="238"/>
          </rPr>
          <t>Dacă programul de studii nu este incadrat într-unul din domeniile care au DD, ștergeți acest tabel cu totul din planul de învățământ.</t>
        </r>
      </text>
    </comment>
    <comment ref="B247" authorId="1" shapeId="0" xr:uid="{00000000-0006-0000-0000-00004F000000}">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ÎN ACEST TABEL NU SE INTRODUC DATE DIN TASTATURA. 
Pentru a completa tabelul, veți proceda astfel:
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b/>
            <sz val="9"/>
            <color indexed="10"/>
            <rFont val="Tahoma"/>
            <family val="2"/>
            <charset val="238"/>
          </rPr>
          <t>Dacă inserați rânduri noi în tabel, copiați conținutul unui rând existent în rândul nou, pentru a avea formulele de preluare automată și în noile rânduri.</t>
        </r>
      </text>
    </comment>
    <comment ref="A266" authorId="1" shapeId="0" xr:uid="{00000000-0006-0000-0000-00005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267" authorId="1" shapeId="0" xr:uid="{00000000-0006-0000-0000-000051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A285" authorId="1" shapeId="0" xr:uid="{00000000-0006-0000-0000-00005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286" authorId="1" shapeId="0" xr:uid="{00000000-0006-0000-0000-000056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A290" authorId="1" shapeId="0" xr:uid="{00000000-0006-0000-0000-00005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introduceți manual date decât în celulele marcate cu galben</t>
        </r>
      </text>
    </comment>
    <comment ref="A308" authorId="1" shapeId="0" xr:uid="{E125BAE5-13E6-4830-87AF-63336C9F52BB}">
      <text>
        <r>
          <rPr>
            <b/>
            <sz val="9"/>
            <color indexed="81"/>
            <rFont val="Segoe UI"/>
            <family val="2"/>
            <charset val="238"/>
          </rPr>
          <t>Gelu Gherghin:</t>
        </r>
        <r>
          <rPr>
            <sz val="9"/>
            <color indexed="81"/>
            <rFont val="Segoe UI"/>
            <family val="2"/>
            <charset val="238"/>
          </rPr>
          <t xml:space="preserve">
Practică de specialitate (DS) și Practică de domeniu (DD) - dacă este cazul</t>
        </r>
      </text>
    </comment>
  </commentList>
</comments>
</file>

<file path=xl/sharedStrings.xml><?xml version="1.0" encoding="utf-8"?>
<sst xmlns="http://schemas.openxmlformats.org/spreadsheetml/2006/main" count="497" uniqueCount="226">
  <si>
    <t>Activităţi didactice</t>
  </si>
  <si>
    <t>Sesiune de examene</t>
  </si>
  <si>
    <t>Vacanţă</t>
  </si>
  <si>
    <t>Sem I</t>
  </si>
  <si>
    <t>Sem II</t>
  </si>
  <si>
    <t>I</t>
  </si>
  <si>
    <t>V</t>
  </si>
  <si>
    <t>R</t>
  </si>
  <si>
    <t>Stagii de practică</t>
  </si>
  <si>
    <t xml:space="preserve">iarna </t>
  </si>
  <si>
    <t>prim</t>
  </si>
  <si>
    <t>vara</t>
  </si>
  <si>
    <t>Anul I</t>
  </si>
  <si>
    <t>Anul II</t>
  </si>
  <si>
    <t>II. DESFĂŞURAREA STUDIILOR (în număr de săptămani)</t>
  </si>
  <si>
    <r>
      <t xml:space="preserve">Forma de învăţământ: </t>
    </r>
    <r>
      <rPr>
        <b/>
        <sz val="10"/>
        <color indexed="8"/>
        <rFont val="Times New Roman"/>
        <family val="1"/>
      </rPr>
      <t>cu frecvenţă</t>
    </r>
  </si>
  <si>
    <t>L.P comasate</t>
  </si>
  <si>
    <t xml:space="preserve">III. NUMĂRUL ORELOR PE SĂPTĂMANĂ </t>
  </si>
  <si>
    <t>V. MODUL DE ALEGERE A DISCIPLINELOR OPŢIONALE</t>
  </si>
  <si>
    <t>Felul disciplinei</t>
  </si>
  <si>
    <t>Forme de evaluare</t>
  </si>
  <si>
    <t>Ore fizice săptămânale</t>
  </si>
  <si>
    <t>TOTAL</t>
  </si>
  <si>
    <t>DENUMIREA DISCIPLINELOR</t>
  </si>
  <si>
    <t>COD</t>
  </si>
  <si>
    <t>C</t>
  </si>
  <si>
    <t>S</t>
  </si>
  <si>
    <t>LP</t>
  </si>
  <si>
    <t>T</t>
  </si>
  <si>
    <t>E</t>
  </si>
  <si>
    <t>VP</t>
  </si>
  <si>
    <t>F</t>
  </si>
  <si>
    <t>Semestrul I</t>
  </si>
  <si>
    <t>Semestrul II</t>
  </si>
  <si>
    <t>DC</t>
  </si>
  <si>
    <t>Credite ECTS</t>
  </si>
  <si>
    <t>Ore alocate studiului</t>
  </si>
  <si>
    <t>ANUL I, SEMESTRUL 1</t>
  </si>
  <si>
    <t>ANUL I, SEMESTRUL 2</t>
  </si>
  <si>
    <t>ANUL II, SEMESTRUL 3</t>
  </si>
  <si>
    <t>ANUL II, SEMESTRUL 4</t>
  </si>
  <si>
    <t>DISCIPLINE OPȚIONALE</t>
  </si>
  <si>
    <t>%</t>
  </si>
  <si>
    <t xml:space="preserve">TOTAL ORE FIZICE / TOTAL ORE ALOCATE STUDIULUI </t>
  </si>
  <si>
    <t>An I, Semestrul 1</t>
  </si>
  <si>
    <t>An I, Semestrul 2</t>
  </si>
  <si>
    <t>An II, Semestrul 3</t>
  </si>
  <si>
    <t>An II, Semestrul 4</t>
  </si>
  <si>
    <t>DISCIPLINE DE PREGĂTIRE FUNDAMENTALĂ (DF)</t>
  </si>
  <si>
    <t>DISCIPLINE</t>
  </si>
  <si>
    <t>OBLIGATORII</t>
  </si>
  <si>
    <t>OPȚIONALE</t>
  </si>
  <si>
    <t>ORE FIZICE</t>
  </si>
  <si>
    <t>ORE ALOCATE STUDIULUI</t>
  </si>
  <si>
    <t>NR. DE CREDITE</t>
  </si>
  <si>
    <t>AN I</t>
  </si>
  <si>
    <t>AN II</t>
  </si>
  <si>
    <t>BILANȚ GENERAL</t>
  </si>
  <si>
    <t>Și</t>
  </si>
  <si>
    <t xml:space="preserve">TOTAL CREDITE / ORE PE SĂPTĂMÂNĂ / EVALUĂRI </t>
  </si>
  <si>
    <t xml:space="preserve">PROGRAM DE STUDII PSIHOPEDAGOGICE </t>
  </si>
  <si>
    <t>UNIVERSITATEA BABEŞ-BOLYAI CLUJ-NAPOCA</t>
  </si>
  <si>
    <t>PROCENT DIN NUMĂRUL TOTAL DE DISCIPLINE</t>
  </si>
  <si>
    <t xml:space="preserve">PROCENT DIN NUMĂRUL TOTAL DE ORE FIZICE </t>
  </si>
  <si>
    <t>ÎN TOATE TABELELE DIN ACEASTĂ MACHETĂ, TREBUIE SĂ INTRODUCEȚI  CONȚINUT NUMAI ÎN CELULELE MARCATE CU GALBEN. 
NICIO CELULĂ GALBENA NU TREBUIE SĂ RĂMÂNĂ  NECOMPLETATĂ.</t>
  </si>
  <si>
    <t>În contul a cel mult 3 discipline opţionale, studentul are dreptul să aleagă 3 discipline de la alte specializări ale facultăţilor din Universitatea Babeş-Bolyai, respectând condiționările din planurile de învățământ ale respectivelor specializări.</t>
  </si>
  <si>
    <t xml:space="preserve">Propunerea a fost implementată </t>
  </si>
  <si>
    <t xml:space="preserve"> Pentru actualizarea planului de învățământ, au fost organizate consultări cu studenții</t>
  </si>
  <si>
    <t xml:space="preserve"> Propuneri și sugestii ale studenților cu privire la îmbunătățirea planurilor de învățământ</t>
  </si>
  <si>
    <t xml:space="preserve"> Pentru actualizarea planului de învățământ, au fost organizate consultări cu principalii angajatori ai absolvenților / autorități locale</t>
  </si>
  <si>
    <t xml:space="preserve"> Propuneri și sugestii ale angajatorilor / autorităților locale cu privire la îmbunătățirea planurilor de învățământ</t>
  </si>
  <si>
    <t xml:space="preserve"> Lista angajatorilor / autorităților locale consultați(te)</t>
  </si>
  <si>
    <t>FAU000X</t>
  </si>
  <si>
    <t>FEU000X</t>
  </si>
  <si>
    <t>TOTAL CREDITE / ORE PE SĂPTĂMÂNĂ / EVALUĂRI / DISCIPLINE</t>
  </si>
  <si>
    <t xml:space="preserve">TOTAL CREDITE / ORE PE SĂPTĂMÂNĂ / EVALUĂRI / DISCIPLINE </t>
  </si>
  <si>
    <t>Fundamente de antreprenoriat / Fundamentals of Entrepreneurship</t>
  </si>
  <si>
    <t xml:space="preserve">Fundamente de educație umanistă (Teoria argumentării) / Fundamentals of humanities (Argumentation theory) </t>
  </si>
  <si>
    <t>Un student poate alege o disciplină facultativă transversală o singură dată pe parcursul unui ciclu de studii, în oricare din semestrele în care aceasta este predată. Atunci când studentul introduce o disciplină facultativă transversală în Contractul Anual de Studii, litera X din codul disciplinei va fi înlocuită cu numărul semestrului în care disciplina este studiată (1 sau 2).</t>
  </si>
  <si>
    <t>ANEXĂ LA PLANUL DE ÎNVĂȚĂMÂNT</t>
  </si>
  <si>
    <t>PLAN DE ÎNVĂŢĂMÂNT valabil începând din anul universitar 2025-2026</t>
  </si>
  <si>
    <t>RAPORT DE REVIZUIRE A PLANULUI DE ÎNVĂȚĂMÂNT VALABIL ÎNCEPÂND DIN ANUL UNIVERSITAR 2025-2026</t>
  </si>
  <si>
    <t>VII. COMPETENȚE ȘI/SAU REZULTATE ALE ÎNVĂȚĂRII ÎNSCRISE ÎN SUPLIMENTUL LA DIPLOMĂ</t>
  </si>
  <si>
    <t>BILANȚ PE TIPURI DE DISCIPLINE</t>
  </si>
  <si>
    <t>DF</t>
  </si>
  <si>
    <t>DS</t>
  </si>
  <si>
    <t xml:space="preserve">DISCIPLINE DE PREGĂTIRE FUNDAMENTALĂ </t>
  </si>
  <si>
    <t>DISCIPLINE DE SPECIALIATE</t>
  </si>
  <si>
    <t>TIP DISCIPLINĂ</t>
  </si>
  <si>
    <t>TOTAL ORE PRACTICĂ</t>
  </si>
  <si>
    <r>
      <t>Titlul absolventului:</t>
    </r>
    <r>
      <rPr>
        <b/>
        <sz val="10"/>
        <color rgb="FF000000"/>
        <rFont val="Times New Roman"/>
        <family val="1"/>
        <charset val="238"/>
      </rPr>
      <t xml:space="preserve"> master</t>
    </r>
  </si>
  <si>
    <r>
      <t xml:space="preserve">Durata studiilor: </t>
    </r>
    <r>
      <rPr>
        <b/>
        <sz val="10"/>
        <color indexed="8"/>
        <rFont val="Times New Roman"/>
        <family val="1"/>
      </rPr>
      <t>4 semestre</t>
    </r>
  </si>
  <si>
    <t>I. CERINŢE PENTRU OBŢINEREA DIPLOMEI DE MASTER</t>
  </si>
  <si>
    <t>120 de credite din care:</t>
  </si>
  <si>
    <r>
      <rPr>
        <b/>
        <sz val="10"/>
        <rFont val="Times New Roman"/>
        <family val="1"/>
        <charset val="238"/>
      </rPr>
      <t xml:space="preserve">10 </t>
    </r>
    <r>
      <rPr>
        <sz val="10"/>
        <rFont val="Times New Roman"/>
        <family val="1"/>
        <charset val="238"/>
      </rPr>
      <t>de credite la examenul de susținere a disertației</t>
    </r>
  </si>
  <si>
    <t>Pentru a ocupa posturi didactice în învăţământul liceal, postliceal şi universitar, absolvenţii trebuie să posede Certificat de absolvire a Programului se studii psihopedagogice, Nivelul II, a Departamentului pentru pregătirea personalului didactic. Disciplinelor Departamentului li se repartizează 30 de credite (+ 5 credite aferente examenului de absolvire)</t>
  </si>
  <si>
    <t>Semestrul 1 / Semestrul 2 / Semestrul 3 / Semestrul 4</t>
  </si>
  <si>
    <t>DISCIPLINE DE SPECIALITATE (DS)</t>
  </si>
  <si>
    <r>
      <rPr>
        <b/>
        <sz val="10"/>
        <color indexed="8"/>
        <rFont val="Times New Roman"/>
        <family val="1"/>
        <charset val="238"/>
      </rPr>
      <t xml:space="preserve">Domenii care au toate tipurile de discipline </t>
    </r>
    <r>
      <rPr>
        <sz val="10"/>
        <color indexed="8"/>
        <rFont val="Times New Roman"/>
        <family val="1"/>
      </rPr>
      <t xml:space="preserve">
DF+DS+DA+DSIN+DC</t>
    </r>
  </si>
  <si>
    <r>
      <rPr>
        <b/>
        <sz val="10"/>
        <rFont val="Times New Roman"/>
        <family val="1"/>
        <charset val="238"/>
      </rPr>
      <t>Domenii fără DF și DS</t>
    </r>
    <r>
      <rPr>
        <sz val="10"/>
        <color indexed="8"/>
        <rFont val="Times New Roman"/>
        <family val="1"/>
      </rPr>
      <t xml:space="preserve">
DF+DS+DA</t>
    </r>
  </si>
  <si>
    <t>Cheie de verificare personalizată - construiți cheia în funcție de specificul programului dumneavoastră</t>
  </si>
  <si>
    <t>Dacă domeniul dumneavoastră are Discipline Fundamentale (DF) și Discipline de Specialitate (DS), atunci luați în considerare prima coloană a cheii de verificare. Dacă domeniul  nu are DF și DS și ați șters tabelele DF și DS, atunci luați în considerare cea de-a doua coloană a cheii de verificare. Dacă domeniul are o combinație cu discipline diferită față de cele existente în primele două coloane, creați-vă o cheie de verificare personalizată în cea de-a treia coloană.</t>
  </si>
  <si>
    <t>Chei de verificare: Planul este corect dacă adunând procentele din toate tipurile de discipline se obține 100%</t>
  </si>
  <si>
    <t>MODUL PEDAGOCIC - Nivelul II: 30 de credite ECTS  + 5 credite ECTS aferente examenului de absolvire</t>
  </si>
  <si>
    <t>XND 1101</t>
  </si>
  <si>
    <t>XND 1102</t>
  </si>
  <si>
    <t>XND 1203</t>
  </si>
  <si>
    <t>DP</t>
  </si>
  <si>
    <t>XND 1204</t>
  </si>
  <si>
    <t>DO</t>
  </si>
  <si>
    <t>XND 2305</t>
  </si>
  <si>
    <t>XND 2306</t>
  </si>
  <si>
    <t>DF – Discipline de extensie a pregătirii psihopedagogice fundamentale (obligatorii)</t>
  </si>
  <si>
    <t>DP – Discipline de extensie a pregătirii didactice şi practice de specialitate (obligatorii)</t>
  </si>
  <si>
    <t xml:space="preserve">DO - Discipline opţionale </t>
  </si>
  <si>
    <t>MODUL PEDAGOGIC PENTRU PROGRAMELE ÎN LIMBA GERMANĂ
Dacă programul este predat în limba germană, ștergeți cele două pagini anterioare aferente Modulului Pedagogic în limba română și în limba maghiară</t>
  </si>
  <si>
    <t>NUMĂRUL ORELOR DE PRACTICĂ PENTRU ELABORAREA LUCRĂRII DE DISERTAȚIE:</t>
  </si>
  <si>
    <t>Psihopedagogia adolescenţilor, tinerilor şi adulţilor/Psychologie und Pädagogik der Jugendlichen und der Erwachsenen/Psycho-pedagogy of teenagers, youth and adults</t>
  </si>
  <si>
    <t>Proiectarea şi managementul programelor educaţionale/Design und Management von Bildungsprogrammen/Design and management of educational programmes</t>
  </si>
  <si>
    <t>Didactica domeniului şi dezvoltări în didactica specialităţii (învăţământ liceal, postliceal, universitar)/Die Fachdidaktik und Entwicklungen in der Fachdidaktik (Oberstufe, Hochschule)/Field didactics and developments in the didactics of the specialization (high school, post-high school, higher education)</t>
  </si>
  <si>
    <t>Disciplină opțională 1/Wahlfach (1)/Optional discipline (1)</t>
  </si>
  <si>
    <t xml:space="preserve">Practică pedagogică (în învăţământul liceal, postliceal şi universitar)/Sculpraktikum (Oberstufe, Hochschule)/Pre-service teaching practice (at high school, post-high school, higher education level)
</t>
  </si>
  <si>
    <t>Disciplină opțională 2/Wahlfach (2)/Optional discipline (2)</t>
  </si>
  <si>
    <t>Examen de absolvire: Nivelul II/Abschlussprüfung: Niveau II/Graduation exam: Level II</t>
  </si>
  <si>
    <t>NR. TOTAL
 ORE</t>
  </si>
  <si>
    <t>NR. ORE
 FIZICE</t>
  </si>
  <si>
    <t>PROCENT 
ORE FIZICE</t>
  </si>
  <si>
    <t>PROCENT 
TOTAL ORE</t>
  </si>
  <si>
    <t>NUMĂRUL ORELOR DE PRACTICĂ (fără practica pentru elaborarea lucrării de disertație):</t>
  </si>
  <si>
    <r>
      <rPr>
        <b/>
        <sz val="10"/>
        <color indexed="8"/>
        <rFont val="Times New Roman"/>
        <family val="1"/>
      </rPr>
      <t xml:space="preserve">IV. EXAMENUL DE DISERTAȚIE 
</t>
    </r>
    <r>
      <rPr>
        <sz val="10"/>
        <color indexed="8"/>
        <rFont val="Times New Roman"/>
        <family val="1"/>
        <charset val="238"/>
      </rPr>
      <t>Perioada iunie-iulie (1 săptămână)
Proba:  Prezentarea şi susţinerea lucrării de disertație - 10 credite</t>
    </r>
  </si>
  <si>
    <t>Semestrul 4 (12 săptămâni)</t>
  </si>
  <si>
    <t>Semestrele 1 - 3 (14 săptămâni)</t>
  </si>
  <si>
    <t>DISCIPLINE COMPLEMENTARE (DC)</t>
  </si>
  <si>
    <t xml:space="preserve">DISCIPLINE COMPLEMENTARE </t>
  </si>
  <si>
    <t>VIII. ETICHETE ODD (OBIECTIVE DE DEZVOLTARE DURABILĂ / SUSTAINABLE DEVELOPMENT GOALS)</t>
  </si>
  <si>
    <t>Eticheta generală pentru Dezvoltare durabilă</t>
  </si>
  <si>
    <t>ORE DE PRACTICĂ</t>
  </si>
  <si>
    <r>
      <t xml:space="preserve">Competențele profesionale/esențiale și competențele transversale și/sau rezultatele învățării </t>
    </r>
    <r>
      <rPr>
        <b/>
        <sz val="10"/>
        <color rgb="FFFF0000"/>
        <rFont val="Times New Roman"/>
        <family val="1"/>
        <charset val="238"/>
      </rPr>
      <t>se preiau din Suplimentul la Diplomă</t>
    </r>
    <r>
      <rPr>
        <sz val="10"/>
        <color rgb="FFFF0000"/>
        <rFont val="Times New Roman"/>
        <family val="1"/>
      </rPr>
      <t xml:space="preserve"> cu care se finalizează programul de studii, ultima versiunea care a fost trimisă Autorității Naționale pentru Calificări (ANC) spre a fi înregistrată în Registrul Național al Calificărilor din Învățământul Superior (RNCIS). </t>
    </r>
    <r>
      <rPr>
        <b/>
        <sz val="10"/>
        <color rgb="FFFF0000"/>
        <rFont val="Times New Roman"/>
        <family val="1"/>
        <charset val="238"/>
      </rPr>
      <t xml:space="preserve">Suplimentul la Diplomă se găsește la secretariatul facultății/departamentului și în RNCIS. </t>
    </r>
  </si>
  <si>
    <r>
      <t>Tipul programului de master:</t>
    </r>
    <r>
      <rPr>
        <b/>
        <sz val="10"/>
        <color rgb="FF000000"/>
        <rFont val="Times New Roman"/>
        <family val="1"/>
        <charset val="238"/>
      </rPr>
      <t xml:space="preserve"> profesional</t>
    </r>
  </si>
  <si>
    <r>
      <rPr>
        <b/>
        <sz val="10"/>
        <color indexed="8"/>
        <rFont val="Times New Roman"/>
        <family val="1"/>
      </rPr>
      <t>VI. UNIVERSITĂŢI DE REFERINŢĂ DIN TOP 500:</t>
    </r>
    <r>
      <rPr>
        <sz val="10"/>
        <color indexed="8"/>
        <rFont val="Times New Roman"/>
        <family val="1"/>
      </rPr>
      <t xml:space="preserve">
Universitatea din Munchen,                                                                         Universitatea din Viena,                                                                Universitatea de Stat din Istanbul, Departamentul de Comunicare si PR                                                                                                                                                                                                                                   </t>
    </r>
  </si>
  <si>
    <t>UME1501</t>
  </si>
  <si>
    <t>Metode de cercetare în publicitate și relații publice/ Research methods in advertising and public relations/ Forschungsmethoden in Werbung und PR</t>
  </si>
  <si>
    <t>Elemente de marketing/ Marketing elements/ Marketingelemente</t>
  </si>
  <si>
    <t>Publicitate/ Advertising/ Werbung</t>
  </si>
  <si>
    <t>Teorii ale comunicării/ Communication theories/ Kommunikationstheorien</t>
  </si>
  <si>
    <t>Tipologia discursurilor publicitare/ Types of advertising discourse/ Typologien des Werbediskurses</t>
  </si>
  <si>
    <t>UMG4102</t>
  </si>
  <si>
    <t>UMG5103</t>
  </si>
  <si>
    <t>UMG5101</t>
  </si>
  <si>
    <t>UMG4105-</t>
  </si>
  <si>
    <t>UMG5208</t>
  </si>
  <si>
    <t>Management strategic al comunicării/ Strategic management of communication/ Strategisches Kommunikationsmanagement</t>
  </si>
  <si>
    <t>UMG4207</t>
  </si>
  <si>
    <t>Sisteme media/ Media systems/ Mediensysteme</t>
  </si>
  <si>
    <t>UMG4208</t>
  </si>
  <si>
    <t>Etica în PR și publicitate/ Ethics in PR and advertising/ Ethik in der Öffentlichkeitsarbeit und Werbung</t>
  </si>
  <si>
    <t>UMG4209</t>
  </si>
  <si>
    <t>Publicitate audio-video/ Audio-video advertising/ Audio-visuelle Werbung</t>
  </si>
  <si>
    <t>UMG4210</t>
  </si>
  <si>
    <t>Practica profesională 1/ Professional practice 1/ Praktikum 1</t>
  </si>
  <si>
    <t>UMX0001</t>
  </si>
  <si>
    <t>Curs opțional 1/ Optional course 1/ Wahlfach 1</t>
  </si>
  <si>
    <t>UMG4301</t>
  </si>
  <si>
    <t>Relaţii Publice/ Public relations/ Öffentlichkeitsarbeit (PR)</t>
  </si>
  <si>
    <t>UMG5207-</t>
  </si>
  <si>
    <t>Promovare prin intermediul social media/ Promoting techniques via social media/ Vermarktungstechniken via Social Media</t>
  </si>
  <si>
    <t>UMG4303</t>
  </si>
  <si>
    <t>Comunicare organizationala/ Communication in organizations/ Unternehmenskommunikation</t>
  </si>
  <si>
    <t>UMG4304</t>
  </si>
  <si>
    <t>Comunicare şi PR în situaţii de criză/ Crisis communication and PR/ Krisenkommunikation und -PR</t>
  </si>
  <si>
    <t>UMG4305</t>
  </si>
  <si>
    <t>Practica profesională 2/ Professional practice 2/ Praktikum 2</t>
  </si>
  <si>
    <t>UMG4306</t>
  </si>
  <si>
    <t>Publicitate şi PR on-line/ Online PR and advertising/ Online PR und Werbung</t>
  </si>
  <si>
    <t>UMG4406</t>
  </si>
  <si>
    <t>Seminar de cercetare/ Research seminar/ Forschungsseminar</t>
  </si>
  <si>
    <t>UMG4407</t>
  </si>
  <si>
    <t>Comunicare de marcă/ Brand communication/ Markenkommunikation</t>
  </si>
  <si>
    <t>UMG5311</t>
  </si>
  <si>
    <t>Publicitate în presa scrisă şi outdoor/ Outdoor and print advertising/ Outdoor und Print-Werbung</t>
  </si>
  <si>
    <t>UMG4409-</t>
  </si>
  <si>
    <t>Orientare în carieră/ Career orientation/ Karierreorientierung</t>
  </si>
  <si>
    <t>UMX0002</t>
  </si>
  <si>
    <t>Curs opțional 2/ Optional course 2/ Wahlfach 2</t>
  </si>
  <si>
    <t>UMG4213</t>
  </si>
  <si>
    <t>Comunicare în domeniul sportului/ Sports Communication/ Kommunikation im Sportbereich</t>
  </si>
  <si>
    <t>UMG42XX</t>
  </si>
  <si>
    <t>Disciplină opțională nenominalizată de la altă specializare de masterat/ Non-nominal optional discipline from another Masterate/Nicht nominelles Wahlfach von einem anderen Masterstudiengang</t>
  </si>
  <si>
    <t>UMG4310</t>
  </si>
  <si>
    <t>Managementul calității/ Quality management/ Qualitätsmanagement</t>
  </si>
  <si>
    <t>UME5213</t>
  </si>
  <si>
    <t>Managementul de eveniment/Event Management/ Event Management</t>
  </si>
  <si>
    <t>Sem. 2: Se alege o disciplină din pachetul opțional 1 (UMX0001)</t>
  </si>
  <si>
    <r>
      <t xml:space="preserve">COMPETENȚE TRANSVERSALE:
</t>
    </r>
    <r>
      <rPr>
        <sz val="10"/>
        <color rgb="FF000000"/>
        <rFont val="Times New Roman"/>
        <family val="1"/>
        <charset val="238"/>
      </rPr>
      <t>Responsabilităţi şi autonomie
Absolventul va putea: 
1. Rezolva în mod realist - cu argumentare atât teoretică, cât și practică - a unor situații profesionale uzuale, în vederea soluționării eficiente și deontologice a acestora;
2. Aplica tehnici de muncă eficientă în echipa multidisciplinară cu îndeplinirea anumitor sarcini pe paliere ierarhice;
3. Autoevalua nevoia de formare profesională în scopul inserției și a adaptării la cerințele pieței muncii;
4. Respecta documentele informative transmise de clienți, planul de lucru, solicitările creative ale artiștilor, cerințele tehnice formulate de programatori și bugetul stabilit pentru proiectul în execuție;
5. Dezvolta rețele profesionale, stabili contacte pentru a menține fluxul de informații, stabili relații de afaceri și utiliza diferite canale de comunicare profesională;
6. Aborda problemele în mod critic, dezvolta idei creative și va putea analiza datele colectate despre consumatori si piata de produse.</t>
    </r>
  </si>
  <si>
    <r>
      <t xml:space="preserve">TRANSVERSAL COMPETENCES:
</t>
    </r>
    <r>
      <rPr>
        <sz val="10"/>
        <color rgb="FF000000"/>
        <rFont val="Times New Roman"/>
        <family val="1"/>
        <charset val="238"/>
      </rPr>
      <t>Responsibility and autonomy
The graduate will be able to:
1. Solve, in a realistic manner, with both theoretical and practical argumentation, common professional situations, to provide an efficient and deontological solution;
2. Apply efficient teamwork techniques, in a multidisciplinary team, accomplishing tasks on hierarchic levels;
3. Self-evaluate the need for professional training for the purpose of insertion and adaptation to the requirements of the labour market;
4. Follow a brief, the work plan and work schedule, adapt to artists’ creative demands, follow technical requirements by developers and finish projects within budget;
5. Develop professional networks, build contacts to maintain news flow, build business relationships and use different professional communication channels;
6. Approach problems critically, develop creative ideas and will be able to analyse data collected about consumers and product markets.</t>
    </r>
  </si>
  <si>
    <t>PACHET OPȚIONAL 1(An I, Semestrul 2)</t>
  </si>
  <si>
    <t>PACHET OPȚIONAL 2 (An II, Semestrul 4)</t>
  </si>
  <si>
    <t>1. Să fie integrate instrumente AI în curricula cursurilor pentru o mai bună înțelegere a fenomenului.</t>
  </si>
  <si>
    <t>2. Să se accentueze rolul sustenabilității în industria publicitară.</t>
  </si>
  <si>
    <t>3. Să fie susținută realizarea portofoliilor profesionale prin proiectele realizate la clasă.</t>
  </si>
  <si>
    <t>2. Realizarea unor prelegeri cu reprezentanți din străinătate.</t>
  </si>
  <si>
    <t>3. Posibilitatea participării la competiții internaționale de profil.</t>
  </si>
  <si>
    <t xml:space="preserve">4. Menținerea dialogului constant cu autoritățile locale/potențialii angajatori pentru a ajusta conținuturi din programă. </t>
  </si>
  <si>
    <t>5. Facilitarea implementării proiectelor de facultate în comunitate.</t>
  </si>
  <si>
    <t xml:space="preserve">1. Menținerea parteneriatelor cu partenerii din industrie pentru a facilita transferul de cunoștințe practice din domeniu. </t>
  </si>
  <si>
    <t>1. Primăria Cluj-Napoca</t>
  </si>
  <si>
    <t xml:space="preserve">2. IAA - YP (International Advertising Association - Young Professionals) </t>
  </si>
  <si>
    <t xml:space="preserve">3. Vitrina Advertising </t>
  </si>
  <si>
    <t>4. Biblioteca Centrală Universitară ”Lucian Blaga” Cluj-Napoca</t>
  </si>
  <si>
    <t>5. TVR Cluj</t>
  </si>
  <si>
    <r>
      <t xml:space="preserve">Domeniul: </t>
    </r>
    <r>
      <rPr>
        <b/>
        <sz val="10"/>
        <color rgb="FF000000"/>
        <rFont val="Times New Roman"/>
        <family val="1"/>
        <charset val="238"/>
      </rPr>
      <t>Științe ale Comunicării/ Communication Sciences/ Kommunikationswissenschaften</t>
    </r>
  </si>
  <si>
    <r>
      <t>Programul de studii:</t>
    </r>
    <r>
      <rPr>
        <b/>
        <sz val="10"/>
        <color rgb="FF000000"/>
        <rFont val="Times New Roman"/>
        <family val="1"/>
        <charset val="238"/>
      </rPr>
      <t xml:space="preserve"> Publicitate și relații publice/ Advertising and PR/ Werbung und PR</t>
    </r>
  </si>
  <si>
    <r>
      <t xml:space="preserve">Limba de predare: </t>
    </r>
    <r>
      <rPr>
        <b/>
        <sz val="10"/>
        <color rgb="FF000000"/>
        <rFont val="Times New Roman"/>
        <family val="1"/>
        <charset val="238"/>
      </rPr>
      <t>Germană și Engleză</t>
    </r>
  </si>
  <si>
    <r>
      <t xml:space="preserve">FACULTATEA DE </t>
    </r>
    <r>
      <rPr>
        <b/>
        <sz val="10"/>
        <color rgb="FFFF0000"/>
        <rFont val="Times New Roman"/>
        <family val="1"/>
        <charset val="238"/>
      </rPr>
      <t xml:space="preserve">ȘTIINȚE POLITICE, ADMINISTRATIVE ȘI ALE COMUNICĂRII </t>
    </r>
  </si>
  <si>
    <t>Am introdus numele facultății.</t>
  </si>
  <si>
    <r>
      <rPr>
        <b/>
        <sz val="10"/>
        <rFont val="Times New Roman"/>
        <family val="1"/>
      </rPr>
      <t xml:space="preserve">   112 </t>
    </r>
    <r>
      <rPr>
        <sz val="10"/>
        <rFont val="Times New Roman"/>
        <family val="1"/>
      </rPr>
      <t>de credite la disciplinele obligatorii;</t>
    </r>
  </si>
  <si>
    <r>
      <t xml:space="preserve">   </t>
    </r>
    <r>
      <rPr>
        <b/>
        <sz val="10"/>
        <rFont val="Times New Roman"/>
        <family val="1"/>
        <charset val="238"/>
      </rPr>
      <t xml:space="preserve">8 </t>
    </r>
    <r>
      <rPr>
        <sz val="10"/>
        <rFont val="Times New Roman"/>
        <family val="1"/>
      </rPr>
      <t>credite la disciplinele opţionale;</t>
    </r>
  </si>
  <si>
    <r>
      <t xml:space="preserve">Sem. 4: Se alege o disciplină din pachetul opțional </t>
    </r>
    <r>
      <rPr>
        <sz val="10"/>
        <color rgb="FFFF0000"/>
        <rFont val="Times New Roman"/>
        <family val="1"/>
        <charset val="238"/>
      </rPr>
      <t>2</t>
    </r>
    <r>
      <rPr>
        <sz val="10"/>
        <color indexed="8"/>
        <rFont val="Times New Roman"/>
        <family val="1"/>
      </rPr>
      <t xml:space="preserve"> (UMX0002)</t>
    </r>
  </si>
  <si>
    <t>Am corectat numerotarea.</t>
  </si>
  <si>
    <t>IX. TABELUL DISCIPLINELOR</t>
  </si>
  <si>
    <r>
      <rPr>
        <b/>
        <sz val="10"/>
        <color rgb="FF000000"/>
        <rFont val="Times New Roman"/>
        <family val="1"/>
      </rPr>
      <t xml:space="preserve">COMPETENȚE PROFESIONALE:
</t>
    </r>
    <r>
      <rPr>
        <sz val="10"/>
        <color rgb="FF000000"/>
        <rFont val="Times New Roman"/>
        <family val="1"/>
        <charset val="238"/>
      </rPr>
      <t>Cunoştinţe
C1. Ȋnţelegerea şi utilizarea avansată a limbajului, metodologiilor și cunoștințelor de specialitate din domeniul științelor comunicării
Absolventul va: 
1. Aplica metode de cercetare sistematice pentru identificarea de informații specifice și evalua relevanța informației în contextual sistemelor tehnic;
2. Cunoaște legislația privind drepturile de autor, legislația privind comunicarea publică și privată pe platformele digitale, legislația în domeniul securității TIC și cerințele legislative privind produsele de TIC publicate sau transferate în mediile digitale;
3. Cunoaște principiile deontologice și normele etice specifice aplicabile în contextul comunicării publice și respectării unor standarde editoriale. 
C2. Utilizarea avansată a noilor tehnologii de informare și comunicare (NTIC)
Absolventul va:
1. Cunoaște caracteristicile, modalitatea de utilizare și operare a diferitelor produse software;
2. Cunoaște procesul prin care învățarea, eficiența, utilitatea și ușurința de utilizare a unei aplicații software poate fi definită și măsurată;
3. Cunoaște limbajele utilizate în contextul comunicării digitale - limbaje de marcare specifice World Wide Web (HTML, XML, Markdown) și limbaje de redactare a foilor de stil (CSS) caracteristice proiectării vizuale a paginilor Web.
C3. Adaptarea strategiilor comunicaţionale la tipurile diferite de audiență / public implicate în comunicare
Absolventul va: 
1. Ȋnțelege segmentarea publicului/audienței și va putea identifica diferite publicuri țintă în contextul unor proiecte de comunicare specifice;
2. Distinge între diferite strategii editoriale în funcție de situații de comunicare digitală diferite și categorii/segmente de public/utilizatori;
3. Cunoaște procese mentale umane precum atenția, memoria, limbajul, percepția, soluționarea problemelor, creativitatea și gândirea.
C4. Definirea conținutul și a structurii unui catalog sau a unui portofoliu în cadrul unei companii.
Absolventul va:
1. Cunoaşte tehnici de publicitate și caracteristicile produselor şi serviciilor;
2. Cunoaşte politicile întreprinderii;
3. Cunoaşte strategii de marketing de conținut;</t>
    </r>
  </si>
  <si>
    <r>
      <rPr>
        <b/>
        <sz val="10"/>
        <color rgb="FF000000"/>
        <rFont val="Times New Roman"/>
        <family val="1"/>
      </rPr>
      <t xml:space="preserve">PROFESSIONAL COMPETENCES:
</t>
    </r>
    <r>
      <rPr>
        <sz val="10"/>
        <color rgb="FF000000"/>
        <rFont val="Times New Roman"/>
        <family val="1"/>
      </rPr>
      <t>Knowledge
C1. In-depth understanding and use of specialized terminology, methodologies and knowledge from the field of communication sciences
The graduate will:
1. Apply systematic research methods to identify specific information and evaluate the relevance of information in the context of technical systems;
2. Know copyright legislation, legislation on public and private communication on digital platforms, ICT security legislation and legislative requirements for ICT products published or transferred to digital media;
3. Know specific ethical principles and rules applicable in the context of public communication and compliance with editorial standards.
C2. Advanced use of new information and communication technologies (IT&amp;C)
The graduate will:
1. Know the features, usage and operational methods of different software products;
2. Know the process by which the learning, efficiency, usefulness and usability of a software application can be defined and measured;
3. Know languages used in the context of digital communication - Web markup languages (HTML, XML) and stylesheet languages (CSS) for the visual design of Web pages.
C3. Adapting communication strategies to different types of audiences involved in communication
The graduate will: 
1. Understand audience segmentation and will be able to identify different target audiences in the context of particular communication projects;
2. Discern between different editorial strategies depending on different digital communication situation factors and categories of users or audience segments;
3. Understand human mental processes such as attention, memory, language, perception, problem solving, creativity and thinking.
C4. Defining the content and structure of a catalogue or portfolio within a company.
The graduate will:
1. Know advertising techniques and characteristics of products and services;
2. Know company policies;
3. Know content marketing strategies.</t>
    </r>
  </si>
  <si>
    <t>C5. Analiza și planificarea modului în care un brand este poziționat pe piață
Absolventul va putea:
1. Coordona campanii publicitare;
2. Ȋnțelege terminologia financiară de afaceri și crea un buget anual de marketing;
3. Concepe planuri de comunicare online pentru branduri;
4. Identifica oportunități de afaceri și analiza nevoile consumatorilor.
C6. Colectarea de informații pe baza studiilor de piață
Absolventul va putea:
1. Elabora instrumente de cercetare calitative și cantitative;
2. Gestiona și analiza date adunate în urma cercetărilor de piață;
3. Identifica și analiza trenduri legate de consumatori, trenduri financiare;
4. Defini grupul țintă și potențialii consumatori ai unui produs/serviciu;
5. Analiza poziția unui produs pe piață din perspective diferite (ex. preț, competiție);
6. Pregăti informații și rapoarte utile pentru dezvoltarea de strategii de marketing;
7. Recomanda măsuri de îmbunătățire a strategiilor publicitare și de marketing.</t>
  </si>
  <si>
    <t>C5. Analyzing and planning the way a brand is positioned on the market
The graduate will be able to:
1. Coordinate advertising campaigns;
2. Understand the financial terminology and create an annual marketing budget;
3. Design online communication plans for brands;
4. Identify business opportunities and analyze consumers’ needs.
C6. Collecting data through market research
The graduate will be able to:
1. Design qualitative and quantitative research instruments;
2. Manage and analyze gathered data based on market research;
3. Define target groups and potential consumers for a certain product/service;
5. Analyze the positioning of a product on the market from different perspectives (e.g., price, competition);
6. Prepare useful information and reports for developing marketing strategies;
7. Recommend improvement measures for advertising and marketing strategies.</t>
  </si>
  <si>
    <t xml:space="preserve">DISCIPLINE FACULTATIVE TRANSVERSALE </t>
  </si>
  <si>
    <r>
      <t xml:space="preserve">Programul de studii: </t>
    </r>
    <r>
      <rPr>
        <b/>
        <sz val="11"/>
        <color theme="1"/>
        <rFont val="Calibri"/>
        <family val="2"/>
        <charset val="238"/>
        <scheme val="minor"/>
      </rPr>
      <t>Publicitate și relații publice/ Advertising and PR/ Werbung und PR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</si>
</sst>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charset val="238"/>
      <scheme val="minor"/>
    </font>
    <font>
      <sz val="10"/>
      <color indexed="8"/>
      <name val="Times New Roman"/>
      <family val="1"/>
    </font>
    <font>
      <b/>
      <sz val="10"/>
      <color indexed="8"/>
      <name val="Times New Roman"/>
      <family val="1"/>
    </font>
    <font>
      <sz val="8"/>
      <name val="Calibri"/>
      <family val="2"/>
      <charset val="238"/>
    </font>
    <font>
      <sz val="10"/>
      <color indexed="8"/>
      <name val="Calibri"/>
      <family val="2"/>
    </font>
    <font>
      <sz val="10"/>
      <color theme="1"/>
      <name val="Times New Roman"/>
      <family val="1"/>
    </font>
    <font>
      <sz val="10"/>
      <name val="Times New Roman"/>
      <family val="1"/>
    </font>
    <font>
      <b/>
      <sz val="9"/>
      <color indexed="81"/>
      <name val="Tahoma"/>
      <family val="2"/>
      <charset val="238"/>
    </font>
    <font>
      <sz val="9"/>
      <color indexed="10"/>
      <name val="Tahoma"/>
      <family val="2"/>
      <charset val="238"/>
    </font>
    <font>
      <sz val="9"/>
      <color indexed="81"/>
      <name val="Tahoma"/>
      <family val="2"/>
      <charset val="238"/>
    </font>
    <font>
      <b/>
      <sz val="9"/>
      <color indexed="10"/>
      <name val="Tahoma"/>
      <family val="2"/>
      <charset val="238"/>
    </font>
    <font>
      <sz val="10"/>
      <color indexed="8"/>
      <name val="Times New Roman"/>
      <family val="1"/>
      <charset val="238"/>
    </font>
    <font>
      <i/>
      <sz val="9"/>
      <color indexed="10"/>
      <name val="Tahoma"/>
      <family val="2"/>
      <charset val="238"/>
    </font>
    <font>
      <b/>
      <sz val="10"/>
      <color rgb="FFFF0000"/>
      <name val="Times New Roman"/>
      <family val="1"/>
      <charset val="238"/>
    </font>
    <font>
      <b/>
      <sz val="10"/>
      <color indexed="8"/>
      <name val="Times New Roman"/>
      <family val="1"/>
      <charset val="238"/>
    </font>
    <font>
      <b/>
      <sz val="10"/>
      <name val="Times New Roman"/>
      <family val="1"/>
      <charset val="238"/>
    </font>
    <font>
      <b/>
      <sz val="9"/>
      <color indexed="8"/>
      <name val="Times New Roman"/>
      <family val="1"/>
    </font>
    <font>
      <b/>
      <sz val="11"/>
      <color theme="1"/>
      <name val="Calibri"/>
      <family val="2"/>
      <charset val="238"/>
      <scheme val="minor"/>
    </font>
    <font>
      <sz val="10"/>
      <name val="Times New Roman"/>
      <family val="1"/>
      <charset val="238"/>
    </font>
    <font>
      <sz val="9"/>
      <color indexed="81"/>
      <name val="Segoe UI"/>
      <family val="2"/>
      <charset val="238"/>
    </font>
    <font>
      <b/>
      <sz val="9"/>
      <color indexed="81"/>
      <name val="Segoe UI"/>
      <family val="2"/>
      <charset val="238"/>
    </font>
    <font>
      <b/>
      <sz val="10"/>
      <color rgb="FF000000"/>
      <name val="Times New Roman"/>
      <family val="1"/>
      <charset val="238"/>
    </font>
    <font>
      <sz val="10"/>
      <color rgb="FF000000"/>
      <name val="Times New Roman"/>
      <family val="1"/>
      <charset val="238"/>
    </font>
    <font>
      <b/>
      <sz val="10"/>
      <name val="Times New Roman"/>
      <family val="1"/>
    </font>
    <font>
      <b/>
      <sz val="10"/>
      <color theme="1"/>
      <name val="Times New Roman"/>
      <family val="1"/>
      <charset val="238"/>
    </font>
    <font>
      <sz val="10"/>
      <color rgb="FFFF0000"/>
      <name val="Times New Roman"/>
      <family val="1"/>
    </font>
    <font>
      <sz val="10"/>
      <color rgb="FF000000"/>
      <name val="Times New Roman"/>
      <family val="1"/>
    </font>
    <font>
      <b/>
      <sz val="10"/>
      <color rgb="FF000000"/>
      <name val="Times New Roman"/>
      <family val="1"/>
    </font>
    <font>
      <sz val="8"/>
      <color rgb="FF000000"/>
      <name val="Segoe UI"/>
      <family val="2"/>
      <charset val="238"/>
    </font>
    <font>
      <b/>
      <sz val="11"/>
      <color rgb="FFFF0000"/>
      <name val="Calibri"/>
      <family val="2"/>
      <charset val="238"/>
      <scheme val="minor"/>
    </font>
    <font>
      <sz val="10"/>
      <color rgb="FFFF0000"/>
      <name val="Times New Roman"/>
      <family val="1"/>
      <charset val="238"/>
    </font>
    <font>
      <b/>
      <sz val="11"/>
      <color indexed="8"/>
      <name val="Times New Roman"/>
      <family val="1"/>
    </font>
  </fonts>
  <fills count="10">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321">
    <xf numFmtId="0" fontId="0" fillId="0" borderId="0" xfId="0"/>
    <xf numFmtId="0" fontId="1" fillId="0" borderId="0" xfId="0" applyFont="1" applyProtection="1">
      <protection locked="0"/>
    </xf>
    <xf numFmtId="0" fontId="1" fillId="0" borderId="0" xfId="0" applyFont="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1" fillId="3"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1" fontId="1" fillId="0" borderId="1" xfId="0" applyNumberFormat="1" applyFont="1" applyBorder="1" applyAlignment="1">
      <alignment horizontal="center" vertical="center"/>
    </xf>
    <xf numFmtId="0" fontId="2" fillId="0" borderId="1" xfId="0" applyFont="1" applyBorder="1" applyAlignment="1">
      <alignment horizontal="center" vertical="center"/>
    </xf>
    <xf numFmtId="1" fontId="2" fillId="0" borderId="1" xfId="0" applyNumberFormat="1" applyFont="1" applyBorder="1" applyAlignment="1">
      <alignment horizontal="center" vertical="center"/>
    </xf>
    <xf numFmtId="2" fontId="1" fillId="3" borderId="1" xfId="0" applyNumberFormat="1"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wrapText="1"/>
      <protection locked="0"/>
    </xf>
    <xf numFmtId="1" fontId="1" fillId="3" borderId="1" xfId="0" applyNumberFormat="1" applyFont="1" applyFill="1" applyBorder="1" applyAlignment="1" applyProtection="1">
      <alignment horizontal="center" vertical="center"/>
      <protection locked="0"/>
    </xf>
    <xf numFmtId="16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 fillId="3" borderId="1" xfId="0" applyFont="1" applyFill="1" applyBorder="1" applyAlignment="1" applyProtection="1">
      <alignment horizontal="left" vertical="center"/>
      <protection locked="0"/>
    </xf>
    <xf numFmtId="0" fontId="1" fillId="0" borderId="1" xfId="0" applyFont="1" applyBorder="1" applyAlignment="1">
      <alignment horizontal="left" vertical="center"/>
    </xf>
    <xf numFmtId="1" fontId="1" fillId="4" borderId="1" xfId="0" applyNumberFormat="1"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2" fillId="0" borderId="2" xfId="0" applyFont="1" applyBorder="1" applyAlignment="1" applyProtection="1">
      <alignment vertical="center"/>
      <protection locked="0"/>
    </xf>
    <xf numFmtId="0" fontId="2" fillId="0" borderId="0" xfId="0" applyFont="1" applyAlignment="1">
      <alignment horizontal="center" vertical="center"/>
    </xf>
    <xf numFmtId="0" fontId="1" fillId="0" borderId="0" xfId="0" applyFont="1" applyAlignment="1" applyProtection="1">
      <alignment vertical="top"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wrapText="1"/>
      <protection locked="0"/>
    </xf>
    <xf numFmtId="0" fontId="0" fillId="0" borderId="0" xfId="0" applyAlignment="1">
      <alignment wrapText="1"/>
    </xf>
    <xf numFmtId="0" fontId="0" fillId="0" borderId="0" xfId="0" applyAlignment="1">
      <alignment horizontal="center" vertical="center" wrapText="1"/>
    </xf>
    <xf numFmtId="0" fontId="2" fillId="0" borderId="0" xfId="0" applyFont="1" applyAlignment="1" applyProtection="1">
      <alignment horizontal="left" vertical="center"/>
      <protection locked="0"/>
    </xf>
    <xf numFmtId="10" fontId="2" fillId="0" borderId="0" xfId="0" applyNumberFormat="1" applyFont="1" applyAlignment="1" applyProtection="1">
      <alignment horizontal="center" vertical="center"/>
      <protection locked="0"/>
    </xf>
    <xf numFmtId="0" fontId="2" fillId="0" borderId="0" xfId="0" applyFont="1" applyAlignment="1">
      <alignment horizontal="center" vertical="center" wrapText="1"/>
    </xf>
    <xf numFmtId="9" fontId="2" fillId="0" borderId="0" xfId="0" applyNumberFormat="1" applyFont="1" applyAlignment="1">
      <alignment horizontal="center" vertical="center"/>
    </xf>
    <xf numFmtId="1" fontId="1" fillId="3" borderId="1" xfId="0" applyNumberFormat="1" applyFont="1" applyFill="1" applyBorder="1" applyAlignment="1" applyProtection="1">
      <alignment horizontal="left" vertical="center"/>
      <protection locked="0"/>
    </xf>
    <xf numFmtId="1" fontId="2" fillId="0" borderId="1" xfId="0" applyNumberFormat="1" applyFont="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14" fillId="0" borderId="1" xfId="0" applyFont="1" applyBorder="1" applyAlignment="1">
      <alignment horizontal="center" vertical="center"/>
    </xf>
    <xf numFmtId="10" fontId="2" fillId="0" borderId="0" xfId="0" applyNumberFormat="1" applyFont="1" applyAlignment="1" applyProtection="1">
      <alignment horizontal="left" vertical="center"/>
      <protection locked="0"/>
    </xf>
    <xf numFmtId="0" fontId="0" fillId="0" borderId="0" xfId="0" applyAlignment="1">
      <alignment horizontal="left" vertical="center" wrapText="1"/>
    </xf>
    <xf numFmtId="0" fontId="0" fillId="0" borderId="0" xfId="0" applyAlignment="1">
      <alignment horizontal="center"/>
    </xf>
    <xf numFmtId="0" fontId="1" fillId="0" borderId="0" xfId="0" applyFont="1" applyAlignment="1" applyProtection="1">
      <alignment horizontal="justify" vertical="center"/>
      <protection locked="0"/>
    </xf>
    <xf numFmtId="0" fontId="6" fillId="0" borderId="0" xfId="0" applyFont="1" applyAlignment="1" applyProtection="1">
      <alignment vertical="center"/>
      <protection locked="0"/>
    </xf>
    <xf numFmtId="1" fontId="2" fillId="4" borderId="1" xfId="0" applyNumberFormat="1" applyFont="1" applyFill="1" applyBorder="1" applyAlignment="1">
      <alignment horizontal="center" vertical="center" wrapText="1"/>
    </xf>
    <xf numFmtId="1" fontId="1" fillId="4" borderId="1" xfId="0" applyNumberFormat="1" applyFont="1" applyFill="1" applyBorder="1" applyAlignment="1" applyProtection="1">
      <alignment horizontal="left" vertical="center" wrapText="1"/>
      <protection locked="0"/>
    </xf>
    <xf numFmtId="0" fontId="0" fillId="0" borderId="0" xfId="0" applyAlignment="1">
      <alignment vertical="center"/>
    </xf>
    <xf numFmtId="0" fontId="4" fillId="0" borderId="0" xfId="0" applyFont="1" applyAlignment="1" applyProtection="1">
      <alignment vertical="center"/>
      <protection locked="0"/>
    </xf>
    <xf numFmtId="1" fontId="1" fillId="4" borderId="1" xfId="0" applyNumberFormat="1" applyFont="1" applyFill="1" applyBorder="1" applyAlignment="1">
      <alignment horizontal="center" vertical="center" wrapText="1"/>
    </xf>
    <xf numFmtId="1" fontId="23" fillId="4" borderId="1" xfId="0" applyNumberFormat="1" applyFont="1" applyFill="1" applyBorder="1" applyAlignment="1">
      <alignment horizontal="center" vertical="center" wrapText="1"/>
    </xf>
    <xf numFmtId="0" fontId="2" fillId="4" borderId="1" xfId="0" applyFont="1" applyFill="1" applyBorder="1" applyAlignment="1" applyProtection="1">
      <alignment vertical="center" wrapText="1"/>
      <protection locked="0"/>
    </xf>
    <xf numFmtId="0" fontId="5" fillId="0" borderId="1" xfId="0" applyFont="1" applyBorder="1" applyAlignment="1">
      <alignment vertical="center" wrapText="1"/>
    </xf>
    <xf numFmtId="0" fontId="2" fillId="0" borderId="0" xfId="0" applyFont="1" applyAlignment="1" applyProtection="1">
      <alignment vertical="center"/>
      <protection locked="0"/>
    </xf>
    <xf numFmtId="0" fontId="1" fillId="0" borderId="4" xfId="0" applyFont="1" applyBorder="1" applyAlignment="1" applyProtection="1">
      <alignment horizontal="left" vertical="center"/>
      <protection locked="0"/>
    </xf>
    <xf numFmtId="0" fontId="1" fillId="0" borderId="4"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5" fillId="3" borderId="1" xfId="0" applyFont="1" applyFill="1" applyBorder="1" applyAlignment="1">
      <alignment vertical="center"/>
    </xf>
    <xf numFmtId="0" fontId="6" fillId="3" borderId="1" xfId="0" applyFont="1" applyFill="1" applyBorder="1" applyAlignment="1">
      <alignment vertical="center"/>
    </xf>
    <xf numFmtId="0" fontId="1" fillId="0" borderId="0" xfId="0" applyFont="1" applyAlignment="1" applyProtection="1">
      <alignment horizontal="left" vertical="center"/>
      <protection locked="0"/>
    </xf>
    <xf numFmtId="0" fontId="13" fillId="7" borderId="0" xfId="0" applyFont="1" applyFill="1" applyAlignment="1" applyProtection="1">
      <alignment vertical="center"/>
      <protection locked="0"/>
    </xf>
    <xf numFmtId="0" fontId="29" fillId="7" borderId="0" xfId="0" applyFont="1" applyFill="1" applyAlignment="1">
      <alignment vertical="center"/>
    </xf>
    <xf numFmtId="1" fontId="1" fillId="7" borderId="1" xfId="0" applyNumberFormat="1" applyFont="1" applyFill="1" applyBorder="1" applyAlignment="1">
      <alignment horizontal="center" vertical="center"/>
    </xf>
    <xf numFmtId="0" fontId="1" fillId="2" borderId="1"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2" fillId="0" borderId="1" xfId="0" applyFont="1" applyBorder="1" applyAlignment="1">
      <alignment horizontal="center" wrapText="1"/>
    </xf>
    <xf numFmtId="0" fontId="11" fillId="3" borderId="1" xfId="0" applyFont="1" applyFill="1" applyBorder="1" applyAlignment="1">
      <alignment horizontal="center" vertical="center"/>
    </xf>
    <xf numFmtId="0" fontId="2" fillId="4" borderId="1" xfId="0" applyFont="1" applyFill="1" applyBorder="1" applyAlignment="1" applyProtection="1">
      <alignment horizontal="center" vertical="center" wrapText="1"/>
      <protection locked="0"/>
    </xf>
    <xf numFmtId="1" fontId="1" fillId="4" borderId="1" xfId="0" applyNumberFormat="1" applyFont="1" applyFill="1" applyBorder="1" applyAlignment="1" applyProtection="1">
      <alignment horizontal="left" vertical="center" wrapText="1"/>
      <protection locked="0"/>
    </xf>
    <xf numFmtId="0" fontId="2" fillId="0" borderId="0" xfId="0" applyFont="1" applyAlignment="1" applyProtection="1">
      <alignment vertical="center"/>
      <protection locked="0"/>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13" fillId="7" borderId="1" xfId="0" applyFont="1" applyFill="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10" fontId="11" fillId="4" borderId="1"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2" borderId="2"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1" fontId="11" fillId="4" borderId="2" xfId="0" applyNumberFormat="1" applyFont="1" applyFill="1" applyBorder="1" applyAlignment="1">
      <alignment horizontal="center" vertical="center" wrapText="1"/>
    </xf>
    <xf numFmtId="0" fontId="11" fillId="4" borderId="6" xfId="0" applyFont="1" applyFill="1" applyBorder="1" applyAlignment="1">
      <alignment horizontal="center" vertical="center" wrapText="1"/>
    </xf>
    <xf numFmtId="0" fontId="2" fillId="0" borderId="1" xfId="0" applyFont="1" applyBorder="1" applyAlignment="1">
      <alignment horizontal="center" vertical="center" wrapText="1"/>
    </xf>
    <xf numFmtId="1" fontId="2" fillId="4" borderId="2"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10" fontId="2" fillId="4" borderId="1" xfId="0" applyNumberFormat="1" applyFont="1" applyFill="1" applyBorder="1" applyAlignment="1">
      <alignment horizontal="center" vertical="center" wrapText="1"/>
    </xf>
    <xf numFmtId="1" fontId="11"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7" xfId="0" applyFont="1" applyBorder="1" applyAlignment="1">
      <alignment horizontal="left" vertical="center" wrapText="1"/>
    </xf>
    <xf numFmtId="0" fontId="2" fillId="0" borderId="2"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1" xfId="0" applyFont="1" applyBorder="1" applyAlignment="1">
      <alignment horizontal="left" wrapText="1"/>
    </xf>
    <xf numFmtId="1" fontId="2" fillId="0" borderId="2" xfId="0" applyNumberFormat="1" applyFont="1" applyBorder="1" applyAlignment="1">
      <alignment horizontal="center" vertical="center"/>
    </xf>
    <xf numFmtId="1" fontId="2" fillId="0" borderId="5" xfId="0" applyNumberFormat="1" applyFont="1" applyBorder="1" applyAlignment="1">
      <alignment horizontal="center" vertical="center"/>
    </xf>
    <xf numFmtId="1" fontId="2" fillId="0" borderId="6" xfId="0" applyNumberFormat="1" applyFont="1" applyBorder="1" applyAlignment="1">
      <alignment horizontal="center" vertical="center"/>
    </xf>
    <xf numFmtId="0" fontId="1" fillId="0" borderId="1" xfId="0" applyFont="1" applyBorder="1" applyAlignment="1">
      <alignment horizontal="left" vertical="top"/>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10" fontId="2" fillId="0" borderId="1" xfId="0" applyNumberFormat="1" applyFont="1" applyBorder="1" applyAlignment="1" applyProtection="1">
      <alignment horizontal="center" vertical="center"/>
      <protection locked="0"/>
    </xf>
    <xf numFmtId="10" fontId="2" fillId="0" borderId="1" xfId="0" applyNumberFormat="1"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1" fontId="2" fillId="0" borderId="1" xfId="0" applyNumberFormat="1" applyFont="1" applyBorder="1" applyAlignment="1">
      <alignment horizontal="center" vertical="center"/>
    </xf>
    <xf numFmtId="0" fontId="5" fillId="0" borderId="0" xfId="0" applyFont="1" applyAlignment="1">
      <alignment wrapText="1"/>
    </xf>
    <xf numFmtId="10" fontId="2" fillId="0" borderId="2" xfId="0" applyNumberFormat="1" applyFont="1" applyBorder="1" applyAlignment="1" applyProtection="1">
      <alignment horizontal="center" vertical="center"/>
      <protection locked="0"/>
    </xf>
    <xf numFmtId="10" fontId="2" fillId="0" borderId="5" xfId="0" applyNumberFormat="1" applyFont="1" applyBorder="1" applyAlignment="1" applyProtection="1">
      <alignment horizontal="center" vertical="center"/>
      <protection locked="0"/>
    </xf>
    <xf numFmtId="10" fontId="2" fillId="0" borderId="6" xfId="0" applyNumberFormat="1" applyFont="1" applyBorder="1" applyAlignment="1" applyProtection="1">
      <alignment horizontal="center" vertical="center"/>
      <protection locked="0"/>
    </xf>
    <xf numFmtId="1" fontId="1" fillId="0" borderId="2" xfId="0" applyNumberFormat="1" applyFont="1" applyBorder="1" applyAlignment="1" applyProtection="1">
      <alignment horizontal="center" vertical="center"/>
      <protection locked="0"/>
    </xf>
    <xf numFmtId="1" fontId="1" fillId="0" borderId="6" xfId="0" applyNumberFormat="1" applyFont="1" applyBorder="1" applyAlignment="1" applyProtection="1">
      <alignment horizontal="center" vertical="center"/>
      <protection locked="0"/>
    </xf>
    <xf numFmtId="0" fontId="2" fillId="0" borderId="5" xfId="0" applyFont="1" applyBorder="1" applyAlignment="1">
      <alignment horizontal="center" vertical="center" wrapText="1"/>
    </xf>
    <xf numFmtId="0" fontId="2" fillId="0" borderId="7" xfId="0" applyFont="1" applyBorder="1" applyAlignment="1" applyProtection="1">
      <alignment horizontal="left"/>
      <protection locked="0"/>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9" fontId="1" fillId="0" borderId="2" xfId="0" applyNumberFormat="1" applyFont="1" applyBorder="1" applyAlignment="1">
      <alignment horizontal="center"/>
    </xf>
    <xf numFmtId="9" fontId="1" fillId="0" borderId="6" xfId="0" applyNumberFormat="1" applyFont="1" applyBorder="1" applyAlignment="1">
      <alignment horizontal="center"/>
    </xf>
    <xf numFmtId="0" fontId="1" fillId="0" borderId="2" xfId="0" applyFont="1" applyBorder="1" applyAlignment="1">
      <alignment horizontal="center"/>
    </xf>
    <xf numFmtId="0" fontId="1" fillId="0" borderId="6" xfId="0" applyFont="1" applyBorder="1" applyAlignment="1">
      <alignment horizontal="center"/>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1" fontId="2" fillId="4" borderId="2" xfId="0" applyNumberFormat="1" applyFont="1" applyFill="1" applyBorder="1" applyAlignment="1" applyProtection="1">
      <alignment horizontal="center" vertical="center" wrapText="1"/>
      <protection locked="0"/>
    </xf>
    <xf numFmtId="1" fontId="2" fillId="4" borderId="5" xfId="0" applyNumberFormat="1" applyFont="1" applyFill="1" applyBorder="1" applyAlignment="1" applyProtection="1">
      <alignment horizontal="center" vertical="center" wrapText="1"/>
      <protection locked="0"/>
    </xf>
    <xf numFmtId="1" fontId="2" fillId="4" borderId="6" xfId="0" applyNumberFormat="1" applyFont="1" applyFill="1" applyBorder="1" applyAlignment="1" applyProtection="1">
      <alignment horizontal="center" vertical="center" wrapText="1"/>
      <protection locked="0"/>
    </xf>
    <xf numFmtId="1" fontId="1" fillId="4" borderId="2" xfId="0" applyNumberFormat="1" applyFont="1" applyFill="1" applyBorder="1" applyAlignment="1" applyProtection="1">
      <alignment horizontal="left" vertical="center" wrapText="1"/>
      <protection locked="0"/>
    </xf>
    <xf numFmtId="1" fontId="1" fillId="4" borderId="5" xfId="0" applyNumberFormat="1" applyFont="1" applyFill="1" applyBorder="1" applyAlignment="1" applyProtection="1">
      <alignment horizontal="left" vertical="center" wrapText="1"/>
      <protection locked="0"/>
    </xf>
    <xf numFmtId="1" fontId="1" fillId="4" borderId="6" xfId="0" applyNumberFormat="1" applyFont="1" applyFill="1" applyBorder="1" applyAlignment="1" applyProtection="1">
      <alignment horizontal="left" vertical="center" wrapText="1"/>
      <protection locked="0"/>
    </xf>
    <xf numFmtId="1" fontId="1" fillId="4" borderId="2" xfId="0" applyNumberFormat="1" applyFont="1" applyFill="1" applyBorder="1" applyAlignment="1" applyProtection="1">
      <alignment horizontal="left" vertical="justify" wrapText="1"/>
      <protection locked="0"/>
    </xf>
    <xf numFmtId="1" fontId="1" fillId="4" borderId="5" xfId="0" applyNumberFormat="1" applyFont="1" applyFill="1" applyBorder="1" applyAlignment="1" applyProtection="1">
      <alignment horizontal="left" vertical="justify" wrapText="1"/>
      <protection locked="0"/>
    </xf>
    <xf numFmtId="1" fontId="1" fillId="4" borderId="6" xfId="0" applyNumberFormat="1" applyFont="1" applyFill="1" applyBorder="1" applyAlignment="1" applyProtection="1">
      <alignment horizontal="left" vertical="justify" wrapText="1"/>
      <protection locked="0"/>
    </xf>
    <xf numFmtId="1" fontId="2" fillId="0" borderId="2" xfId="0" applyNumberFormat="1" applyFont="1" applyBorder="1" applyAlignment="1" applyProtection="1">
      <alignment horizontal="center" vertical="center" wrapText="1"/>
      <protection locked="0"/>
    </xf>
    <xf numFmtId="1" fontId="2" fillId="0" borderId="5" xfId="0" applyNumberFormat="1" applyFont="1" applyBorder="1" applyAlignment="1" applyProtection="1">
      <alignment horizontal="center" vertical="center" wrapText="1"/>
      <protection locked="0"/>
    </xf>
    <xf numFmtId="1" fontId="2" fillId="0" borderId="6" xfId="0" applyNumberFormat="1" applyFont="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2" fontId="1" fillId="4" borderId="1" xfId="0" applyNumberFormat="1" applyFont="1" applyFill="1" applyBorder="1" applyAlignment="1">
      <alignment horizontal="center" vertical="center" wrapText="1"/>
    </xf>
    <xf numFmtId="0" fontId="2" fillId="0" borderId="1" xfId="0" applyFont="1" applyBorder="1" applyAlignment="1" applyProtection="1">
      <alignment horizontal="center" vertical="center"/>
      <protection locked="0"/>
    </xf>
    <xf numFmtId="2" fontId="1" fillId="0" borderId="1" xfId="0" applyNumberFormat="1" applyFont="1" applyBorder="1" applyAlignment="1">
      <alignment horizontal="center" vertical="center"/>
    </xf>
    <xf numFmtId="1" fontId="1" fillId="3" borderId="1" xfId="0" applyNumberFormat="1" applyFont="1" applyFill="1" applyBorder="1" applyAlignment="1" applyProtection="1">
      <alignment horizontal="left" vertical="center" wrapText="1"/>
      <protection locked="0"/>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9" fontId="2" fillId="0" borderId="2" xfId="0" applyNumberFormat="1" applyFont="1" applyBorder="1" applyAlignment="1">
      <alignment horizontal="center" vertical="center"/>
    </xf>
    <xf numFmtId="9" fontId="2" fillId="0" borderId="6" xfId="0" applyNumberFormat="1" applyFont="1" applyBorder="1" applyAlignment="1">
      <alignment horizontal="center" vertical="center"/>
    </xf>
    <xf numFmtId="0" fontId="1" fillId="0" borderId="14" xfId="0" applyFont="1" applyBorder="1" applyProtection="1">
      <protection locked="0"/>
    </xf>
    <xf numFmtId="0" fontId="1" fillId="0" borderId="0" xfId="0" applyFont="1" applyProtection="1">
      <protection locked="0"/>
    </xf>
    <xf numFmtId="0" fontId="2" fillId="0" borderId="9"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5" fillId="3" borderId="1" xfId="0" applyFont="1" applyFill="1" applyBorder="1" applyAlignment="1">
      <alignment vertical="center" wrapText="1"/>
    </xf>
    <xf numFmtId="0" fontId="2" fillId="0" borderId="5"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2" fontId="1" fillId="3" borderId="3" xfId="0" applyNumberFormat="1" applyFont="1" applyFill="1" applyBorder="1" applyAlignment="1" applyProtection="1">
      <alignment horizontal="center" vertical="center"/>
      <protection locked="0"/>
    </xf>
    <xf numFmtId="2" fontId="1" fillId="3" borderId="12" xfId="0" applyNumberFormat="1" applyFont="1" applyFill="1" applyBorder="1" applyAlignment="1" applyProtection="1">
      <alignment horizontal="center" vertical="center"/>
      <protection locked="0"/>
    </xf>
    <xf numFmtId="1" fontId="2" fillId="0" borderId="1" xfId="0" applyNumberFormat="1" applyFont="1" applyBorder="1" applyAlignment="1" applyProtection="1">
      <alignment horizontal="center" vertical="center"/>
      <protection locked="0"/>
    </xf>
    <xf numFmtId="2" fontId="1" fillId="0" borderId="1" xfId="0" applyNumberFormat="1" applyFont="1" applyBorder="1" applyAlignment="1">
      <alignment horizontal="center" vertical="center" wrapText="1"/>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6" fillId="3" borderId="1" xfId="0" applyFont="1" applyFill="1" applyBorder="1" applyAlignment="1">
      <alignment vertical="center" wrapText="1"/>
    </xf>
    <xf numFmtId="0" fontId="1" fillId="0" borderId="0" xfId="0" applyFont="1" applyAlignment="1" applyProtection="1">
      <alignment horizontal="left" vertical="center"/>
      <protection locked="0"/>
    </xf>
    <xf numFmtId="0" fontId="1" fillId="0" borderId="0" xfId="0" applyFont="1" applyAlignment="1" applyProtection="1">
      <alignment vertical="center"/>
      <protection locked="0"/>
    </xf>
    <xf numFmtId="0" fontId="1" fillId="4" borderId="2"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18" fillId="0" borderId="0" xfId="0" applyFont="1" applyAlignment="1" applyProtection="1">
      <alignment vertical="center"/>
      <protection locked="0"/>
    </xf>
    <xf numFmtId="2" fontId="1" fillId="0" borderId="9" xfId="0" applyNumberFormat="1" applyFont="1" applyBorder="1" applyAlignment="1">
      <alignment horizontal="center" vertical="center"/>
    </xf>
    <xf numFmtId="2" fontId="1" fillId="0" borderId="4" xfId="0" applyNumberFormat="1" applyFont="1" applyBorder="1" applyAlignment="1">
      <alignment horizontal="center" vertical="center"/>
    </xf>
    <xf numFmtId="2" fontId="1" fillId="0" borderId="10" xfId="0" applyNumberFormat="1" applyFont="1" applyBorder="1" applyAlignment="1">
      <alignment horizontal="center" vertical="center"/>
    </xf>
    <xf numFmtId="2" fontId="1" fillId="0" borderId="11" xfId="0" applyNumberFormat="1" applyFont="1" applyBorder="1" applyAlignment="1">
      <alignment horizontal="center" vertical="center"/>
    </xf>
    <xf numFmtId="2" fontId="1" fillId="0" borderId="7" xfId="0" applyNumberFormat="1" applyFont="1" applyBorder="1" applyAlignment="1">
      <alignment horizontal="center" vertical="center"/>
    </xf>
    <xf numFmtId="2" fontId="1" fillId="0" borderId="8" xfId="0" applyNumberFormat="1" applyFont="1" applyBorder="1" applyAlignment="1">
      <alignment horizontal="center" vertical="center"/>
    </xf>
    <xf numFmtId="1" fontId="1" fillId="0" borderId="3" xfId="0" applyNumberFormat="1" applyFont="1" applyBorder="1" applyAlignment="1">
      <alignment horizontal="center" vertical="center"/>
    </xf>
    <xf numFmtId="1" fontId="1" fillId="0" borderId="12" xfId="0" applyNumberFormat="1" applyFont="1" applyBorder="1" applyAlignment="1">
      <alignment horizontal="center" vertical="center"/>
    </xf>
    <xf numFmtId="0" fontId="1" fillId="6" borderId="14" xfId="0" applyFont="1" applyFill="1" applyBorder="1" applyAlignment="1">
      <alignment vertical="center" wrapText="1"/>
    </xf>
    <xf numFmtId="0" fontId="1" fillId="6" borderId="0" xfId="0" applyFont="1" applyFill="1" applyAlignment="1">
      <alignment vertical="center" wrapText="1"/>
    </xf>
    <xf numFmtId="0" fontId="2" fillId="5" borderId="0" xfId="0" applyFont="1" applyFill="1" applyAlignment="1" applyProtection="1">
      <alignment horizontal="left" vertical="center" wrapText="1"/>
      <protection locked="0"/>
    </xf>
    <xf numFmtId="0" fontId="2" fillId="0" borderId="0" xfId="0" applyFont="1" applyAlignment="1" applyProtection="1">
      <alignment horizontal="right" vertical="center"/>
      <protection locked="0"/>
    </xf>
    <xf numFmtId="0" fontId="2" fillId="0" borderId="7" xfId="0" applyFont="1" applyBorder="1" applyAlignment="1" applyProtection="1">
      <alignment horizontal="right" vertical="center"/>
      <protection locked="0"/>
    </xf>
    <xf numFmtId="0" fontId="1" fillId="0" borderId="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0" xfId="0" applyFont="1" applyAlignment="1" applyProtection="1">
      <alignment horizontal="justify" vertical="center" wrapText="1"/>
      <protection locked="0"/>
    </xf>
    <xf numFmtId="0" fontId="6" fillId="0" borderId="0" xfId="0" applyFont="1" applyAlignment="1" applyProtection="1">
      <alignment vertical="center"/>
      <protection locked="0"/>
    </xf>
    <xf numFmtId="0" fontId="1" fillId="3" borderId="3"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1" fontId="1" fillId="3" borderId="3" xfId="0" applyNumberFormat="1" applyFont="1" applyFill="1" applyBorder="1" applyAlignment="1" applyProtection="1">
      <alignment horizontal="left" vertical="center"/>
      <protection locked="0"/>
    </xf>
    <xf numFmtId="1" fontId="1" fillId="3" borderId="12" xfId="0" applyNumberFormat="1" applyFont="1" applyFill="1" applyBorder="1" applyAlignment="1" applyProtection="1">
      <alignment horizontal="left" vertical="center"/>
      <protection locked="0"/>
    </xf>
    <xf numFmtId="1" fontId="1" fillId="3" borderId="9" xfId="0" applyNumberFormat="1" applyFont="1" applyFill="1" applyBorder="1" applyAlignment="1" applyProtection="1">
      <alignment horizontal="left" vertical="center" wrapText="1"/>
      <protection locked="0"/>
    </xf>
    <xf numFmtId="1" fontId="1" fillId="3" borderId="4" xfId="0" applyNumberFormat="1" applyFont="1" applyFill="1" applyBorder="1" applyAlignment="1" applyProtection="1">
      <alignment horizontal="left" vertical="center" wrapText="1"/>
      <protection locked="0"/>
    </xf>
    <xf numFmtId="1" fontId="1" fillId="3" borderId="10" xfId="0" applyNumberFormat="1" applyFont="1" applyFill="1" applyBorder="1" applyAlignment="1" applyProtection="1">
      <alignment horizontal="left" vertical="center" wrapText="1"/>
      <protection locked="0"/>
    </xf>
    <xf numFmtId="1" fontId="1" fillId="3" borderId="11" xfId="0" applyNumberFormat="1" applyFont="1" applyFill="1" applyBorder="1" applyAlignment="1" applyProtection="1">
      <alignment horizontal="left" vertical="center" wrapText="1"/>
      <protection locked="0"/>
    </xf>
    <xf numFmtId="1" fontId="1" fillId="3" borderId="7" xfId="0" applyNumberFormat="1" applyFont="1" applyFill="1" applyBorder="1" applyAlignment="1" applyProtection="1">
      <alignment horizontal="left" vertical="center" wrapText="1"/>
      <protection locked="0"/>
    </xf>
    <xf numFmtId="1" fontId="1" fillId="3" borderId="8" xfId="0" applyNumberFormat="1" applyFont="1" applyFill="1" applyBorder="1" applyAlignment="1" applyProtection="1">
      <alignment horizontal="left" vertical="center" wrapText="1"/>
      <protection locked="0"/>
    </xf>
    <xf numFmtId="0" fontId="11" fillId="0" borderId="4" xfId="0" applyFont="1" applyBorder="1" applyAlignment="1" applyProtection="1">
      <alignment horizontal="justify" vertical="center" wrapText="1"/>
      <protection locked="0"/>
    </xf>
    <xf numFmtId="0" fontId="11" fillId="0" borderId="0" xfId="0" applyFont="1" applyAlignment="1" applyProtection="1">
      <alignment horizontal="justify" vertical="center" wrapText="1"/>
      <protection locked="0"/>
    </xf>
    <xf numFmtId="1" fontId="1" fillId="3" borderId="3" xfId="0" applyNumberFormat="1" applyFont="1" applyFill="1" applyBorder="1" applyAlignment="1" applyProtection="1">
      <alignment horizontal="center" vertical="center"/>
      <protection locked="0"/>
    </xf>
    <xf numFmtId="1" fontId="1" fillId="3" borderId="12" xfId="0" applyNumberFormat="1"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 fillId="0" borderId="0" xfId="0" applyFont="1" applyAlignment="1" applyProtection="1">
      <alignment horizontal="left" vertical="top" wrapText="1"/>
      <protection locked="0"/>
    </xf>
    <xf numFmtId="0" fontId="1" fillId="3" borderId="2"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10" fontId="11" fillId="4" borderId="2" xfId="0" applyNumberFormat="1" applyFont="1" applyFill="1" applyBorder="1" applyAlignment="1">
      <alignment horizontal="center" vertical="center" wrapText="1"/>
    </xf>
    <xf numFmtId="10" fontId="11" fillId="4" borderId="5" xfId="0" applyNumberFormat="1" applyFont="1" applyFill="1" applyBorder="1" applyAlignment="1">
      <alignment horizontal="center" vertical="center" wrapText="1"/>
    </xf>
    <xf numFmtId="10" fontId="11" fillId="4" borderId="6" xfId="0" applyNumberFormat="1" applyFont="1" applyFill="1" applyBorder="1" applyAlignment="1">
      <alignment horizontal="center" vertical="center" wrapText="1"/>
    </xf>
    <xf numFmtId="0" fontId="2" fillId="0" borderId="0" xfId="0" applyFont="1" applyAlignment="1">
      <alignment horizontal="left" vertical="center" wrapText="1"/>
    </xf>
    <xf numFmtId="0" fontId="16" fillId="0" borderId="1" xfId="0" applyFont="1" applyBorder="1" applyAlignment="1">
      <alignment horizontal="left" vertical="center" wrapText="1"/>
    </xf>
    <xf numFmtId="0" fontId="6" fillId="0" borderId="14"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1" fillId="0" borderId="0" xfId="0" applyFont="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0" fontId="1" fillId="0" borderId="3"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21" fillId="0" borderId="1" xfId="0" applyFont="1" applyBorder="1" applyAlignment="1" applyProtection="1">
      <alignment horizontal="left" vertical="top" wrapText="1"/>
      <protection locked="0"/>
    </xf>
    <xf numFmtId="0" fontId="31" fillId="0" borderId="0" xfId="0" applyFont="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26" fillId="0" borderId="1" xfId="0" applyFont="1" applyBorder="1" applyAlignment="1" applyProtection="1">
      <alignment horizontal="left" vertical="top"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 fillId="0" borderId="14" xfId="0" applyFont="1" applyBorder="1" applyAlignment="1">
      <alignment horizontal="left" vertical="center" wrapText="1"/>
    </xf>
    <xf numFmtId="0" fontId="1" fillId="0" borderId="0" xfId="0" applyFont="1" applyAlignment="1">
      <alignment horizontal="left" vertical="center" wrapText="1"/>
    </xf>
    <xf numFmtId="0" fontId="25" fillId="7" borderId="0" xfId="0" applyFont="1" applyFill="1" applyAlignment="1" applyProtection="1">
      <alignment horizontal="left" vertical="center" wrapText="1"/>
      <protection locked="0"/>
    </xf>
    <xf numFmtId="0" fontId="1" fillId="7" borderId="0" xfId="0" applyFont="1" applyFill="1" applyAlignment="1" applyProtection="1">
      <alignment horizontal="left" vertical="center" wrapText="1"/>
      <protection locked="0"/>
    </xf>
    <xf numFmtId="0" fontId="1" fillId="0" borderId="9"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24" fillId="0" borderId="0" xfId="0" applyFont="1" applyAlignment="1">
      <alignment horizontal="center" vertical="center"/>
    </xf>
    <xf numFmtId="0" fontId="1" fillId="0" borderId="0" xfId="0" applyFont="1" applyAlignment="1">
      <alignment vertical="center" wrapText="1"/>
    </xf>
    <xf numFmtId="0" fontId="2" fillId="0" borderId="0" xfId="0" applyFont="1" applyAlignment="1" applyProtection="1">
      <alignment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8" borderId="1" xfId="0" applyFont="1" applyFill="1" applyBorder="1" applyAlignment="1" applyProtection="1">
      <alignment horizontal="justify" vertical="center" wrapText="1"/>
      <protection locked="0"/>
    </xf>
    <xf numFmtId="0" fontId="1" fillId="0" borderId="0" xfId="0" applyFont="1" applyAlignment="1">
      <alignment wrapText="1"/>
    </xf>
    <xf numFmtId="0" fontId="13" fillId="7" borderId="9"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1" fillId="8" borderId="9" xfId="0" applyFont="1" applyFill="1" applyBorder="1" applyAlignment="1" applyProtection="1">
      <alignment horizontal="center" vertical="center" wrapText="1"/>
      <protection locked="0"/>
    </xf>
    <xf numFmtId="0" fontId="11" fillId="8" borderId="10" xfId="0" applyFont="1" applyFill="1" applyBorder="1" applyAlignment="1" applyProtection="1">
      <alignment horizontal="center" vertical="center" wrapText="1"/>
      <protection locked="0"/>
    </xf>
    <xf numFmtId="0" fontId="11" fillId="8" borderId="11" xfId="0" applyFont="1" applyFill="1" applyBorder="1" applyAlignment="1" applyProtection="1">
      <alignment horizontal="center" vertical="center" wrapText="1"/>
      <protection locked="0"/>
    </xf>
    <xf numFmtId="0" fontId="11" fillId="8" borderId="8" xfId="0" applyFont="1" applyFill="1" applyBorder="1" applyAlignment="1" applyProtection="1">
      <alignment horizontal="center" vertical="center" wrapText="1"/>
      <protection locked="0"/>
    </xf>
    <xf numFmtId="0" fontId="15" fillId="8" borderId="1" xfId="0" applyFont="1" applyFill="1" applyBorder="1" applyAlignment="1" applyProtection="1">
      <alignment horizontal="center" vertical="center" wrapText="1"/>
      <protection locked="0"/>
    </xf>
    <xf numFmtId="10" fontId="1" fillId="0" borderId="2" xfId="0" applyNumberFormat="1" applyFont="1" applyBorder="1" applyAlignment="1" applyProtection="1">
      <alignment horizontal="center" vertical="center" wrapText="1"/>
      <protection locked="0"/>
    </xf>
    <xf numFmtId="10" fontId="1" fillId="0" borderId="6" xfId="0" applyNumberFormat="1" applyFont="1" applyBorder="1" applyAlignment="1" applyProtection="1">
      <alignment horizontal="center" vertical="center" wrapText="1"/>
      <protection locked="0"/>
    </xf>
    <xf numFmtId="10" fontId="1" fillId="0" borderId="1" xfId="0" applyNumberFormat="1" applyFont="1" applyBorder="1" applyAlignment="1" applyProtection="1">
      <alignment horizontal="center" vertical="center" wrapText="1"/>
      <protection locked="0"/>
    </xf>
    <xf numFmtId="10" fontId="1" fillId="0" borderId="5" xfId="0" applyNumberFormat="1" applyFont="1" applyBorder="1" applyAlignment="1" applyProtection="1">
      <alignment horizontal="center" vertical="center" wrapText="1"/>
      <protection locked="0"/>
    </xf>
    <xf numFmtId="0" fontId="0" fillId="0" borderId="1" xfId="0" applyBorder="1" applyAlignment="1">
      <alignment horizontal="center"/>
    </xf>
    <xf numFmtId="0" fontId="17" fillId="9" borderId="2" xfId="0" applyFont="1" applyFill="1" applyBorder="1" applyAlignment="1">
      <alignment horizontal="left"/>
    </xf>
    <xf numFmtId="0" fontId="17" fillId="9" borderId="5" xfId="0" applyFont="1" applyFill="1" applyBorder="1" applyAlignment="1">
      <alignment horizontal="left"/>
    </xf>
    <xf numFmtId="0" fontId="17" fillId="9" borderId="6" xfId="0" applyFont="1" applyFill="1" applyBorder="1" applyAlignment="1">
      <alignment horizontal="left"/>
    </xf>
    <xf numFmtId="0" fontId="0" fillId="0" borderId="9" xfId="0" applyBorder="1" applyAlignment="1">
      <alignment vertical="center" wrapText="1"/>
    </xf>
    <xf numFmtId="0" fontId="0" fillId="0" borderId="4"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xf>
    <xf numFmtId="0" fontId="0" fillId="0" borderId="4" xfId="0" applyBorder="1" applyAlignment="1">
      <alignment vertical="center"/>
    </xf>
    <xf numFmtId="0" fontId="0" fillId="0" borderId="11" xfId="0" applyBorder="1" applyAlignment="1">
      <alignment vertical="center"/>
    </xf>
    <xf numFmtId="0" fontId="0" fillId="0" borderId="7" xfId="0" applyBorder="1" applyAlignment="1">
      <alignment vertical="center"/>
    </xf>
    <xf numFmtId="0" fontId="0" fillId="0" borderId="1" xfId="0" applyBorder="1" applyAlignment="1">
      <alignment horizontal="center" vertical="center" wrapText="1"/>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8" xfId="0" applyBorder="1" applyAlignment="1">
      <alignment horizontal="center"/>
    </xf>
    <xf numFmtId="0" fontId="17" fillId="9" borderId="1" xfId="0" applyFont="1" applyFill="1" applyBorder="1" applyAlignment="1">
      <alignment vertical="center" wrapText="1"/>
    </xf>
    <xf numFmtId="0" fontId="0" fillId="9" borderId="2" xfId="0" applyFill="1" applyBorder="1" applyAlignment="1">
      <alignment horizontal="center"/>
    </xf>
    <xf numFmtId="0" fontId="0" fillId="9" borderId="6" xfId="0" applyFill="1" applyBorder="1" applyAlignment="1">
      <alignment horizontal="center"/>
    </xf>
    <xf numFmtId="0" fontId="17" fillId="0" borderId="0" xfId="0" applyFont="1" applyAlignment="1">
      <alignment horizontal="center"/>
    </xf>
    <xf numFmtId="0" fontId="17" fillId="9" borderId="1" xfId="0" applyFont="1" applyFill="1" applyBorder="1" applyAlignment="1">
      <alignment horizontal="left" vertical="center" wrapText="1"/>
    </xf>
    <xf numFmtId="0" fontId="0" fillId="9" borderId="1" xfId="0" applyFill="1" applyBorder="1" applyAlignment="1">
      <alignment horizontal="center"/>
    </xf>
    <xf numFmtId="0" fontId="0" fillId="0" borderId="0" xfId="0" applyAlignment="1">
      <alignment horizontal="left" vertical="center" wrapText="1"/>
    </xf>
    <xf numFmtId="0" fontId="0" fillId="0" borderId="2"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cellXfs>
  <cellStyles count="1">
    <cellStyle name="Normal" xfId="0" builtinId="0"/>
  </cellStyles>
  <dxfs count="83">
    <dxf>
      <fill>
        <patternFill>
          <bgColor rgb="FF92D05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00B050"/>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C00000"/>
        </patternFill>
      </fill>
    </dxf>
    <dxf>
      <fill>
        <patternFill>
          <bgColor rgb="FF00B050"/>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ill>
        <patternFill>
          <bgColor rgb="FF92D050"/>
        </patternFill>
      </fill>
    </dxf>
    <dxf>
      <fill>
        <patternFill>
          <bgColor rgb="FF00B050"/>
        </patternFill>
      </fill>
    </dxf>
    <dxf>
      <fill>
        <patternFill>
          <bgColor rgb="FF92D050"/>
        </patternFill>
      </fill>
    </dxf>
    <dxf>
      <fill>
        <patternFill>
          <bgColor rgb="FFC00000"/>
        </patternFill>
      </fill>
    </dxf>
    <dxf>
      <fill>
        <patternFill>
          <bgColor rgb="FFFF0000"/>
        </patternFill>
      </fill>
    </dxf>
    <dxf>
      <font>
        <condense val="0"/>
        <extend val="0"/>
        <color rgb="FF006100"/>
      </font>
      <fill>
        <patternFill>
          <bgColor rgb="FFC6EFCE"/>
        </patternFill>
      </fill>
    </dxf>
    <dxf>
      <fill>
        <patternFill>
          <bgColor rgb="FF00B050"/>
        </patternFill>
      </fill>
    </dxf>
    <dxf>
      <fill>
        <patternFill>
          <bgColor rgb="FFC00000"/>
        </patternFill>
      </fill>
    </dxf>
    <dxf>
      <fill>
        <patternFill>
          <bgColor rgb="FF92D05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00B050"/>
        </patternFill>
      </fill>
    </dxf>
    <dxf>
      <fill>
        <patternFill>
          <bgColor rgb="FFC00000"/>
        </patternFill>
      </fill>
    </dxf>
    <dxf>
      <fill>
        <patternFill>
          <bgColor rgb="FFFF0000"/>
        </patternFill>
      </fill>
    </dxf>
    <dxf>
      <fill>
        <patternFill>
          <bgColor rgb="FF00B050"/>
        </patternFill>
      </fill>
    </dxf>
    <dxf>
      <fill>
        <patternFill>
          <bgColor rgb="FFC00000"/>
        </patternFill>
      </fill>
    </dxf>
    <dxf>
      <fill>
        <patternFill>
          <bgColor rgb="FF92D05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ill>
        <patternFill>
          <bgColor rgb="FF00B05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C00000"/>
        </patternFill>
      </fill>
    </dxf>
    <dxf>
      <fill>
        <patternFill>
          <bgColor rgb="FF00B050"/>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ill>
        <patternFill>
          <bgColor rgb="FF92D050"/>
        </patternFill>
      </fill>
    </dxf>
    <dxf>
      <fill>
        <patternFill>
          <bgColor rgb="FF00B050"/>
        </patternFill>
      </fill>
    </dxf>
    <dxf>
      <fill>
        <patternFill>
          <bgColor rgb="FFC00000"/>
        </patternFill>
      </fill>
    </dxf>
    <dxf>
      <fill>
        <patternFill>
          <bgColor rgb="FF00B05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checked="Checked"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lockText="1" noThreeD="1"/>
</file>

<file path=xl/ctrlProps/ctrlProp20.xml><?xml version="1.0" encoding="utf-8"?>
<formControlPr xmlns="http://schemas.microsoft.com/office/spreadsheetml/2009/9/main" objectType="Radio" checked="Checked"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checked="Checked"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checked="Checked"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checked="Checked" firstButton="1"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0</xdr:col>
      <xdr:colOff>65485</xdr:colOff>
      <xdr:row>109</xdr:row>
      <xdr:rowOff>59532</xdr:rowOff>
    </xdr:from>
    <xdr:ext cx="540000" cy="537618"/>
    <xdr:pic>
      <xdr:nvPicPr>
        <xdr:cNvPr id="36" name="Imagine 35">
          <a:extLst>
            <a:ext uri="{FF2B5EF4-FFF2-40B4-BE49-F238E27FC236}">
              <a16:creationId xmlns:a16="http://schemas.microsoft.com/office/drawing/2014/main" id="{E9768BD4-CFDA-4CDB-B156-739F4F345C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85" y="11270457"/>
          <a:ext cx="540000" cy="5376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9</xdr:col>
      <xdr:colOff>5070</xdr:colOff>
      <xdr:row>113</xdr:row>
      <xdr:rowOff>79215</xdr:rowOff>
    </xdr:from>
    <xdr:to>
      <xdr:col>9</xdr:col>
      <xdr:colOff>509632</xdr:colOff>
      <xdr:row>116</xdr:row>
      <xdr:rowOff>125368</xdr:rowOff>
    </xdr:to>
    <xdr:pic>
      <xdr:nvPicPr>
        <xdr:cNvPr id="4" name="Imagine 34">
          <a:extLst>
            <a:ext uri="{FF2B5EF4-FFF2-40B4-BE49-F238E27FC236}">
              <a16:creationId xmlns:a16="http://schemas.microsoft.com/office/drawing/2014/main" id="{62302E3C-6270-4AB3-9C98-2BF19CFFC3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19895" y="18776790"/>
          <a:ext cx="504562" cy="531928"/>
        </a:xfrm>
        <a:prstGeom prst="rect">
          <a:avLst/>
        </a:prstGeom>
      </xdr:spPr>
    </xdr:pic>
    <xdr:clientData/>
  </xdr:twoCellAnchor>
  <xdr:twoCellAnchor>
    <xdr:from>
      <xdr:col>7</xdr:col>
      <xdr:colOff>271</xdr:colOff>
      <xdr:row>113</xdr:row>
      <xdr:rowOff>78986</xdr:rowOff>
    </xdr:from>
    <xdr:to>
      <xdr:col>7</xdr:col>
      <xdr:colOff>488144</xdr:colOff>
      <xdr:row>116</xdr:row>
      <xdr:rowOff>124705</xdr:rowOff>
    </xdr:to>
    <xdr:pic>
      <xdr:nvPicPr>
        <xdr:cNvPr id="6" name="Imagine 6">
          <a:extLst>
            <a:ext uri="{FF2B5EF4-FFF2-40B4-BE49-F238E27FC236}">
              <a16:creationId xmlns:a16="http://schemas.microsoft.com/office/drawing/2014/main" id="{B86B42E2-E615-4251-A49E-D922B922F7C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76871" y="18776561"/>
          <a:ext cx="487873" cy="531494"/>
        </a:xfrm>
        <a:prstGeom prst="rect">
          <a:avLst/>
        </a:prstGeom>
      </xdr:spPr>
    </xdr:pic>
    <xdr:clientData/>
  </xdr:twoCellAnchor>
  <xdr:twoCellAnchor>
    <xdr:from>
      <xdr:col>7</xdr:col>
      <xdr:colOff>494660</xdr:colOff>
      <xdr:row>113</xdr:row>
      <xdr:rowOff>79878</xdr:rowOff>
    </xdr:from>
    <xdr:to>
      <xdr:col>8</xdr:col>
      <xdr:colOff>427197</xdr:colOff>
      <xdr:row>116</xdr:row>
      <xdr:rowOff>125597</xdr:rowOff>
    </xdr:to>
    <xdr:pic>
      <xdr:nvPicPr>
        <xdr:cNvPr id="7" name="Imagine 7">
          <a:extLst>
            <a:ext uri="{FF2B5EF4-FFF2-40B4-BE49-F238E27FC236}">
              <a16:creationId xmlns:a16="http://schemas.microsoft.com/office/drawing/2014/main" id="{9C8C4DC2-4FF8-429C-B69B-866FAF84BA9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71260" y="18777453"/>
          <a:ext cx="523087" cy="531494"/>
        </a:xfrm>
        <a:prstGeom prst="rect">
          <a:avLst/>
        </a:prstGeom>
      </xdr:spPr>
    </xdr:pic>
    <xdr:clientData/>
  </xdr:twoCellAnchor>
  <xdr:twoCellAnchor>
    <xdr:from>
      <xdr:col>3</xdr:col>
      <xdr:colOff>10777</xdr:colOff>
      <xdr:row>113</xdr:row>
      <xdr:rowOff>71654</xdr:rowOff>
    </xdr:from>
    <xdr:to>
      <xdr:col>4</xdr:col>
      <xdr:colOff>197914</xdr:colOff>
      <xdr:row>116</xdr:row>
      <xdr:rowOff>117373</xdr:rowOff>
    </xdr:to>
    <xdr:pic>
      <xdr:nvPicPr>
        <xdr:cNvPr id="8" name="Imagine 10">
          <a:extLst>
            <a:ext uri="{FF2B5EF4-FFF2-40B4-BE49-F238E27FC236}">
              <a16:creationId xmlns:a16="http://schemas.microsoft.com/office/drawing/2014/main" id="{5B1E79CE-E1CD-4672-82A3-97C47CFDD28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15752" y="18769229"/>
          <a:ext cx="520512" cy="531494"/>
        </a:xfrm>
        <a:prstGeom prst="rect">
          <a:avLst/>
        </a:prstGeom>
      </xdr:spPr>
    </xdr:pic>
    <xdr:clientData/>
  </xdr:twoCellAnchor>
  <xdr:twoCellAnchor>
    <xdr:from>
      <xdr:col>4</xdr:col>
      <xdr:colOff>213955</xdr:colOff>
      <xdr:row>113</xdr:row>
      <xdr:rowOff>71197</xdr:rowOff>
    </xdr:from>
    <xdr:to>
      <xdr:col>6</xdr:col>
      <xdr:colOff>70012</xdr:colOff>
      <xdr:row>116</xdr:row>
      <xdr:rowOff>116916</xdr:rowOff>
    </xdr:to>
    <xdr:pic>
      <xdr:nvPicPr>
        <xdr:cNvPr id="9" name="Imagine 11">
          <a:extLst>
            <a:ext uri="{FF2B5EF4-FFF2-40B4-BE49-F238E27FC236}">
              <a16:creationId xmlns:a16="http://schemas.microsoft.com/office/drawing/2014/main" id="{39982D4E-D7CF-4A8A-B47D-B146636EF6A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252305" y="18768772"/>
          <a:ext cx="513282" cy="531494"/>
        </a:xfrm>
        <a:prstGeom prst="rect">
          <a:avLst/>
        </a:prstGeom>
      </xdr:spPr>
    </xdr:pic>
    <xdr:clientData/>
  </xdr:twoCellAnchor>
  <xdr:twoCellAnchor>
    <xdr:from>
      <xdr:col>6</xdr:col>
      <xdr:colOff>76528</xdr:colOff>
      <xdr:row>113</xdr:row>
      <xdr:rowOff>78317</xdr:rowOff>
    </xdr:from>
    <xdr:to>
      <xdr:col>6</xdr:col>
      <xdr:colOff>574780</xdr:colOff>
      <xdr:row>116</xdr:row>
      <xdr:rowOff>124036</xdr:rowOff>
    </xdr:to>
    <xdr:pic>
      <xdr:nvPicPr>
        <xdr:cNvPr id="10" name="Imagine 12">
          <a:extLst>
            <a:ext uri="{FF2B5EF4-FFF2-40B4-BE49-F238E27FC236}">
              <a16:creationId xmlns:a16="http://schemas.microsoft.com/office/drawing/2014/main" id="{DC9EFAF2-9870-4EC4-AB2C-ED034F7E237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772103" y="18775892"/>
          <a:ext cx="498252" cy="531494"/>
        </a:xfrm>
        <a:prstGeom prst="rect">
          <a:avLst/>
        </a:prstGeom>
      </xdr:spPr>
    </xdr:pic>
    <xdr:clientData/>
  </xdr:twoCellAnchor>
  <xdr:twoCellAnchor>
    <xdr:from>
      <xdr:col>0</xdr:col>
      <xdr:colOff>76200</xdr:colOff>
      <xdr:row>113</xdr:row>
      <xdr:rowOff>66675</xdr:rowOff>
    </xdr:from>
    <xdr:to>
      <xdr:col>0</xdr:col>
      <xdr:colOff>625116</xdr:colOff>
      <xdr:row>116</xdr:row>
      <xdr:rowOff>114946</xdr:rowOff>
    </xdr:to>
    <xdr:pic>
      <xdr:nvPicPr>
        <xdr:cNvPr id="11" name="Imagine 14">
          <a:extLst>
            <a:ext uri="{FF2B5EF4-FFF2-40B4-BE49-F238E27FC236}">
              <a16:creationId xmlns:a16="http://schemas.microsoft.com/office/drawing/2014/main" id="{2E4D15D2-55BD-4849-9E30-32DAC10FB90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6200" y="18764250"/>
          <a:ext cx="548916" cy="534046"/>
        </a:xfrm>
        <a:prstGeom prst="rect">
          <a:avLst/>
        </a:prstGeom>
      </xdr:spPr>
    </xdr:pic>
    <xdr:clientData/>
  </xdr:twoCellAnchor>
  <xdr:twoCellAnchor>
    <xdr:from>
      <xdr:col>0</xdr:col>
      <xdr:colOff>641157</xdr:colOff>
      <xdr:row>113</xdr:row>
      <xdr:rowOff>70533</xdr:rowOff>
    </xdr:from>
    <xdr:to>
      <xdr:col>2</xdr:col>
      <xdr:colOff>12243</xdr:colOff>
      <xdr:row>116</xdr:row>
      <xdr:rowOff>118804</xdr:rowOff>
    </xdr:to>
    <xdr:pic>
      <xdr:nvPicPr>
        <xdr:cNvPr id="12" name="Imagine 15">
          <a:extLst>
            <a:ext uri="{FF2B5EF4-FFF2-40B4-BE49-F238E27FC236}">
              <a16:creationId xmlns:a16="http://schemas.microsoft.com/office/drawing/2014/main" id="{A4887A97-D46D-439E-9926-1159C144BD3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41157" y="18768108"/>
          <a:ext cx="552186" cy="534046"/>
        </a:xfrm>
        <a:prstGeom prst="rect">
          <a:avLst/>
        </a:prstGeom>
      </xdr:spPr>
    </xdr:pic>
    <xdr:clientData/>
  </xdr:twoCellAnchor>
  <xdr:twoCellAnchor>
    <xdr:from>
      <xdr:col>2</xdr:col>
      <xdr:colOff>29500</xdr:colOff>
      <xdr:row>113</xdr:row>
      <xdr:rowOff>72880</xdr:rowOff>
    </xdr:from>
    <xdr:to>
      <xdr:col>2</xdr:col>
      <xdr:colOff>521332</xdr:colOff>
      <xdr:row>116</xdr:row>
      <xdr:rowOff>117580</xdr:rowOff>
    </xdr:to>
    <xdr:pic>
      <xdr:nvPicPr>
        <xdr:cNvPr id="13" name="Imagine 18">
          <a:extLst>
            <a:ext uri="{FF2B5EF4-FFF2-40B4-BE49-F238E27FC236}">
              <a16:creationId xmlns:a16="http://schemas.microsoft.com/office/drawing/2014/main" id="{A134C76F-FADA-4FE1-BC9D-528DCD0C9AB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10600" y="18770455"/>
          <a:ext cx="491832" cy="530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609990</xdr:colOff>
          <xdr:row>4</xdr:row>
          <xdr:rowOff>902</xdr:rowOff>
        </xdr:from>
        <xdr:to>
          <xdr:col>13</xdr:col>
          <xdr:colOff>602051</xdr:colOff>
          <xdr:row>5</xdr:row>
          <xdr:rowOff>895</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7991865" y="762902"/>
              <a:ext cx="1306511" cy="190493"/>
              <a:chOff x="7356007" y="381887"/>
              <a:chExt cx="1216705" cy="188696"/>
            </a:xfrm>
          </xdr:grpSpPr>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7356007" y="381887"/>
                <a:ext cx="1216705" cy="188696"/>
              </a:xfrm>
              <a:prstGeom prst="rect">
                <a:avLst/>
              </a:prstGeom>
              <a:noFill/>
              <a:ln w="9525">
                <a:miter lim="800000"/>
                <a:headEnd/>
                <a:tailEnd/>
              </a:ln>
              <a:extLst>
                <a:ext uri="{909E8E84-426E-40DD-AFC4-6F175D3DCCD1}">
                  <a14:hiddenFill>
                    <a:noFill/>
                  </a14:hiddenFill>
                </a:ext>
              </a:extLst>
            </xdr:spPr>
          </xdr:sp>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9</xdr:row>
          <xdr:rowOff>95252</xdr:rowOff>
        </xdr:from>
        <xdr:to>
          <xdr:col>13</xdr:col>
          <xdr:colOff>602051</xdr:colOff>
          <xdr:row>10</xdr:row>
          <xdr:rowOff>95244</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7991865" y="1809752"/>
              <a:ext cx="1306511" cy="190492"/>
              <a:chOff x="7356007" y="381838"/>
              <a:chExt cx="1216705" cy="188695"/>
            </a:xfrm>
          </xdr:grpSpPr>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7356007" y="381838"/>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11</xdr:row>
          <xdr:rowOff>95252</xdr:rowOff>
        </xdr:from>
        <xdr:to>
          <xdr:col>13</xdr:col>
          <xdr:colOff>602051</xdr:colOff>
          <xdr:row>12</xdr:row>
          <xdr:rowOff>95244</xdr:rowOff>
        </xdr:to>
        <xdr:grpSp>
          <xdr:nvGrpSpPr>
            <xdr:cNvPr id="10" name="Group 9">
              <a:extLst>
                <a:ext uri="{FF2B5EF4-FFF2-40B4-BE49-F238E27FC236}">
                  <a16:creationId xmlns:a16="http://schemas.microsoft.com/office/drawing/2014/main" id="{00000000-0008-0000-0100-00000A000000}"/>
                </a:ext>
              </a:extLst>
            </xdr:cNvPr>
            <xdr:cNvGrpSpPr/>
          </xdr:nvGrpSpPr>
          <xdr:grpSpPr>
            <a:xfrm>
              <a:off x="7991865" y="2190752"/>
              <a:ext cx="1306511" cy="190492"/>
              <a:chOff x="7356007" y="381838"/>
              <a:chExt cx="1216705" cy="188695"/>
            </a:xfrm>
          </xdr:grpSpPr>
          <xdr:sp macro="" textlink="">
            <xdr:nvSpPr>
              <xdr:cNvPr id="2055" name="Group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7356007" y="381838"/>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14</xdr:row>
          <xdr:rowOff>902</xdr:rowOff>
        </xdr:from>
        <xdr:to>
          <xdr:col>13</xdr:col>
          <xdr:colOff>602051</xdr:colOff>
          <xdr:row>15</xdr:row>
          <xdr:rowOff>894</xdr:rowOff>
        </xdr:to>
        <xdr:grpSp>
          <xdr:nvGrpSpPr>
            <xdr:cNvPr id="14" name="Group 13">
              <a:extLst>
                <a:ext uri="{FF2B5EF4-FFF2-40B4-BE49-F238E27FC236}">
                  <a16:creationId xmlns:a16="http://schemas.microsoft.com/office/drawing/2014/main" id="{00000000-0008-0000-0100-00000E000000}"/>
                </a:ext>
              </a:extLst>
            </xdr:cNvPr>
            <xdr:cNvGrpSpPr/>
          </xdr:nvGrpSpPr>
          <xdr:grpSpPr>
            <a:xfrm>
              <a:off x="7991865" y="2667902"/>
              <a:ext cx="1306511" cy="190492"/>
              <a:chOff x="7356007" y="381838"/>
              <a:chExt cx="1216705" cy="188695"/>
            </a:xfrm>
          </xdr:grpSpPr>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7356007" y="381838"/>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17</xdr:row>
          <xdr:rowOff>99745</xdr:rowOff>
        </xdr:from>
        <xdr:to>
          <xdr:col>13</xdr:col>
          <xdr:colOff>602051</xdr:colOff>
          <xdr:row>18</xdr:row>
          <xdr:rowOff>99737</xdr:rowOff>
        </xdr:to>
        <xdr:grpSp>
          <xdr:nvGrpSpPr>
            <xdr:cNvPr id="18" name="Group 17">
              <a:extLst>
                <a:ext uri="{FF2B5EF4-FFF2-40B4-BE49-F238E27FC236}">
                  <a16:creationId xmlns:a16="http://schemas.microsoft.com/office/drawing/2014/main" id="{00000000-0008-0000-0100-000012000000}"/>
                </a:ext>
              </a:extLst>
            </xdr:cNvPr>
            <xdr:cNvGrpSpPr/>
          </xdr:nvGrpSpPr>
          <xdr:grpSpPr>
            <a:xfrm>
              <a:off x="7991865" y="3338245"/>
              <a:ext cx="1306511" cy="190492"/>
              <a:chOff x="7356007" y="381838"/>
              <a:chExt cx="1216705" cy="188695"/>
            </a:xfrm>
          </xdr:grpSpPr>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7356007" y="381838"/>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19</xdr:row>
          <xdr:rowOff>99745</xdr:rowOff>
        </xdr:from>
        <xdr:to>
          <xdr:col>13</xdr:col>
          <xdr:colOff>602051</xdr:colOff>
          <xdr:row>20</xdr:row>
          <xdr:rowOff>99737</xdr:rowOff>
        </xdr:to>
        <xdr:grpSp>
          <xdr:nvGrpSpPr>
            <xdr:cNvPr id="22" name="Group 21">
              <a:extLst>
                <a:ext uri="{FF2B5EF4-FFF2-40B4-BE49-F238E27FC236}">
                  <a16:creationId xmlns:a16="http://schemas.microsoft.com/office/drawing/2014/main" id="{00000000-0008-0000-0100-000016000000}"/>
                </a:ext>
              </a:extLst>
            </xdr:cNvPr>
            <xdr:cNvGrpSpPr/>
          </xdr:nvGrpSpPr>
          <xdr:grpSpPr>
            <a:xfrm>
              <a:off x="7991865" y="3719245"/>
              <a:ext cx="1306511" cy="190492"/>
              <a:chOff x="7356007" y="381838"/>
              <a:chExt cx="1216705" cy="188695"/>
            </a:xfrm>
          </xdr:grpSpPr>
          <xdr:sp macro="" textlink="">
            <xdr:nvSpPr>
              <xdr:cNvPr id="2064" name="Group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7356007" y="381838"/>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21</xdr:row>
          <xdr:rowOff>99745</xdr:rowOff>
        </xdr:from>
        <xdr:to>
          <xdr:col>13</xdr:col>
          <xdr:colOff>602051</xdr:colOff>
          <xdr:row>22</xdr:row>
          <xdr:rowOff>99737</xdr:rowOff>
        </xdr:to>
        <xdr:grpSp>
          <xdr:nvGrpSpPr>
            <xdr:cNvPr id="26" name="Group 25">
              <a:extLst>
                <a:ext uri="{FF2B5EF4-FFF2-40B4-BE49-F238E27FC236}">
                  <a16:creationId xmlns:a16="http://schemas.microsoft.com/office/drawing/2014/main" id="{00000000-0008-0000-0100-00001A000000}"/>
                </a:ext>
              </a:extLst>
            </xdr:cNvPr>
            <xdr:cNvGrpSpPr/>
          </xdr:nvGrpSpPr>
          <xdr:grpSpPr>
            <a:xfrm>
              <a:off x="7991865" y="4100245"/>
              <a:ext cx="1306511" cy="190492"/>
              <a:chOff x="7356007" y="381838"/>
              <a:chExt cx="1216705" cy="188695"/>
            </a:xfrm>
          </xdr:grpSpPr>
          <xdr:sp macro="" textlink="">
            <xdr:nvSpPr>
              <xdr:cNvPr id="2067" name="Group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7356007" y="381838"/>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609631</xdr:colOff>
          <xdr:row>7</xdr:row>
          <xdr:rowOff>94893</xdr:rowOff>
        </xdr:from>
        <xdr:to>
          <xdr:col>13</xdr:col>
          <xdr:colOff>601692</xdr:colOff>
          <xdr:row>8</xdr:row>
          <xdr:rowOff>94885</xdr:rowOff>
        </xdr:to>
        <xdr:grpSp>
          <xdr:nvGrpSpPr>
            <xdr:cNvPr id="30" name="Group 29">
              <a:extLst>
                <a:ext uri="{FF2B5EF4-FFF2-40B4-BE49-F238E27FC236}">
                  <a16:creationId xmlns:a16="http://schemas.microsoft.com/office/drawing/2014/main" id="{00000000-0008-0000-0100-00001E000000}"/>
                </a:ext>
              </a:extLst>
            </xdr:cNvPr>
            <xdr:cNvGrpSpPr/>
          </xdr:nvGrpSpPr>
          <xdr:grpSpPr>
            <a:xfrm>
              <a:off x="7991506" y="1428393"/>
              <a:ext cx="1306511" cy="190492"/>
              <a:chOff x="7356007" y="381838"/>
              <a:chExt cx="1216705" cy="188695"/>
            </a:xfrm>
          </xdr:grpSpPr>
          <xdr:sp macro="" textlink="">
            <xdr:nvSpPr>
              <xdr:cNvPr id="2070" name="Group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7356007" y="381838"/>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23</xdr:row>
          <xdr:rowOff>99745</xdr:rowOff>
        </xdr:from>
        <xdr:to>
          <xdr:col>13</xdr:col>
          <xdr:colOff>602051</xdr:colOff>
          <xdr:row>24</xdr:row>
          <xdr:rowOff>99737</xdr:rowOff>
        </xdr:to>
        <xdr:grpSp>
          <xdr:nvGrpSpPr>
            <xdr:cNvPr id="34" name="Group 33">
              <a:extLst>
                <a:ext uri="{FF2B5EF4-FFF2-40B4-BE49-F238E27FC236}">
                  <a16:creationId xmlns:a16="http://schemas.microsoft.com/office/drawing/2014/main" id="{00000000-0008-0000-0100-000022000000}"/>
                </a:ext>
              </a:extLst>
            </xdr:cNvPr>
            <xdr:cNvGrpSpPr/>
          </xdr:nvGrpSpPr>
          <xdr:grpSpPr>
            <a:xfrm>
              <a:off x="7991865" y="4481245"/>
              <a:ext cx="1306511" cy="190492"/>
              <a:chOff x="7356007" y="381838"/>
              <a:chExt cx="1216705" cy="188695"/>
            </a:xfrm>
          </xdr:grpSpPr>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7356007" y="381838"/>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25</xdr:row>
          <xdr:rowOff>99745</xdr:rowOff>
        </xdr:from>
        <xdr:to>
          <xdr:col>13</xdr:col>
          <xdr:colOff>602051</xdr:colOff>
          <xdr:row>26</xdr:row>
          <xdr:rowOff>99737</xdr:rowOff>
        </xdr:to>
        <xdr:grpSp>
          <xdr:nvGrpSpPr>
            <xdr:cNvPr id="38" name="Group 37">
              <a:extLst>
                <a:ext uri="{FF2B5EF4-FFF2-40B4-BE49-F238E27FC236}">
                  <a16:creationId xmlns:a16="http://schemas.microsoft.com/office/drawing/2014/main" id="{00000000-0008-0000-0100-000026000000}"/>
                </a:ext>
              </a:extLst>
            </xdr:cNvPr>
            <xdr:cNvGrpSpPr/>
          </xdr:nvGrpSpPr>
          <xdr:grpSpPr>
            <a:xfrm>
              <a:off x="7991865" y="4862245"/>
              <a:ext cx="1306511" cy="190492"/>
              <a:chOff x="7356007" y="381838"/>
              <a:chExt cx="1216705" cy="188695"/>
            </a:xfrm>
          </xdr:grpSpPr>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7356007" y="381838"/>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7470830" y="389450"/>
                <a:ext cx="429870"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8076157" y="392469"/>
                <a:ext cx="437438" cy="17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AA423"/>
  <sheetViews>
    <sheetView tabSelected="1" showRuler="0" view="pageLayout" topLeftCell="A290" zoomScaleNormal="100" workbookViewId="0">
      <selection activeCell="M308" sqref="M308:N308"/>
    </sheetView>
  </sheetViews>
  <sheetFormatPr defaultColWidth="9.140625" defaultRowHeight="12.75" x14ac:dyDescent="0.2"/>
  <cols>
    <col min="1" max="1" width="9.28515625" style="1" customWidth="1"/>
    <col min="2" max="2" width="7.140625" style="1" customWidth="1"/>
    <col min="3" max="3" width="7.28515625" style="1" customWidth="1"/>
    <col min="4" max="5" width="4.7109375" style="1" customWidth="1"/>
    <col min="6" max="6" width="4.5703125" style="1" customWidth="1"/>
    <col min="7" max="7" width="8.140625" style="1" customWidth="1"/>
    <col min="8" max="8" width="8.28515625" style="1" customWidth="1"/>
    <col min="9" max="9" width="6.28515625" style="1" customWidth="1"/>
    <col min="10" max="10" width="7.5703125" style="1" customWidth="1"/>
    <col min="11" max="11" width="5.7109375" style="1" customWidth="1"/>
    <col min="12" max="12" width="6.140625" style="1" customWidth="1"/>
    <col min="13" max="13" width="5.5703125" style="1" customWidth="1"/>
    <col min="14" max="18" width="6" style="1" customWidth="1"/>
    <col min="19" max="19" width="6.140625" style="1" customWidth="1"/>
    <col min="20" max="20" width="9.28515625" style="1" customWidth="1"/>
    <col min="21" max="21" width="12.42578125" style="1" customWidth="1"/>
    <col min="22" max="22" width="8.7109375" style="1" customWidth="1"/>
    <col min="23" max="23" width="8.42578125" style="1" customWidth="1"/>
    <col min="24" max="24" width="12.42578125" style="1" customWidth="1"/>
    <col min="25" max="25" width="13.42578125" style="1" customWidth="1"/>
    <col min="26" max="16384" width="9.140625" style="1"/>
  </cols>
  <sheetData>
    <row r="1" spans="1:26" s="4" customFormat="1" x14ac:dyDescent="0.25">
      <c r="A1" s="187" t="s">
        <v>80</v>
      </c>
      <c r="B1" s="187"/>
      <c r="C1" s="187"/>
      <c r="D1" s="187"/>
      <c r="E1" s="187"/>
      <c r="F1" s="187"/>
      <c r="G1" s="187"/>
      <c r="H1" s="187"/>
      <c r="I1" s="187"/>
      <c r="J1" s="187"/>
      <c r="K1" s="187"/>
      <c r="M1" s="49"/>
      <c r="N1" s="49"/>
      <c r="O1" s="49"/>
      <c r="P1" s="49"/>
      <c r="Q1" s="49"/>
      <c r="R1" s="49"/>
      <c r="S1" s="49"/>
      <c r="T1" s="49"/>
    </row>
    <row r="2" spans="1:26" s="4" customFormat="1" ht="15" x14ac:dyDescent="0.25">
      <c r="A2" s="187"/>
      <c r="B2" s="187"/>
      <c r="C2" s="187"/>
      <c r="D2" s="187"/>
      <c r="E2" s="187"/>
      <c r="F2" s="187"/>
      <c r="G2" s="187"/>
      <c r="H2" s="187"/>
      <c r="I2" s="187"/>
      <c r="J2" s="187"/>
      <c r="K2" s="187"/>
      <c r="M2" s="67" t="s">
        <v>17</v>
      </c>
      <c r="N2" s="67"/>
      <c r="O2" s="67"/>
      <c r="P2" s="67"/>
      <c r="Q2" s="67"/>
      <c r="R2" s="67"/>
      <c r="S2" s="67"/>
      <c r="T2" s="67"/>
      <c r="Z2" s="43"/>
    </row>
    <row r="3" spans="1:26" s="4" customFormat="1" ht="15" x14ac:dyDescent="0.25">
      <c r="A3" s="188" t="s">
        <v>61</v>
      </c>
      <c r="B3" s="188"/>
      <c r="C3" s="188"/>
      <c r="D3" s="188"/>
      <c r="E3" s="188"/>
      <c r="F3" s="188"/>
      <c r="G3" s="188"/>
      <c r="H3" s="188"/>
      <c r="I3" s="188"/>
      <c r="J3" s="188"/>
      <c r="K3" s="188"/>
      <c r="M3" s="212"/>
      <c r="N3" s="213"/>
      <c r="O3" s="195" t="s">
        <v>32</v>
      </c>
      <c r="P3" s="196"/>
      <c r="Q3" s="197"/>
      <c r="R3" s="195" t="s">
        <v>33</v>
      </c>
      <c r="S3" s="196"/>
      <c r="T3" s="197"/>
      <c r="U3" s="207" t="str">
        <f>IF(O4&gt;=14,"Corect","Trebuie alocate cel puțin 14 de ore pe săptămână")</f>
        <v>Corect</v>
      </c>
      <c r="V3" s="208"/>
      <c r="W3" s="208"/>
      <c r="X3" s="208"/>
      <c r="Y3" s="43"/>
      <c r="Z3" s="43"/>
    </row>
    <row r="4" spans="1:26" s="4" customFormat="1" ht="15" x14ac:dyDescent="0.25">
      <c r="A4" s="188" t="s">
        <v>213</v>
      </c>
      <c r="B4" s="188"/>
      <c r="C4" s="188"/>
      <c r="D4" s="188"/>
      <c r="E4" s="188"/>
      <c r="F4" s="188"/>
      <c r="G4" s="188"/>
      <c r="H4" s="188"/>
      <c r="I4" s="188"/>
      <c r="J4" s="188"/>
      <c r="K4" s="188"/>
      <c r="M4" s="122" t="s">
        <v>12</v>
      </c>
      <c r="N4" s="124"/>
      <c r="O4" s="192">
        <f>N132</f>
        <v>15</v>
      </c>
      <c r="P4" s="193"/>
      <c r="Q4" s="194"/>
      <c r="R4" s="192">
        <f>N146</f>
        <v>17</v>
      </c>
      <c r="S4" s="193"/>
      <c r="T4" s="194"/>
      <c r="U4" s="207" t="str">
        <f>IF(R4&gt;=14,"Corect","Trebuie alocate cel puțin 14 de ore pe săptămână")</f>
        <v>Corect</v>
      </c>
      <c r="V4" s="208"/>
      <c r="W4" s="208"/>
      <c r="X4" s="208"/>
      <c r="Y4" s="43"/>
      <c r="Z4" s="43"/>
    </row>
    <row r="5" spans="1:26" s="4" customFormat="1" ht="15" x14ac:dyDescent="0.25">
      <c r="A5" s="2"/>
      <c r="B5" s="2"/>
      <c r="C5" s="2"/>
      <c r="D5" s="2"/>
      <c r="E5" s="2"/>
      <c r="F5" s="2"/>
      <c r="G5" s="2"/>
      <c r="H5" s="2"/>
      <c r="I5" s="2"/>
      <c r="J5" s="2"/>
      <c r="K5" s="2"/>
      <c r="M5" s="122" t="s">
        <v>13</v>
      </c>
      <c r="N5" s="124"/>
      <c r="O5" s="192">
        <f>N158</f>
        <v>17</v>
      </c>
      <c r="P5" s="193"/>
      <c r="Q5" s="194"/>
      <c r="R5" s="192">
        <f>N171</f>
        <v>16</v>
      </c>
      <c r="S5" s="193"/>
      <c r="T5" s="194"/>
      <c r="U5" s="207" t="str">
        <f>IF(O5&gt;=14,"Corect","Trebuie alocate cel puțin 14 de ore pe săptămână")</f>
        <v>Corect</v>
      </c>
      <c r="V5" s="208"/>
      <c r="W5" s="208"/>
      <c r="X5" s="208"/>
      <c r="Y5" s="43"/>
      <c r="Z5" s="43"/>
    </row>
    <row r="6" spans="1:26" s="4" customFormat="1" ht="15" x14ac:dyDescent="0.25">
      <c r="A6" s="246" t="s">
        <v>210</v>
      </c>
      <c r="B6" s="246"/>
      <c r="C6" s="246"/>
      <c r="D6" s="246"/>
      <c r="E6" s="246"/>
      <c r="F6" s="246"/>
      <c r="G6" s="246"/>
      <c r="H6" s="246"/>
      <c r="I6" s="246"/>
      <c r="J6" s="246"/>
      <c r="K6" s="246"/>
      <c r="U6" s="207" t="str">
        <f>IF(R5&gt;=14,"Corect","Trebuie alocate cel puțin 14 de ore pe săptămână")</f>
        <v>Corect</v>
      </c>
      <c r="V6" s="208"/>
      <c r="W6" s="208"/>
      <c r="X6" s="208"/>
      <c r="Y6" s="43"/>
      <c r="Z6" s="43"/>
    </row>
    <row r="7" spans="1:26" s="4" customFormat="1" ht="15" x14ac:dyDescent="0.25">
      <c r="A7" s="246" t="s">
        <v>211</v>
      </c>
      <c r="B7" s="246"/>
      <c r="C7" s="246"/>
      <c r="D7" s="246"/>
      <c r="E7" s="246"/>
      <c r="F7" s="246"/>
      <c r="G7" s="246"/>
      <c r="H7" s="246"/>
      <c r="I7" s="246"/>
      <c r="J7" s="246"/>
      <c r="K7" s="246"/>
      <c r="U7" s="2"/>
      <c r="Y7" s="43"/>
      <c r="Z7" s="43"/>
    </row>
    <row r="8" spans="1:26" s="4" customFormat="1" ht="15" x14ac:dyDescent="0.25">
      <c r="A8" s="191" t="s">
        <v>212</v>
      </c>
      <c r="B8" s="191"/>
      <c r="C8" s="191"/>
      <c r="D8" s="191"/>
      <c r="E8" s="191"/>
      <c r="F8" s="191"/>
      <c r="G8" s="191"/>
      <c r="H8" s="191"/>
      <c r="I8" s="191"/>
      <c r="J8" s="191"/>
      <c r="K8" s="191"/>
      <c r="M8" s="246" t="s">
        <v>129</v>
      </c>
      <c r="N8" s="246"/>
      <c r="O8" s="246"/>
      <c r="P8" s="246"/>
      <c r="Q8" s="246"/>
      <c r="R8" s="246"/>
      <c r="S8" s="246"/>
      <c r="T8" s="246"/>
      <c r="U8" s="58" t="s">
        <v>214</v>
      </c>
      <c r="V8" s="59"/>
      <c r="W8" s="43"/>
      <c r="X8" s="43"/>
      <c r="Y8" s="43"/>
      <c r="Z8" s="43"/>
    </row>
    <row r="9" spans="1:26" s="4" customFormat="1" ht="15" x14ac:dyDescent="0.25">
      <c r="A9" s="191" t="s">
        <v>90</v>
      </c>
      <c r="B9" s="191"/>
      <c r="C9" s="191"/>
      <c r="D9" s="191"/>
      <c r="E9" s="191"/>
      <c r="F9" s="191"/>
      <c r="G9" s="191"/>
      <c r="H9" s="191"/>
      <c r="I9" s="191"/>
      <c r="J9" s="191"/>
      <c r="K9" s="191"/>
      <c r="M9" s="246"/>
      <c r="N9" s="246"/>
      <c r="O9" s="246"/>
      <c r="P9" s="246"/>
      <c r="Q9" s="246"/>
      <c r="R9" s="246"/>
      <c r="S9" s="246"/>
      <c r="T9" s="246"/>
      <c r="Y9" s="43"/>
      <c r="Z9" s="43"/>
    </row>
    <row r="10" spans="1:26" s="4" customFormat="1" ht="15" x14ac:dyDescent="0.25">
      <c r="A10" s="191" t="s">
        <v>91</v>
      </c>
      <c r="B10" s="191"/>
      <c r="C10" s="191"/>
      <c r="D10" s="191"/>
      <c r="E10" s="191"/>
      <c r="F10" s="191"/>
      <c r="G10" s="191"/>
      <c r="H10" s="191"/>
      <c r="I10" s="191"/>
      <c r="J10" s="191"/>
      <c r="K10" s="191"/>
      <c r="M10" s="246"/>
      <c r="N10" s="246"/>
      <c r="O10" s="246"/>
      <c r="P10" s="246"/>
      <c r="Q10" s="246"/>
      <c r="R10" s="246"/>
      <c r="S10" s="246"/>
      <c r="T10" s="246"/>
      <c r="U10" s="209" t="s">
        <v>64</v>
      </c>
      <c r="V10" s="209"/>
      <c r="W10" s="209"/>
      <c r="X10" s="209"/>
      <c r="Y10" s="43"/>
      <c r="Z10" s="43"/>
    </row>
    <row r="11" spans="1:26" s="4" customFormat="1" ht="15" x14ac:dyDescent="0.25">
      <c r="A11" s="191" t="s">
        <v>15</v>
      </c>
      <c r="B11" s="191"/>
      <c r="C11" s="191"/>
      <c r="D11" s="191"/>
      <c r="E11" s="191"/>
      <c r="F11" s="191"/>
      <c r="G11" s="191"/>
      <c r="H11" s="191"/>
      <c r="I11" s="191"/>
      <c r="J11" s="191"/>
      <c r="K11" s="191"/>
      <c r="U11" s="209"/>
      <c r="V11" s="209"/>
      <c r="W11" s="209"/>
      <c r="X11" s="209"/>
      <c r="Y11" s="43"/>
      <c r="Z11" s="43"/>
    </row>
    <row r="12" spans="1:26" s="4" customFormat="1" ht="15" x14ac:dyDescent="0.25">
      <c r="A12" s="191" t="s">
        <v>138</v>
      </c>
      <c r="B12" s="191"/>
      <c r="C12" s="191"/>
      <c r="D12" s="191"/>
      <c r="E12" s="191"/>
      <c r="F12" s="191"/>
      <c r="G12" s="191"/>
      <c r="H12" s="191"/>
      <c r="I12" s="191"/>
      <c r="J12" s="191"/>
      <c r="K12" s="191"/>
      <c r="U12" s="209"/>
      <c r="V12" s="209"/>
      <c r="W12" s="209"/>
      <c r="X12" s="209"/>
      <c r="Y12" s="43"/>
      <c r="Z12" s="43"/>
    </row>
    <row r="13" spans="1:26" s="4" customFormat="1" ht="15" x14ac:dyDescent="0.25">
      <c r="U13" s="209"/>
      <c r="V13" s="209"/>
      <c r="W13" s="209"/>
      <c r="X13" s="209"/>
      <c r="Y13" s="43"/>
      <c r="Z13" s="43"/>
    </row>
    <row r="14" spans="1:26" s="4" customFormat="1" ht="15" x14ac:dyDescent="0.25">
      <c r="A14" s="67" t="s">
        <v>92</v>
      </c>
      <c r="B14" s="67"/>
      <c r="C14" s="67"/>
      <c r="D14" s="67"/>
      <c r="E14" s="67"/>
      <c r="F14" s="67"/>
      <c r="G14" s="67"/>
      <c r="H14" s="67"/>
      <c r="I14" s="67"/>
      <c r="J14" s="67"/>
      <c r="K14" s="67"/>
      <c r="M14" s="271" t="s">
        <v>18</v>
      </c>
      <c r="N14" s="271"/>
      <c r="O14" s="271"/>
      <c r="P14" s="271"/>
      <c r="Q14" s="271"/>
      <c r="R14" s="271"/>
      <c r="S14" s="271"/>
      <c r="T14" s="271"/>
      <c r="U14" s="209"/>
      <c r="V14" s="209"/>
      <c r="W14" s="209"/>
      <c r="X14" s="209"/>
      <c r="Y14" s="43"/>
      <c r="Z14" s="43"/>
    </row>
    <row r="15" spans="1:26" s="4" customFormat="1" ht="15" x14ac:dyDescent="0.25">
      <c r="A15" s="67" t="s">
        <v>93</v>
      </c>
      <c r="B15" s="67"/>
      <c r="C15" s="67"/>
      <c r="D15" s="67"/>
      <c r="E15" s="67"/>
      <c r="F15" s="67"/>
      <c r="G15" s="67"/>
      <c r="H15" s="67"/>
      <c r="I15" s="67"/>
      <c r="J15" s="67"/>
      <c r="K15" s="67"/>
      <c r="M15" s="190" t="s">
        <v>192</v>
      </c>
      <c r="N15" s="190"/>
      <c r="O15" s="190"/>
      <c r="P15" s="190"/>
      <c r="Q15" s="190"/>
      <c r="R15" s="190"/>
      <c r="S15" s="190"/>
      <c r="T15" s="190"/>
      <c r="U15" s="209"/>
      <c r="V15" s="209"/>
      <c r="W15" s="209"/>
      <c r="X15" s="209"/>
      <c r="Y15" s="43"/>
      <c r="Z15" s="43"/>
    </row>
    <row r="16" spans="1:26" s="4" customFormat="1" x14ac:dyDescent="0.25">
      <c r="A16" s="215" t="s">
        <v>215</v>
      </c>
      <c r="B16" s="215"/>
      <c r="C16" s="215"/>
      <c r="D16" s="215"/>
      <c r="E16" s="215"/>
      <c r="F16" s="215"/>
      <c r="G16" s="215"/>
      <c r="H16" s="215"/>
      <c r="I16" s="215"/>
      <c r="J16" s="215"/>
      <c r="K16" s="215"/>
      <c r="M16" s="190" t="s">
        <v>217</v>
      </c>
      <c r="N16" s="190"/>
      <c r="O16" s="190"/>
      <c r="P16" s="190"/>
      <c r="Q16" s="190"/>
      <c r="R16" s="190"/>
      <c r="S16" s="190"/>
      <c r="T16" s="190"/>
      <c r="U16" s="209"/>
      <c r="V16" s="209"/>
      <c r="W16" s="209"/>
      <c r="X16" s="209"/>
    </row>
    <row r="17" spans="1:22" s="4" customFormat="1" x14ac:dyDescent="0.25">
      <c r="A17" s="215" t="s">
        <v>216</v>
      </c>
      <c r="B17" s="215"/>
      <c r="C17" s="215"/>
      <c r="D17" s="215"/>
      <c r="E17" s="215"/>
      <c r="F17" s="215"/>
      <c r="G17" s="215"/>
      <c r="H17" s="215"/>
      <c r="I17" s="215"/>
      <c r="J17" s="215"/>
      <c r="K17" s="215"/>
    </row>
    <row r="18" spans="1:22" s="4" customFormat="1" x14ac:dyDescent="0.25">
      <c r="A18" s="191" t="s">
        <v>58</v>
      </c>
      <c r="B18" s="191"/>
      <c r="C18" s="191"/>
      <c r="D18" s="191"/>
      <c r="E18" s="191"/>
      <c r="F18" s="191"/>
      <c r="G18" s="191"/>
      <c r="H18" s="191"/>
      <c r="I18" s="191"/>
      <c r="J18" s="191"/>
      <c r="K18" s="191"/>
    </row>
    <row r="19" spans="1:22" s="4" customFormat="1" x14ac:dyDescent="0.25">
      <c r="A19" s="198" t="s">
        <v>94</v>
      </c>
      <c r="B19" s="198"/>
      <c r="C19" s="198"/>
      <c r="D19" s="198"/>
      <c r="E19" s="198"/>
      <c r="F19" s="198"/>
      <c r="G19" s="198"/>
      <c r="H19" s="198"/>
      <c r="I19" s="198"/>
      <c r="J19" s="198"/>
      <c r="K19" s="198"/>
      <c r="U19" s="58" t="s">
        <v>218</v>
      </c>
      <c r="V19" s="58"/>
    </row>
    <row r="20" spans="1:22" s="4" customFormat="1" x14ac:dyDescent="0.25"/>
    <row r="21" spans="1:22" s="4" customFormat="1" x14ac:dyDescent="0.25">
      <c r="A21" s="214" t="s">
        <v>95</v>
      </c>
      <c r="B21" s="214"/>
      <c r="C21" s="214"/>
      <c r="D21" s="214"/>
      <c r="E21" s="214"/>
      <c r="F21" s="214"/>
      <c r="G21" s="214"/>
      <c r="H21" s="214"/>
      <c r="I21" s="214"/>
      <c r="J21" s="214"/>
      <c r="K21" s="214"/>
      <c r="L21" s="39"/>
      <c r="M21" s="214" t="s">
        <v>65</v>
      </c>
      <c r="N21" s="214"/>
      <c r="O21" s="214"/>
      <c r="P21" s="214"/>
      <c r="Q21" s="214"/>
      <c r="R21" s="214"/>
      <c r="S21" s="214"/>
      <c r="T21" s="214"/>
    </row>
    <row r="22" spans="1:22" s="4" customFormat="1" x14ac:dyDescent="0.25">
      <c r="A22" s="214"/>
      <c r="B22" s="214"/>
      <c r="C22" s="214"/>
      <c r="D22" s="214"/>
      <c r="E22" s="214"/>
      <c r="F22" s="214"/>
      <c r="G22" s="214"/>
      <c r="H22" s="214"/>
      <c r="I22" s="214"/>
      <c r="J22" s="214"/>
      <c r="K22" s="214"/>
      <c r="L22" s="39"/>
      <c r="M22" s="214"/>
      <c r="N22" s="214"/>
      <c r="O22" s="214"/>
      <c r="P22" s="214"/>
      <c r="Q22" s="214"/>
      <c r="R22" s="214"/>
      <c r="S22" s="214"/>
      <c r="T22" s="214"/>
    </row>
    <row r="23" spans="1:22" s="4" customFormat="1" x14ac:dyDescent="0.25">
      <c r="A23" s="214"/>
      <c r="B23" s="214"/>
      <c r="C23" s="214"/>
      <c r="D23" s="214"/>
      <c r="E23" s="214"/>
      <c r="F23" s="214"/>
      <c r="G23" s="214"/>
      <c r="H23" s="214"/>
      <c r="I23" s="214"/>
      <c r="J23" s="214"/>
      <c r="K23" s="214"/>
      <c r="L23" s="39"/>
      <c r="M23" s="214"/>
      <c r="N23" s="214"/>
      <c r="O23" s="214"/>
      <c r="P23" s="214"/>
      <c r="Q23" s="214"/>
      <c r="R23" s="214"/>
      <c r="S23" s="214"/>
      <c r="T23" s="214"/>
    </row>
    <row r="24" spans="1:22" s="4" customFormat="1" x14ac:dyDescent="0.25">
      <c r="A24" s="214"/>
      <c r="B24" s="214"/>
      <c r="C24" s="214"/>
      <c r="D24" s="214"/>
      <c r="E24" s="214"/>
      <c r="F24" s="214"/>
      <c r="G24" s="214"/>
      <c r="H24" s="214"/>
      <c r="I24" s="214"/>
      <c r="J24" s="214"/>
      <c r="K24" s="214"/>
      <c r="L24" s="39"/>
      <c r="M24" s="214"/>
      <c r="N24" s="214"/>
      <c r="O24" s="214"/>
      <c r="P24" s="214"/>
      <c r="Q24" s="214"/>
      <c r="R24" s="214"/>
      <c r="S24" s="214"/>
      <c r="T24" s="214"/>
    </row>
    <row r="25" spans="1:22" s="4" customFormat="1" x14ac:dyDescent="0.25">
      <c r="A25" s="214"/>
      <c r="B25" s="214"/>
      <c r="C25" s="214"/>
      <c r="D25" s="214"/>
      <c r="E25" s="214"/>
      <c r="F25" s="214"/>
      <c r="G25" s="214"/>
      <c r="H25" s="214"/>
      <c r="I25" s="214"/>
      <c r="J25" s="214"/>
      <c r="K25" s="214"/>
      <c r="L25" s="39"/>
      <c r="M25" s="214"/>
      <c r="N25" s="214"/>
      <c r="O25" s="214"/>
      <c r="P25" s="214"/>
      <c r="Q25" s="214"/>
      <c r="R25" s="214"/>
      <c r="S25" s="214"/>
      <c r="T25" s="214"/>
    </row>
    <row r="26" spans="1:22" s="4" customFormat="1" x14ac:dyDescent="0.25">
      <c r="A26" s="2"/>
      <c r="B26" s="2"/>
      <c r="C26" s="2"/>
      <c r="D26" s="2"/>
      <c r="E26" s="2"/>
      <c r="F26" s="2"/>
      <c r="G26" s="2"/>
      <c r="H26" s="2"/>
      <c r="I26" s="2"/>
      <c r="J26" s="2"/>
      <c r="K26" s="2"/>
      <c r="M26" s="24"/>
      <c r="N26" s="24"/>
      <c r="O26" s="24"/>
      <c r="P26" s="24"/>
      <c r="Q26" s="24"/>
      <c r="R26" s="24"/>
    </row>
    <row r="27" spans="1:22" s="4" customFormat="1" x14ac:dyDescent="0.25">
      <c r="A27" s="247" t="s">
        <v>14</v>
      </c>
      <c r="B27" s="247"/>
      <c r="C27" s="247"/>
      <c r="D27" s="247"/>
      <c r="E27" s="247"/>
      <c r="F27" s="247"/>
      <c r="G27" s="247"/>
      <c r="H27" s="247"/>
      <c r="I27" s="247"/>
      <c r="J27" s="247"/>
      <c r="K27" s="247"/>
      <c r="M27" s="2"/>
      <c r="N27" s="2"/>
      <c r="O27" s="2"/>
      <c r="P27" s="2"/>
      <c r="Q27" s="2"/>
      <c r="R27" s="2"/>
      <c r="S27" s="2"/>
      <c r="T27" s="2"/>
    </row>
    <row r="28" spans="1:22" s="4" customFormat="1" x14ac:dyDescent="0.25">
      <c r="A28" s="248"/>
      <c r="B28" s="76" t="s">
        <v>0</v>
      </c>
      <c r="C28" s="78"/>
      <c r="D28" s="76" t="s">
        <v>1</v>
      </c>
      <c r="E28" s="77"/>
      <c r="F28" s="78"/>
      <c r="G28" s="82" t="s">
        <v>16</v>
      </c>
      <c r="H28" s="82" t="s">
        <v>8</v>
      </c>
      <c r="I28" s="76" t="s">
        <v>2</v>
      </c>
      <c r="J28" s="77"/>
      <c r="K28" s="78"/>
      <c r="M28" s="232" t="s">
        <v>139</v>
      </c>
      <c r="N28" s="232"/>
      <c r="O28" s="232"/>
      <c r="P28" s="232"/>
      <c r="Q28" s="232"/>
      <c r="R28" s="232"/>
      <c r="S28" s="232"/>
      <c r="T28" s="232"/>
    </row>
    <row r="29" spans="1:22" s="4" customFormat="1" x14ac:dyDescent="0.25">
      <c r="A29" s="249"/>
      <c r="B29" s="79"/>
      <c r="C29" s="81"/>
      <c r="D29" s="79"/>
      <c r="E29" s="80"/>
      <c r="F29" s="81"/>
      <c r="G29" s="83"/>
      <c r="H29" s="83"/>
      <c r="I29" s="79"/>
      <c r="J29" s="80"/>
      <c r="K29" s="81"/>
      <c r="M29" s="232"/>
      <c r="N29" s="232"/>
      <c r="O29" s="232"/>
      <c r="P29" s="232"/>
      <c r="Q29" s="232"/>
      <c r="R29" s="232"/>
      <c r="S29" s="232"/>
      <c r="T29" s="232"/>
    </row>
    <row r="30" spans="1:22" s="4" customFormat="1" x14ac:dyDescent="0.25">
      <c r="A30" s="250"/>
      <c r="B30" s="3" t="s">
        <v>3</v>
      </c>
      <c r="C30" s="3" t="s">
        <v>4</v>
      </c>
      <c r="D30" s="3" t="s">
        <v>5</v>
      </c>
      <c r="E30" s="3" t="s">
        <v>6</v>
      </c>
      <c r="F30" s="3" t="s">
        <v>7</v>
      </c>
      <c r="G30" s="84"/>
      <c r="H30" s="84"/>
      <c r="I30" s="3" t="s">
        <v>9</v>
      </c>
      <c r="J30" s="3" t="s">
        <v>10</v>
      </c>
      <c r="K30" s="3" t="s">
        <v>11</v>
      </c>
      <c r="M30" s="232"/>
      <c r="N30" s="232"/>
      <c r="O30" s="232"/>
      <c r="P30" s="232"/>
      <c r="Q30" s="232"/>
      <c r="R30" s="232"/>
      <c r="S30" s="232"/>
      <c r="T30" s="232"/>
    </row>
    <row r="31" spans="1:22" s="4" customFormat="1" x14ac:dyDescent="0.25">
      <c r="A31" s="20" t="s">
        <v>12</v>
      </c>
      <c r="B31" s="19">
        <v>14</v>
      </c>
      <c r="C31" s="19">
        <v>14</v>
      </c>
      <c r="D31" s="12">
        <v>3</v>
      </c>
      <c r="E31" s="12">
        <v>3</v>
      </c>
      <c r="F31" s="12">
        <v>2</v>
      </c>
      <c r="G31" s="12"/>
      <c r="H31" s="12">
        <v>0</v>
      </c>
      <c r="I31" s="12">
        <v>2</v>
      </c>
      <c r="J31" s="12">
        <v>1</v>
      </c>
      <c r="K31" s="12">
        <v>13</v>
      </c>
      <c r="L31" s="44"/>
      <c r="M31" s="232"/>
      <c r="N31" s="232"/>
      <c r="O31" s="232"/>
      <c r="P31" s="232"/>
      <c r="Q31" s="232"/>
      <c r="R31" s="232"/>
      <c r="S31" s="232"/>
      <c r="T31" s="232"/>
      <c r="U31" s="270" t="str">
        <f>IF(SUM(B31:K31)=52,"Corect","Suma trebuie să fie 52")</f>
        <v>Corect</v>
      </c>
      <c r="V31" s="270"/>
    </row>
    <row r="32" spans="1:22" s="4" customFormat="1" x14ac:dyDescent="0.25">
      <c r="A32" s="20" t="s">
        <v>13</v>
      </c>
      <c r="B32" s="19">
        <v>14</v>
      </c>
      <c r="C32" s="19">
        <v>12</v>
      </c>
      <c r="D32" s="12">
        <v>3</v>
      </c>
      <c r="E32" s="12">
        <v>5</v>
      </c>
      <c r="F32" s="12">
        <v>2</v>
      </c>
      <c r="G32" s="12"/>
      <c r="H32" s="12">
        <v>0</v>
      </c>
      <c r="I32" s="12">
        <v>2</v>
      </c>
      <c r="J32" s="12">
        <v>1</v>
      </c>
      <c r="K32" s="12">
        <v>13</v>
      </c>
      <c r="M32" s="232"/>
      <c r="N32" s="232"/>
      <c r="O32" s="232"/>
      <c r="P32" s="232"/>
      <c r="Q32" s="232"/>
      <c r="R32" s="232"/>
      <c r="S32" s="232"/>
      <c r="T32" s="232"/>
      <c r="U32" s="270" t="str">
        <f>IF(SUM(B32:K32)=52,"Corect","Suma trebuie să fie 52")</f>
        <v>Corect</v>
      </c>
      <c r="V32" s="270"/>
    </row>
    <row r="33" spans="1:25" x14ac:dyDescent="0.2">
      <c r="A33" s="173" t="s">
        <v>82</v>
      </c>
      <c r="B33" s="173"/>
      <c r="C33" s="173"/>
      <c r="D33" s="173"/>
      <c r="E33" s="173"/>
      <c r="F33" s="173"/>
      <c r="G33" s="173"/>
      <c r="H33" s="173"/>
      <c r="I33" s="173"/>
      <c r="J33" s="173"/>
      <c r="K33" s="173"/>
      <c r="L33" s="173"/>
      <c r="M33" s="173"/>
      <c r="N33" s="173"/>
      <c r="O33" s="173"/>
      <c r="P33" s="173"/>
      <c r="Q33" s="173"/>
      <c r="R33" s="173"/>
      <c r="S33" s="173"/>
      <c r="T33" s="173"/>
    </row>
    <row r="34" spans="1:25" x14ac:dyDescent="0.2">
      <c r="A34" s="173"/>
      <c r="B34" s="173"/>
      <c r="C34" s="173"/>
      <c r="D34" s="173"/>
      <c r="E34" s="173"/>
      <c r="F34" s="173"/>
      <c r="G34" s="173"/>
      <c r="H34" s="173"/>
      <c r="I34" s="173"/>
      <c r="J34" s="173"/>
      <c r="K34" s="173"/>
      <c r="L34" s="173"/>
      <c r="M34" s="173"/>
      <c r="N34" s="173"/>
      <c r="O34" s="173"/>
      <c r="P34" s="173"/>
      <c r="Q34" s="173"/>
      <c r="R34" s="173"/>
      <c r="S34" s="173"/>
      <c r="T34" s="173"/>
      <c r="U34" s="260" t="s">
        <v>137</v>
      </c>
      <c r="V34" s="260"/>
      <c r="W34" s="260"/>
      <c r="X34" s="260"/>
      <c r="Y34" s="260"/>
    </row>
    <row r="35" spans="1:25" ht="12.75" customHeight="1" x14ac:dyDescent="0.2">
      <c r="A35" s="254" t="s">
        <v>220</v>
      </c>
      <c r="B35" s="254"/>
      <c r="C35" s="254"/>
      <c r="D35" s="254"/>
      <c r="E35" s="254"/>
      <c r="F35" s="254"/>
      <c r="G35" s="254"/>
      <c r="H35" s="254"/>
      <c r="I35" s="254"/>
      <c r="J35" s="254"/>
      <c r="K35" s="254" t="s">
        <v>221</v>
      </c>
      <c r="L35" s="254"/>
      <c r="M35" s="254"/>
      <c r="N35" s="254"/>
      <c r="O35" s="254"/>
      <c r="P35" s="254"/>
      <c r="Q35" s="254"/>
      <c r="R35" s="254"/>
      <c r="S35" s="254"/>
      <c r="T35" s="254"/>
      <c r="U35" s="260"/>
      <c r="V35" s="260"/>
      <c r="W35" s="260"/>
      <c r="X35" s="260"/>
      <c r="Y35" s="260"/>
    </row>
    <row r="36" spans="1:25" x14ac:dyDescent="0.2">
      <c r="A36" s="254"/>
      <c r="B36" s="254"/>
      <c r="C36" s="254"/>
      <c r="D36" s="254"/>
      <c r="E36" s="254"/>
      <c r="F36" s="254"/>
      <c r="G36" s="254"/>
      <c r="H36" s="254"/>
      <c r="I36" s="254"/>
      <c r="J36" s="254"/>
      <c r="K36" s="254"/>
      <c r="L36" s="254"/>
      <c r="M36" s="254"/>
      <c r="N36" s="254"/>
      <c r="O36" s="254"/>
      <c r="P36" s="254"/>
      <c r="Q36" s="254"/>
      <c r="R36" s="254"/>
      <c r="S36" s="254"/>
      <c r="T36" s="254"/>
      <c r="U36" s="260"/>
      <c r="V36" s="260"/>
      <c r="W36" s="260"/>
      <c r="X36" s="260"/>
      <c r="Y36" s="260"/>
    </row>
    <row r="37" spans="1:25" x14ac:dyDescent="0.2">
      <c r="A37" s="254"/>
      <c r="B37" s="254"/>
      <c r="C37" s="254"/>
      <c r="D37" s="254"/>
      <c r="E37" s="254"/>
      <c r="F37" s="254"/>
      <c r="G37" s="254"/>
      <c r="H37" s="254"/>
      <c r="I37" s="254"/>
      <c r="J37" s="254"/>
      <c r="K37" s="254"/>
      <c r="L37" s="254"/>
      <c r="M37" s="254"/>
      <c r="N37" s="254"/>
      <c r="O37" s="254"/>
      <c r="P37" s="254"/>
      <c r="Q37" s="254"/>
      <c r="R37" s="254"/>
      <c r="S37" s="254"/>
      <c r="T37" s="254"/>
      <c r="U37" s="260"/>
      <c r="V37" s="260"/>
      <c r="W37" s="260"/>
      <c r="X37" s="260"/>
      <c r="Y37" s="260"/>
    </row>
    <row r="38" spans="1:25" x14ac:dyDescent="0.2">
      <c r="A38" s="254"/>
      <c r="B38" s="254"/>
      <c r="C38" s="254"/>
      <c r="D38" s="254"/>
      <c r="E38" s="254"/>
      <c r="F38" s="254"/>
      <c r="G38" s="254"/>
      <c r="H38" s="254"/>
      <c r="I38" s="254"/>
      <c r="J38" s="254"/>
      <c r="K38" s="254"/>
      <c r="L38" s="254"/>
      <c r="M38" s="254"/>
      <c r="N38" s="254"/>
      <c r="O38" s="254"/>
      <c r="P38" s="254"/>
      <c r="Q38" s="254"/>
      <c r="R38" s="254"/>
      <c r="S38" s="254"/>
      <c r="T38" s="254"/>
      <c r="U38" s="260"/>
      <c r="V38" s="260"/>
      <c r="W38" s="260"/>
      <c r="X38" s="260"/>
      <c r="Y38" s="260"/>
    </row>
    <row r="39" spans="1:25" x14ac:dyDescent="0.2">
      <c r="A39" s="254"/>
      <c r="B39" s="254"/>
      <c r="C39" s="254"/>
      <c r="D39" s="254"/>
      <c r="E39" s="254"/>
      <c r="F39" s="254"/>
      <c r="G39" s="254"/>
      <c r="H39" s="254"/>
      <c r="I39" s="254"/>
      <c r="J39" s="254"/>
      <c r="K39" s="254"/>
      <c r="L39" s="254"/>
      <c r="M39" s="254"/>
      <c r="N39" s="254"/>
      <c r="O39" s="254"/>
      <c r="P39" s="254"/>
      <c r="Q39" s="254"/>
      <c r="R39" s="254"/>
      <c r="S39" s="254"/>
      <c r="T39" s="254"/>
      <c r="U39" s="260"/>
      <c r="V39" s="260"/>
      <c r="W39" s="260"/>
      <c r="X39" s="260"/>
      <c r="Y39" s="260"/>
    </row>
    <row r="40" spans="1:25" x14ac:dyDescent="0.2">
      <c r="A40" s="254"/>
      <c r="B40" s="254"/>
      <c r="C40" s="254"/>
      <c r="D40" s="254"/>
      <c r="E40" s="254"/>
      <c r="F40" s="254"/>
      <c r="G40" s="254"/>
      <c r="H40" s="254"/>
      <c r="I40" s="254"/>
      <c r="J40" s="254"/>
      <c r="K40" s="254"/>
      <c r="L40" s="254"/>
      <c r="M40" s="254"/>
      <c r="N40" s="254"/>
      <c r="O40" s="254"/>
      <c r="P40" s="254"/>
      <c r="Q40" s="254"/>
      <c r="R40" s="254"/>
      <c r="S40" s="254"/>
      <c r="T40" s="254"/>
      <c r="U40" s="260"/>
      <c r="V40" s="260"/>
      <c r="W40" s="260"/>
      <c r="X40" s="260"/>
      <c r="Y40" s="260"/>
    </row>
    <row r="41" spans="1:25" x14ac:dyDescent="0.2">
      <c r="A41" s="254"/>
      <c r="B41" s="254"/>
      <c r="C41" s="254"/>
      <c r="D41" s="254"/>
      <c r="E41" s="254"/>
      <c r="F41" s="254"/>
      <c r="G41" s="254"/>
      <c r="H41" s="254"/>
      <c r="I41" s="254"/>
      <c r="J41" s="254"/>
      <c r="K41" s="254"/>
      <c r="L41" s="254"/>
      <c r="M41" s="254"/>
      <c r="N41" s="254"/>
      <c r="O41" s="254"/>
      <c r="P41" s="254"/>
      <c r="Q41" s="254"/>
      <c r="R41" s="254"/>
      <c r="S41" s="254"/>
      <c r="T41" s="254"/>
      <c r="U41" s="260"/>
      <c r="V41" s="260"/>
      <c r="W41" s="260"/>
      <c r="X41" s="260"/>
      <c r="Y41" s="260"/>
    </row>
    <row r="42" spans="1:25" x14ac:dyDescent="0.2">
      <c r="A42" s="254"/>
      <c r="B42" s="254"/>
      <c r="C42" s="254"/>
      <c r="D42" s="254"/>
      <c r="E42" s="254"/>
      <c r="F42" s="254"/>
      <c r="G42" s="254"/>
      <c r="H42" s="254"/>
      <c r="I42" s="254"/>
      <c r="J42" s="254"/>
      <c r="K42" s="254"/>
      <c r="L42" s="254"/>
      <c r="M42" s="254"/>
      <c r="N42" s="254"/>
      <c r="O42" s="254"/>
      <c r="P42" s="254"/>
      <c r="Q42" s="254"/>
      <c r="R42" s="254"/>
      <c r="S42" s="254"/>
      <c r="T42" s="254"/>
      <c r="U42" s="260"/>
      <c r="V42" s="260"/>
      <c r="W42" s="260"/>
      <c r="X42" s="260"/>
      <c r="Y42" s="260"/>
    </row>
    <row r="43" spans="1:25" x14ac:dyDescent="0.2">
      <c r="A43" s="254"/>
      <c r="B43" s="254"/>
      <c r="C43" s="254"/>
      <c r="D43" s="254"/>
      <c r="E43" s="254"/>
      <c r="F43" s="254"/>
      <c r="G43" s="254"/>
      <c r="H43" s="254"/>
      <c r="I43" s="254"/>
      <c r="J43" s="254"/>
      <c r="K43" s="254"/>
      <c r="L43" s="254"/>
      <c r="M43" s="254"/>
      <c r="N43" s="254"/>
      <c r="O43" s="254"/>
      <c r="P43" s="254"/>
      <c r="Q43" s="254"/>
      <c r="R43" s="254"/>
      <c r="S43" s="254"/>
      <c r="T43" s="254"/>
      <c r="U43" s="260"/>
      <c r="V43" s="260"/>
      <c r="W43" s="260"/>
      <c r="X43" s="260"/>
      <c r="Y43" s="260"/>
    </row>
    <row r="44" spans="1:25" x14ac:dyDescent="0.2">
      <c r="A44" s="254"/>
      <c r="B44" s="254"/>
      <c r="C44" s="254"/>
      <c r="D44" s="254"/>
      <c r="E44" s="254"/>
      <c r="F44" s="254"/>
      <c r="G44" s="254"/>
      <c r="H44" s="254"/>
      <c r="I44" s="254"/>
      <c r="J44" s="254"/>
      <c r="K44" s="254"/>
      <c r="L44" s="254"/>
      <c r="M44" s="254"/>
      <c r="N44" s="254"/>
      <c r="O44" s="254"/>
      <c r="P44" s="254"/>
      <c r="Q44" s="254"/>
      <c r="R44" s="254"/>
      <c r="S44" s="254"/>
      <c r="T44" s="254"/>
      <c r="U44" s="260"/>
      <c r="V44" s="260"/>
      <c r="W44" s="260"/>
      <c r="X44" s="260"/>
      <c r="Y44" s="260"/>
    </row>
    <row r="45" spans="1:25" x14ac:dyDescent="0.2">
      <c r="A45" s="254"/>
      <c r="B45" s="254"/>
      <c r="C45" s="254"/>
      <c r="D45" s="254"/>
      <c r="E45" s="254"/>
      <c r="F45" s="254"/>
      <c r="G45" s="254"/>
      <c r="H45" s="254"/>
      <c r="I45" s="254"/>
      <c r="J45" s="254"/>
      <c r="K45" s="254"/>
      <c r="L45" s="254"/>
      <c r="M45" s="254"/>
      <c r="N45" s="254"/>
      <c r="O45" s="254"/>
      <c r="P45" s="254"/>
      <c r="Q45" s="254"/>
      <c r="R45" s="254"/>
      <c r="S45" s="254"/>
      <c r="T45" s="254"/>
      <c r="U45" s="260"/>
      <c r="V45" s="260"/>
      <c r="W45" s="260"/>
      <c r="X45" s="260"/>
      <c r="Y45" s="260"/>
    </row>
    <row r="46" spans="1:25" x14ac:dyDescent="0.2">
      <c r="A46" s="254"/>
      <c r="B46" s="254"/>
      <c r="C46" s="254"/>
      <c r="D46" s="254"/>
      <c r="E46" s="254"/>
      <c r="F46" s="254"/>
      <c r="G46" s="254"/>
      <c r="H46" s="254"/>
      <c r="I46" s="254"/>
      <c r="J46" s="254"/>
      <c r="K46" s="254"/>
      <c r="L46" s="254"/>
      <c r="M46" s="254"/>
      <c r="N46" s="254"/>
      <c r="O46" s="254"/>
      <c r="P46" s="254"/>
      <c r="Q46" s="254"/>
      <c r="R46" s="254"/>
      <c r="S46" s="254"/>
      <c r="T46" s="254"/>
      <c r="U46" s="260"/>
      <c r="V46" s="260"/>
      <c r="W46" s="260"/>
      <c r="X46" s="260"/>
      <c r="Y46" s="260"/>
    </row>
    <row r="47" spans="1:25" x14ac:dyDescent="0.2">
      <c r="A47" s="254"/>
      <c r="B47" s="254"/>
      <c r="C47" s="254"/>
      <c r="D47" s="254"/>
      <c r="E47" s="254"/>
      <c r="F47" s="254"/>
      <c r="G47" s="254"/>
      <c r="H47" s="254"/>
      <c r="I47" s="254"/>
      <c r="J47" s="254"/>
      <c r="K47" s="254"/>
      <c r="L47" s="254"/>
      <c r="M47" s="254"/>
      <c r="N47" s="254"/>
      <c r="O47" s="254"/>
      <c r="P47" s="254"/>
      <c r="Q47" s="254"/>
      <c r="R47" s="254"/>
      <c r="S47" s="254"/>
      <c r="T47" s="254"/>
      <c r="U47" s="260"/>
      <c r="V47" s="260"/>
      <c r="W47" s="260"/>
      <c r="X47" s="260"/>
      <c r="Y47" s="260"/>
    </row>
    <row r="48" spans="1:25" x14ac:dyDescent="0.2">
      <c r="A48" s="254"/>
      <c r="B48" s="254"/>
      <c r="C48" s="254"/>
      <c r="D48" s="254"/>
      <c r="E48" s="254"/>
      <c r="F48" s="254"/>
      <c r="G48" s="254"/>
      <c r="H48" s="254"/>
      <c r="I48" s="254"/>
      <c r="J48" s="254"/>
      <c r="K48" s="254"/>
      <c r="L48" s="254"/>
      <c r="M48" s="254"/>
      <c r="N48" s="254"/>
      <c r="O48" s="254"/>
      <c r="P48" s="254"/>
      <c r="Q48" s="254"/>
      <c r="R48" s="254"/>
      <c r="S48" s="254"/>
      <c r="T48" s="254"/>
      <c r="U48" s="260"/>
      <c r="V48" s="260"/>
      <c r="W48" s="260"/>
      <c r="X48" s="260"/>
      <c r="Y48" s="260"/>
    </row>
    <row r="49" spans="1:25" x14ac:dyDescent="0.2">
      <c r="A49" s="254"/>
      <c r="B49" s="254"/>
      <c r="C49" s="254"/>
      <c r="D49" s="254"/>
      <c r="E49" s="254"/>
      <c r="F49" s="254"/>
      <c r="G49" s="254"/>
      <c r="H49" s="254"/>
      <c r="I49" s="254"/>
      <c r="J49" s="254"/>
      <c r="K49" s="254"/>
      <c r="L49" s="254"/>
      <c r="M49" s="254"/>
      <c r="N49" s="254"/>
      <c r="O49" s="254"/>
      <c r="P49" s="254"/>
      <c r="Q49" s="254"/>
      <c r="R49" s="254"/>
      <c r="S49" s="254"/>
      <c r="T49" s="254"/>
      <c r="U49" s="260"/>
      <c r="V49" s="260"/>
      <c r="W49" s="260"/>
      <c r="X49" s="260"/>
      <c r="Y49" s="260"/>
    </row>
    <row r="50" spans="1:25" x14ac:dyDescent="0.2">
      <c r="A50" s="254"/>
      <c r="B50" s="254"/>
      <c r="C50" s="254"/>
      <c r="D50" s="254"/>
      <c r="E50" s="254"/>
      <c r="F50" s="254"/>
      <c r="G50" s="254"/>
      <c r="H50" s="254"/>
      <c r="I50" s="254"/>
      <c r="J50" s="254"/>
      <c r="K50" s="254"/>
      <c r="L50" s="254"/>
      <c r="M50" s="254"/>
      <c r="N50" s="254"/>
      <c r="O50" s="254"/>
      <c r="P50" s="254"/>
      <c r="Q50" s="254"/>
      <c r="R50" s="254"/>
      <c r="S50" s="254"/>
      <c r="T50" s="254"/>
      <c r="U50" s="260"/>
      <c r="V50" s="260"/>
      <c r="W50" s="260"/>
      <c r="X50" s="260"/>
      <c r="Y50" s="260"/>
    </row>
    <row r="51" spans="1:25" x14ac:dyDescent="0.2">
      <c r="A51" s="254"/>
      <c r="B51" s="254"/>
      <c r="C51" s="254"/>
      <c r="D51" s="254"/>
      <c r="E51" s="254"/>
      <c r="F51" s="254"/>
      <c r="G51" s="254"/>
      <c r="H51" s="254"/>
      <c r="I51" s="254"/>
      <c r="J51" s="254"/>
      <c r="K51" s="254"/>
      <c r="L51" s="254"/>
      <c r="M51" s="254"/>
      <c r="N51" s="254"/>
      <c r="O51" s="254"/>
      <c r="P51" s="254"/>
      <c r="Q51" s="254"/>
      <c r="R51" s="254"/>
      <c r="S51" s="254"/>
      <c r="T51" s="254"/>
      <c r="U51" s="260"/>
      <c r="V51" s="260"/>
      <c r="W51" s="260"/>
      <c r="X51" s="260"/>
      <c r="Y51" s="260"/>
    </row>
    <row r="52" spans="1:25" x14ac:dyDescent="0.2">
      <c r="A52" s="254"/>
      <c r="B52" s="254"/>
      <c r="C52" s="254"/>
      <c r="D52" s="254"/>
      <c r="E52" s="254"/>
      <c r="F52" s="254"/>
      <c r="G52" s="254"/>
      <c r="H52" s="254"/>
      <c r="I52" s="254"/>
      <c r="J52" s="254"/>
      <c r="K52" s="254"/>
      <c r="L52" s="254"/>
      <c r="M52" s="254"/>
      <c r="N52" s="254"/>
      <c r="O52" s="254"/>
      <c r="P52" s="254"/>
      <c r="Q52" s="254"/>
      <c r="R52" s="254"/>
      <c r="S52" s="254"/>
      <c r="T52" s="254"/>
      <c r="U52" s="260"/>
      <c r="V52" s="260"/>
      <c r="W52" s="260"/>
      <c r="X52" s="260"/>
      <c r="Y52" s="260"/>
    </row>
    <row r="53" spans="1:25" x14ac:dyDescent="0.2">
      <c r="A53" s="254"/>
      <c r="B53" s="254"/>
      <c r="C53" s="254"/>
      <c r="D53" s="254"/>
      <c r="E53" s="254"/>
      <c r="F53" s="254"/>
      <c r="G53" s="254"/>
      <c r="H53" s="254"/>
      <c r="I53" s="254"/>
      <c r="J53" s="254"/>
      <c r="K53" s="254"/>
      <c r="L53" s="254"/>
      <c r="M53" s="254"/>
      <c r="N53" s="254"/>
      <c r="O53" s="254"/>
      <c r="P53" s="254"/>
      <c r="Q53" s="254"/>
      <c r="R53" s="254"/>
      <c r="S53" s="254"/>
      <c r="T53" s="254"/>
      <c r="U53" s="260"/>
      <c r="V53" s="260"/>
      <c r="W53" s="260"/>
      <c r="X53" s="260"/>
      <c r="Y53" s="260"/>
    </row>
    <row r="54" spans="1:25" x14ac:dyDescent="0.2">
      <c r="A54" s="254"/>
      <c r="B54" s="254"/>
      <c r="C54" s="254"/>
      <c r="D54" s="254"/>
      <c r="E54" s="254"/>
      <c r="F54" s="254"/>
      <c r="G54" s="254"/>
      <c r="H54" s="254"/>
      <c r="I54" s="254"/>
      <c r="J54" s="254"/>
      <c r="K54" s="254"/>
      <c r="L54" s="254"/>
      <c r="M54" s="254"/>
      <c r="N54" s="254"/>
      <c r="O54" s="254"/>
      <c r="P54" s="254"/>
      <c r="Q54" s="254"/>
      <c r="R54" s="254"/>
      <c r="S54" s="254"/>
      <c r="T54" s="254"/>
      <c r="U54" s="260"/>
      <c r="V54" s="260"/>
      <c r="W54" s="260"/>
      <c r="X54" s="260"/>
      <c r="Y54" s="260"/>
    </row>
    <row r="55" spans="1:25" x14ac:dyDescent="0.2">
      <c r="A55" s="254"/>
      <c r="B55" s="254"/>
      <c r="C55" s="254"/>
      <c r="D55" s="254"/>
      <c r="E55" s="254"/>
      <c r="F55" s="254"/>
      <c r="G55" s="254"/>
      <c r="H55" s="254"/>
      <c r="I55" s="254"/>
      <c r="J55" s="254"/>
      <c r="K55" s="254"/>
      <c r="L55" s="254"/>
      <c r="M55" s="254"/>
      <c r="N55" s="254"/>
      <c r="O55" s="254"/>
      <c r="P55" s="254"/>
      <c r="Q55" s="254"/>
      <c r="R55" s="254"/>
      <c r="S55" s="254"/>
      <c r="T55" s="254"/>
      <c r="U55" s="260"/>
      <c r="V55" s="260"/>
      <c r="W55" s="260"/>
      <c r="X55" s="260"/>
      <c r="Y55" s="260"/>
    </row>
    <row r="56" spans="1:25" x14ac:dyDescent="0.2">
      <c r="A56" s="254"/>
      <c r="B56" s="254"/>
      <c r="C56" s="254"/>
      <c r="D56" s="254"/>
      <c r="E56" s="254"/>
      <c r="F56" s="254"/>
      <c r="G56" s="254"/>
      <c r="H56" s="254"/>
      <c r="I56" s="254"/>
      <c r="J56" s="254"/>
      <c r="K56" s="254"/>
      <c r="L56" s="254"/>
      <c r="M56" s="254"/>
      <c r="N56" s="254"/>
      <c r="O56" s="254"/>
      <c r="P56" s="254"/>
      <c r="Q56" s="254"/>
      <c r="R56" s="254"/>
      <c r="S56" s="254"/>
      <c r="T56" s="254"/>
      <c r="U56" s="260"/>
      <c r="V56" s="260"/>
      <c r="W56" s="260"/>
      <c r="X56" s="260"/>
      <c r="Y56" s="260"/>
    </row>
    <row r="57" spans="1:25" x14ac:dyDescent="0.2">
      <c r="A57" s="254"/>
      <c r="B57" s="254"/>
      <c r="C57" s="254"/>
      <c r="D57" s="254"/>
      <c r="E57" s="254"/>
      <c r="F57" s="254"/>
      <c r="G57" s="254"/>
      <c r="H57" s="254"/>
      <c r="I57" s="254"/>
      <c r="J57" s="254"/>
      <c r="K57" s="254"/>
      <c r="L57" s="254"/>
      <c r="M57" s="254"/>
      <c r="N57" s="254"/>
      <c r="O57" s="254"/>
      <c r="P57" s="254"/>
      <c r="Q57" s="254"/>
      <c r="R57" s="254"/>
      <c r="S57" s="254"/>
      <c r="T57" s="254"/>
      <c r="U57" s="260"/>
      <c r="V57" s="260"/>
      <c r="W57" s="260"/>
      <c r="X57" s="260"/>
      <c r="Y57" s="260"/>
    </row>
    <row r="58" spans="1:25" x14ac:dyDescent="0.2">
      <c r="A58" s="254"/>
      <c r="B58" s="254"/>
      <c r="C58" s="254"/>
      <c r="D58" s="254"/>
      <c r="E58" s="254"/>
      <c r="F58" s="254"/>
      <c r="G58" s="254"/>
      <c r="H58" s="254"/>
      <c r="I58" s="254"/>
      <c r="J58" s="254"/>
      <c r="K58" s="254"/>
      <c r="L58" s="254"/>
      <c r="M58" s="254"/>
      <c r="N58" s="254"/>
      <c r="O58" s="254"/>
      <c r="P58" s="254"/>
      <c r="Q58" s="254"/>
      <c r="R58" s="254"/>
      <c r="S58" s="254"/>
      <c r="T58" s="254"/>
      <c r="U58" s="260"/>
      <c r="V58" s="260"/>
      <c r="W58" s="260"/>
      <c r="X58" s="260"/>
      <c r="Y58" s="260"/>
    </row>
    <row r="59" spans="1:25" x14ac:dyDescent="0.2">
      <c r="A59" s="254"/>
      <c r="B59" s="254"/>
      <c r="C59" s="254"/>
      <c r="D59" s="254"/>
      <c r="E59" s="254"/>
      <c r="F59" s="254"/>
      <c r="G59" s="254"/>
      <c r="H59" s="254"/>
      <c r="I59" s="254"/>
      <c r="J59" s="254"/>
      <c r="K59" s="254"/>
      <c r="L59" s="254"/>
      <c r="M59" s="254"/>
      <c r="N59" s="254"/>
      <c r="O59" s="254"/>
      <c r="P59" s="254"/>
      <c r="Q59" s="254"/>
      <c r="R59" s="254"/>
      <c r="S59" s="254"/>
      <c r="T59" s="254"/>
      <c r="U59" s="260"/>
      <c r="V59" s="260"/>
      <c r="W59" s="260"/>
      <c r="X59" s="260"/>
      <c r="Y59" s="260"/>
    </row>
    <row r="60" spans="1:25" x14ac:dyDescent="0.2">
      <c r="A60" s="254"/>
      <c r="B60" s="254"/>
      <c r="C60" s="254"/>
      <c r="D60" s="254"/>
      <c r="E60" s="254"/>
      <c r="F60" s="254"/>
      <c r="G60" s="254"/>
      <c r="H60" s="254"/>
      <c r="I60" s="254"/>
      <c r="J60" s="254"/>
      <c r="K60" s="254"/>
      <c r="L60" s="254"/>
      <c r="M60" s="254"/>
      <c r="N60" s="254"/>
      <c r="O60" s="254"/>
      <c r="P60" s="254"/>
      <c r="Q60" s="254"/>
      <c r="R60" s="254"/>
      <c r="S60" s="254"/>
      <c r="T60" s="254"/>
      <c r="U60" s="260"/>
      <c r="V60" s="260"/>
      <c r="W60" s="260"/>
      <c r="X60" s="260"/>
      <c r="Y60" s="260"/>
    </row>
    <row r="61" spans="1:25" x14ac:dyDescent="0.2">
      <c r="A61" s="254"/>
      <c r="B61" s="254"/>
      <c r="C61" s="254"/>
      <c r="D61" s="254"/>
      <c r="E61" s="254"/>
      <c r="F61" s="254"/>
      <c r="G61" s="254"/>
      <c r="H61" s="254"/>
      <c r="I61" s="254"/>
      <c r="J61" s="254"/>
      <c r="K61" s="254"/>
      <c r="L61" s="254"/>
      <c r="M61" s="254"/>
      <c r="N61" s="254"/>
      <c r="O61" s="254"/>
      <c r="P61" s="254"/>
      <c r="Q61" s="254"/>
      <c r="R61" s="254"/>
      <c r="S61" s="254"/>
      <c r="T61" s="254"/>
      <c r="U61" s="260"/>
      <c r="V61" s="260"/>
      <c r="W61" s="260"/>
      <c r="X61" s="260"/>
      <c r="Y61" s="260"/>
    </row>
    <row r="62" spans="1:25" x14ac:dyDescent="0.2">
      <c r="A62" s="254"/>
      <c r="B62" s="254"/>
      <c r="C62" s="254"/>
      <c r="D62" s="254"/>
      <c r="E62" s="254"/>
      <c r="F62" s="254"/>
      <c r="G62" s="254"/>
      <c r="H62" s="254"/>
      <c r="I62" s="254"/>
      <c r="J62" s="254"/>
      <c r="K62" s="254"/>
      <c r="L62" s="254"/>
      <c r="M62" s="254"/>
      <c r="N62" s="254"/>
      <c r="O62" s="254"/>
      <c r="P62" s="254"/>
      <c r="Q62" s="254"/>
      <c r="R62" s="254"/>
      <c r="S62" s="254"/>
      <c r="T62" s="254"/>
      <c r="U62" s="260"/>
      <c r="V62" s="260"/>
      <c r="W62" s="260"/>
      <c r="X62" s="260"/>
      <c r="Y62" s="260"/>
    </row>
    <row r="63" spans="1:25" x14ac:dyDescent="0.2">
      <c r="A63" s="254"/>
      <c r="B63" s="254"/>
      <c r="C63" s="254"/>
      <c r="D63" s="254"/>
      <c r="E63" s="254"/>
      <c r="F63" s="254"/>
      <c r="G63" s="254"/>
      <c r="H63" s="254"/>
      <c r="I63" s="254"/>
      <c r="J63" s="254"/>
      <c r="K63" s="254"/>
      <c r="L63" s="254"/>
      <c r="M63" s="254"/>
      <c r="N63" s="254"/>
      <c r="O63" s="254"/>
      <c r="P63" s="254"/>
      <c r="Q63" s="254"/>
      <c r="R63" s="254"/>
      <c r="S63" s="254"/>
      <c r="T63" s="254"/>
      <c r="U63" s="260"/>
      <c r="V63" s="260"/>
      <c r="W63" s="260"/>
      <c r="X63" s="260"/>
      <c r="Y63" s="260"/>
    </row>
    <row r="64" spans="1:25" x14ac:dyDescent="0.2">
      <c r="A64" s="254"/>
      <c r="B64" s="254"/>
      <c r="C64" s="254"/>
      <c r="D64" s="254"/>
      <c r="E64" s="254"/>
      <c r="F64" s="254"/>
      <c r="G64" s="254"/>
      <c r="H64" s="254"/>
      <c r="I64" s="254"/>
      <c r="J64" s="254"/>
      <c r="K64" s="254"/>
      <c r="L64" s="254"/>
      <c r="M64" s="254"/>
      <c r="N64" s="254"/>
      <c r="O64" s="254"/>
      <c r="P64" s="254"/>
      <c r="Q64" s="254"/>
      <c r="R64" s="254"/>
      <c r="S64" s="254"/>
      <c r="T64" s="254"/>
      <c r="U64" s="260"/>
      <c r="V64" s="260"/>
      <c r="W64" s="260"/>
      <c r="X64" s="260"/>
      <c r="Y64" s="260"/>
    </row>
    <row r="65" spans="1:25" x14ac:dyDescent="0.2">
      <c r="A65" s="254"/>
      <c r="B65" s="254"/>
      <c r="C65" s="254"/>
      <c r="D65" s="254"/>
      <c r="E65" s="254"/>
      <c r="F65" s="254"/>
      <c r="G65" s="254"/>
      <c r="H65" s="254"/>
      <c r="I65" s="254"/>
      <c r="J65" s="254"/>
      <c r="K65" s="254"/>
      <c r="L65" s="254"/>
      <c r="M65" s="254"/>
      <c r="N65" s="254"/>
      <c r="O65" s="254"/>
      <c r="P65" s="254"/>
      <c r="Q65" s="254"/>
      <c r="R65" s="254"/>
      <c r="S65" s="254"/>
      <c r="T65" s="254"/>
      <c r="U65" s="260"/>
      <c r="V65" s="260"/>
      <c r="W65" s="260"/>
      <c r="X65" s="260"/>
      <c r="Y65" s="260"/>
    </row>
    <row r="66" spans="1:25" x14ac:dyDescent="0.2">
      <c r="A66" s="254"/>
      <c r="B66" s="254"/>
      <c r="C66" s="254"/>
      <c r="D66" s="254"/>
      <c r="E66" s="254"/>
      <c r="F66" s="254"/>
      <c r="G66" s="254"/>
      <c r="H66" s="254"/>
      <c r="I66" s="254"/>
      <c r="J66" s="254"/>
      <c r="K66" s="254"/>
      <c r="L66" s="254"/>
      <c r="M66" s="254"/>
      <c r="N66" s="254"/>
      <c r="O66" s="254"/>
      <c r="P66" s="254"/>
      <c r="Q66" s="254"/>
      <c r="R66" s="254"/>
      <c r="S66" s="254"/>
      <c r="T66" s="254"/>
      <c r="U66" s="260"/>
      <c r="V66" s="260"/>
      <c r="W66" s="260"/>
      <c r="X66" s="260"/>
      <c r="Y66" s="260"/>
    </row>
    <row r="67" spans="1:25" x14ac:dyDescent="0.2">
      <c r="A67" s="254"/>
      <c r="B67" s="254"/>
      <c r="C67" s="254"/>
      <c r="D67" s="254"/>
      <c r="E67" s="254"/>
      <c r="F67" s="254"/>
      <c r="G67" s="254"/>
      <c r="H67" s="254"/>
      <c r="I67" s="254"/>
      <c r="J67" s="254"/>
      <c r="K67" s="254"/>
      <c r="L67" s="254"/>
      <c r="M67" s="254"/>
      <c r="N67" s="254"/>
      <c r="O67" s="254"/>
      <c r="P67" s="254"/>
      <c r="Q67" s="254"/>
      <c r="R67" s="254"/>
      <c r="S67" s="254"/>
      <c r="T67" s="254"/>
      <c r="U67" s="260"/>
      <c r="V67" s="260"/>
      <c r="W67" s="260"/>
      <c r="X67" s="260"/>
      <c r="Y67" s="260"/>
    </row>
    <row r="68" spans="1:25" x14ac:dyDescent="0.2">
      <c r="A68" s="254"/>
      <c r="B68" s="254"/>
      <c r="C68" s="254"/>
      <c r="D68" s="254"/>
      <c r="E68" s="254"/>
      <c r="F68" s="254"/>
      <c r="G68" s="254"/>
      <c r="H68" s="254"/>
      <c r="I68" s="254"/>
      <c r="J68" s="254"/>
      <c r="K68" s="254"/>
      <c r="L68" s="254"/>
      <c r="M68" s="254"/>
      <c r="N68" s="254"/>
      <c r="O68" s="254"/>
      <c r="P68" s="254"/>
      <c r="Q68" s="254"/>
      <c r="R68" s="254"/>
      <c r="S68" s="254"/>
      <c r="T68" s="254"/>
      <c r="U68" s="260"/>
      <c r="V68" s="260"/>
      <c r="W68" s="260"/>
      <c r="X68" s="260"/>
      <c r="Y68" s="260"/>
    </row>
    <row r="69" spans="1:25" x14ac:dyDescent="0.2">
      <c r="A69" s="254"/>
      <c r="B69" s="254"/>
      <c r="C69" s="254"/>
      <c r="D69" s="254"/>
      <c r="E69" s="254"/>
      <c r="F69" s="254"/>
      <c r="G69" s="254"/>
      <c r="H69" s="254"/>
      <c r="I69" s="254"/>
      <c r="J69" s="254"/>
      <c r="K69" s="254"/>
      <c r="L69" s="254"/>
      <c r="M69" s="254"/>
      <c r="N69" s="254"/>
      <c r="O69" s="254"/>
      <c r="P69" s="254"/>
      <c r="Q69" s="254"/>
      <c r="R69" s="254"/>
      <c r="S69" s="254"/>
      <c r="T69" s="254"/>
      <c r="U69" s="260"/>
      <c r="V69" s="260"/>
      <c r="W69" s="260"/>
      <c r="X69" s="260"/>
      <c r="Y69" s="260"/>
    </row>
    <row r="70" spans="1:25" x14ac:dyDescent="0.2">
      <c r="A70" s="254"/>
      <c r="B70" s="254"/>
      <c r="C70" s="254"/>
      <c r="D70" s="254"/>
      <c r="E70" s="254"/>
      <c r="F70" s="254"/>
      <c r="G70" s="254"/>
      <c r="H70" s="254"/>
      <c r="I70" s="254"/>
      <c r="J70" s="254"/>
      <c r="K70" s="254"/>
      <c r="L70" s="254"/>
      <c r="M70" s="254"/>
      <c r="N70" s="254"/>
      <c r="O70" s="254"/>
      <c r="P70" s="254"/>
      <c r="Q70" s="254"/>
      <c r="R70" s="254"/>
      <c r="S70" s="254"/>
      <c r="T70" s="254"/>
      <c r="U70" s="260"/>
      <c r="V70" s="260"/>
      <c r="W70" s="260"/>
      <c r="X70" s="260"/>
      <c r="Y70" s="260"/>
    </row>
    <row r="71" spans="1:25" x14ac:dyDescent="0.2">
      <c r="A71" s="254"/>
      <c r="B71" s="254"/>
      <c r="C71" s="254"/>
      <c r="D71" s="254"/>
      <c r="E71" s="254"/>
      <c r="F71" s="254"/>
      <c r="G71" s="254"/>
      <c r="H71" s="254"/>
      <c r="I71" s="254"/>
      <c r="J71" s="254"/>
      <c r="K71" s="254"/>
      <c r="L71" s="254"/>
      <c r="M71" s="254"/>
      <c r="N71" s="254"/>
      <c r="O71" s="254"/>
      <c r="P71" s="254"/>
      <c r="Q71" s="254"/>
      <c r="R71" s="254"/>
      <c r="S71" s="254"/>
      <c r="T71" s="254"/>
      <c r="U71" s="260"/>
      <c r="V71" s="260"/>
      <c r="W71" s="260"/>
      <c r="X71" s="260"/>
      <c r="Y71" s="260"/>
    </row>
    <row r="72" spans="1:25" x14ac:dyDescent="0.2">
      <c r="A72" s="254" t="s">
        <v>222</v>
      </c>
      <c r="B72" s="254"/>
      <c r="C72" s="254"/>
      <c r="D72" s="254"/>
      <c r="E72" s="254"/>
      <c r="F72" s="254"/>
      <c r="G72" s="254"/>
      <c r="H72" s="254"/>
      <c r="I72" s="254"/>
      <c r="J72" s="254"/>
      <c r="K72" s="254" t="s">
        <v>223</v>
      </c>
      <c r="L72" s="254"/>
      <c r="M72" s="254"/>
      <c r="N72" s="254"/>
      <c r="O72" s="254"/>
      <c r="P72" s="254"/>
      <c r="Q72" s="254"/>
      <c r="R72" s="254"/>
      <c r="S72" s="254"/>
      <c r="T72" s="254"/>
      <c r="U72" s="260"/>
      <c r="V72" s="260"/>
      <c r="W72" s="260"/>
      <c r="X72" s="260"/>
      <c r="Y72" s="260"/>
    </row>
    <row r="73" spans="1:25" x14ac:dyDescent="0.2">
      <c r="A73" s="254"/>
      <c r="B73" s="254"/>
      <c r="C73" s="254"/>
      <c r="D73" s="254"/>
      <c r="E73" s="254"/>
      <c r="F73" s="254"/>
      <c r="G73" s="254"/>
      <c r="H73" s="254"/>
      <c r="I73" s="254"/>
      <c r="J73" s="254"/>
      <c r="K73" s="254"/>
      <c r="L73" s="254"/>
      <c r="M73" s="254"/>
      <c r="N73" s="254"/>
      <c r="O73" s="254"/>
      <c r="P73" s="254"/>
      <c r="Q73" s="254"/>
      <c r="R73" s="254"/>
      <c r="S73" s="254"/>
      <c r="T73" s="254"/>
      <c r="U73" s="260"/>
      <c r="V73" s="260"/>
      <c r="W73" s="260"/>
      <c r="X73" s="260"/>
      <c r="Y73" s="260"/>
    </row>
    <row r="74" spans="1:25" x14ac:dyDescent="0.2">
      <c r="A74" s="254"/>
      <c r="B74" s="254"/>
      <c r="C74" s="254"/>
      <c r="D74" s="254"/>
      <c r="E74" s="254"/>
      <c r="F74" s="254"/>
      <c r="G74" s="254"/>
      <c r="H74" s="254"/>
      <c r="I74" s="254"/>
      <c r="J74" s="254"/>
      <c r="K74" s="254"/>
      <c r="L74" s="254"/>
      <c r="M74" s="254"/>
      <c r="N74" s="254"/>
      <c r="O74" s="254"/>
      <c r="P74" s="254"/>
      <c r="Q74" s="254"/>
      <c r="R74" s="254"/>
      <c r="S74" s="254"/>
      <c r="T74" s="254"/>
      <c r="U74" s="260"/>
      <c r="V74" s="260"/>
      <c r="W74" s="260"/>
      <c r="X74" s="260"/>
      <c r="Y74" s="260"/>
    </row>
    <row r="75" spans="1:25" x14ac:dyDescent="0.2">
      <c r="A75" s="254"/>
      <c r="B75" s="254"/>
      <c r="C75" s="254"/>
      <c r="D75" s="254"/>
      <c r="E75" s="254"/>
      <c r="F75" s="254"/>
      <c r="G75" s="254"/>
      <c r="H75" s="254"/>
      <c r="I75" s="254"/>
      <c r="J75" s="254"/>
      <c r="K75" s="254"/>
      <c r="L75" s="254"/>
      <c r="M75" s="254"/>
      <c r="N75" s="254"/>
      <c r="O75" s="254"/>
      <c r="P75" s="254"/>
      <c r="Q75" s="254"/>
      <c r="R75" s="254"/>
      <c r="S75" s="254"/>
      <c r="T75" s="254"/>
      <c r="U75" s="260"/>
      <c r="V75" s="260"/>
      <c r="W75" s="260"/>
      <c r="X75" s="260"/>
      <c r="Y75" s="260"/>
    </row>
    <row r="76" spans="1:25" x14ac:dyDescent="0.2">
      <c r="A76" s="254"/>
      <c r="B76" s="254"/>
      <c r="C76" s="254"/>
      <c r="D76" s="254"/>
      <c r="E76" s="254"/>
      <c r="F76" s="254"/>
      <c r="G76" s="254"/>
      <c r="H76" s="254"/>
      <c r="I76" s="254"/>
      <c r="J76" s="254"/>
      <c r="K76" s="254"/>
      <c r="L76" s="254"/>
      <c r="M76" s="254"/>
      <c r="N76" s="254"/>
      <c r="O76" s="254"/>
      <c r="P76" s="254"/>
      <c r="Q76" s="254"/>
      <c r="R76" s="254"/>
      <c r="S76" s="254"/>
      <c r="T76" s="254"/>
      <c r="U76" s="260"/>
      <c r="V76" s="260"/>
      <c r="W76" s="260"/>
      <c r="X76" s="260"/>
      <c r="Y76" s="260"/>
    </row>
    <row r="77" spans="1:25" x14ac:dyDescent="0.2">
      <c r="A77" s="254"/>
      <c r="B77" s="254"/>
      <c r="C77" s="254"/>
      <c r="D77" s="254"/>
      <c r="E77" s="254"/>
      <c r="F77" s="254"/>
      <c r="G77" s="254"/>
      <c r="H77" s="254"/>
      <c r="I77" s="254"/>
      <c r="J77" s="254"/>
      <c r="K77" s="254"/>
      <c r="L77" s="254"/>
      <c r="M77" s="254"/>
      <c r="N77" s="254"/>
      <c r="O77" s="254"/>
      <c r="P77" s="254"/>
      <c r="Q77" s="254"/>
      <c r="R77" s="254"/>
      <c r="S77" s="254"/>
      <c r="T77" s="254"/>
      <c r="U77" s="260"/>
      <c r="V77" s="260"/>
      <c r="W77" s="260"/>
      <c r="X77" s="260"/>
      <c r="Y77" s="260"/>
    </row>
    <row r="78" spans="1:25" x14ac:dyDescent="0.2">
      <c r="A78" s="254"/>
      <c r="B78" s="254"/>
      <c r="C78" s="254"/>
      <c r="D78" s="254"/>
      <c r="E78" s="254"/>
      <c r="F78" s="254"/>
      <c r="G78" s="254"/>
      <c r="H78" s="254"/>
      <c r="I78" s="254"/>
      <c r="J78" s="254"/>
      <c r="K78" s="254"/>
      <c r="L78" s="254"/>
      <c r="M78" s="254"/>
      <c r="N78" s="254"/>
      <c r="O78" s="254"/>
      <c r="P78" s="254"/>
      <c r="Q78" s="254"/>
      <c r="R78" s="254"/>
      <c r="S78" s="254"/>
      <c r="T78" s="254"/>
      <c r="U78" s="260"/>
      <c r="V78" s="260"/>
      <c r="W78" s="260"/>
      <c r="X78" s="260"/>
      <c r="Y78" s="260"/>
    </row>
    <row r="79" spans="1:25" x14ac:dyDescent="0.2">
      <c r="A79" s="254"/>
      <c r="B79" s="254"/>
      <c r="C79" s="254"/>
      <c r="D79" s="254"/>
      <c r="E79" s="254"/>
      <c r="F79" s="254"/>
      <c r="G79" s="254"/>
      <c r="H79" s="254"/>
      <c r="I79" s="254"/>
      <c r="J79" s="254"/>
      <c r="K79" s="254"/>
      <c r="L79" s="254"/>
      <c r="M79" s="254"/>
      <c r="N79" s="254"/>
      <c r="O79" s="254"/>
      <c r="P79" s="254"/>
      <c r="Q79" s="254"/>
      <c r="R79" s="254"/>
      <c r="S79" s="254"/>
      <c r="T79" s="254"/>
      <c r="U79" s="260"/>
      <c r="V79" s="260"/>
      <c r="W79" s="260"/>
      <c r="X79" s="260"/>
      <c r="Y79" s="260"/>
    </row>
    <row r="80" spans="1:25" x14ac:dyDescent="0.2">
      <c r="A80" s="254"/>
      <c r="B80" s="254"/>
      <c r="C80" s="254"/>
      <c r="D80" s="254"/>
      <c r="E80" s="254"/>
      <c r="F80" s="254"/>
      <c r="G80" s="254"/>
      <c r="H80" s="254"/>
      <c r="I80" s="254"/>
      <c r="J80" s="254"/>
      <c r="K80" s="254"/>
      <c r="L80" s="254"/>
      <c r="M80" s="254"/>
      <c r="N80" s="254"/>
      <c r="O80" s="254"/>
      <c r="P80" s="254"/>
      <c r="Q80" s="254"/>
      <c r="R80" s="254"/>
      <c r="S80" s="254"/>
      <c r="T80" s="254"/>
      <c r="U80" s="260"/>
      <c r="V80" s="260"/>
      <c r="W80" s="260"/>
      <c r="X80" s="260"/>
      <c r="Y80" s="260"/>
    </row>
    <row r="81" spans="1:25" x14ac:dyDescent="0.2">
      <c r="A81" s="254"/>
      <c r="B81" s="254"/>
      <c r="C81" s="254"/>
      <c r="D81" s="254"/>
      <c r="E81" s="254"/>
      <c r="F81" s="254"/>
      <c r="G81" s="254"/>
      <c r="H81" s="254"/>
      <c r="I81" s="254"/>
      <c r="J81" s="254"/>
      <c r="K81" s="254"/>
      <c r="L81" s="254"/>
      <c r="M81" s="254"/>
      <c r="N81" s="254"/>
      <c r="O81" s="254"/>
      <c r="P81" s="254"/>
      <c r="Q81" s="254"/>
      <c r="R81" s="254"/>
      <c r="S81" s="254"/>
      <c r="T81" s="254"/>
      <c r="U81" s="260"/>
      <c r="V81" s="260"/>
      <c r="W81" s="260"/>
      <c r="X81" s="260"/>
      <c r="Y81" s="260"/>
    </row>
    <row r="82" spans="1:25" x14ac:dyDescent="0.2">
      <c r="A82" s="254"/>
      <c r="B82" s="254"/>
      <c r="C82" s="254"/>
      <c r="D82" s="254"/>
      <c r="E82" s="254"/>
      <c r="F82" s="254"/>
      <c r="G82" s="254"/>
      <c r="H82" s="254"/>
      <c r="I82" s="254"/>
      <c r="J82" s="254"/>
      <c r="K82" s="254"/>
      <c r="L82" s="254"/>
      <c r="M82" s="254"/>
      <c r="N82" s="254"/>
      <c r="O82" s="254"/>
      <c r="P82" s="254"/>
      <c r="Q82" s="254"/>
      <c r="R82" s="254"/>
      <c r="S82" s="254"/>
      <c r="T82" s="254"/>
      <c r="U82" s="260"/>
      <c r="V82" s="260"/>
      <c r="W82" s="260"/>
      <c r="X82" s="260"/>
      <c r="Y82" s="260"/>
    </row>
    <row r="83" spans="1:25" x14ac:dyDescent="0.2">
      <c r="A83" s="254"/>
      <c r="B83" s="254"/>
      <c r="C83" s="254"/>
      <c r="D83" s="254"/>
      <c r="E83" s="254"/>
      <c r="F83" s="254"/>
      <c r="G83" s="254"/>
      <c r="H83" s="254"/>
      <c r="I83" s="254"/>
      <c r="J83" s="254"/>
      <c r="K83" s="254"/>
      <c r="L83" s="254"/>
      <c r="M83" s="254"/>
      <c r="N83" s="254"/>
      <c r="O83" s="254"/>
      <c r="P83" s="254"/>
      <c r="Q83" s="254"/>
      <c r="R83" s="254"/>
      <c r="S83" s="254"/>
      <c r="T83" s="254"/>
      <c r="U83" s="260"/>
      <c r="V83" s="260"/>
      <c r="W83" s="260"/>
      <c r="X83" s="260"/>
      <c r="Y83" s="260"/>
    </row>
    <row r="84" spans="1:25" x14ac:dyDescent="0.2">
      <c r="A84" s="254"/>
      <c r="B84" s="254"/>
      <c r="C84" s="254"/>
      <c r="D84" s="254"/>
      <c r="E84" s="254"/>
      <c r="F84" s="254"/>
      <c r="G84" s="254"/>
      <c r="H84" s="254"/>
      <c r="I84" s="254"/>
      <c r="J84" s="254"/>
      <c r="K84" s="254"/>
      <c r="L84" s="254"/>
      <c r="M84" s="254"/>
      <c r="N84" s="254"/>
      <c r="O84" s="254"/>
      <c r="P84" s="254"/>
      <c r="Q84" s="254"/>
      <c r="R84" s="254"/>
      <c r="S84" s="254"/>
      <c r="T84" s="254"/>
      <c r="U84" s="260"/>
      <c r="V84" s="260"/>
      <c r="W84" s="260"/>
      <c r="X84" s="260"/>
      <c r="Y84" s="260"/>
    </row>
    <row r="85" spans="1:25" x14ac:dyDescent="0.2">
      <c r="A85" s="254"/>
      <c r="B85" s="254"/>
      <c r="C85" s="254"/>
      <c r="D85" s="254"/>
      <c r="E85" s="254"/>
      <c r="F85" s="254"/>
      <c r="G85" s="254"/>
      <c r="H85" s="254"/>
      <c r="I85" s="254"/>
      <c r="J85" s="254"/>
      <c r="K85" s="254"/>
      <c r="L85" s="254"/>
      <c r="M85" s="254"/>
      <c r="N85" s="254"/>
      <c r="O85" s="254"/>
      <c r="P85" s="254"/>
      <c r="Q85" s="254"/>
      <c r="R85" s="254"/>
      <c r="S85" s="254"/>
      <c r="T85" s="254"/>
      <c r="U85" s="260"/>
      <c r="V85" s="260"/>
      <c r="W85" s="260"/>
      <c r="X85" s="260"/>
      <c r="Y85" s="260"/>
    </row>
    <row r="86" spans="1:25" x14ac:dyDescent="0.2">
      <c r="A86" s="254"/>
      <c r="B86" s="254"/>
      <c r="C86" s="254"/>
      <c r="D86" s="254"/>
      <c r="E86" s="254"/>
      <c r="F86" s="254"/>
      <c r="G86" s="254"/>
      <c r="H86" s="254"/>
      <c r="I86" s="254"/>
      <c r="J86" s="254"/>
      <c r="K86" s="254"/>
      <c r="L86" s="254"/>
      <c r="M86" s="254"/>
      <c r="N86" s="254"/>
      <c r="O86" s="254"/>
      <c r="P86" s="254"/>
      <c r="Q86" s="254"/>
      <c r="R86" s="254"/>
      <c r="S86" s="254"/>
      <c r="T86" s="254"/>
      <c r="U86" s="260"/>
      <c r="V86" s="260"/>
      <c r="W86" s="260"/>
      <c r="X86" s="260"/>
      <c r="Y86" s="260"/>
    </row>
    <row r="87" spans="1:25" x14ac:dyDescent="0.2">
      <c r="A87" s="254"/>
      <c r="B87" s="254"/>
      <c r="C87" s="254"/>
      <c r="D87" s="254"/>
      <c r="E87" s="254"/>
      <c r="F87" s="254"/>
      <c r="G87" s="254"/>
      <c r="H87" s="254"/>
      <c r="I87" s="254"/>
      <c r="J87" s="254"/>
      <c r="K87" s="254"/>
      <c r="L87" s="254"/>
      <c r="M87" s="254"/>
      <c r="N87" s="254"/>
      <c r="O87" s="254"/>
      <c r="P87" s="254"/>
      <c r="Q87" s="254"/>
      <c r="R87" s="254"/>
      <c r="S87" s="254"/>
      <c r="T87" s="254"/>
      <c r="U87" s="260"/>
      <c r="V87" s="260"/>
      <c r="W87" s="260"/>
      <c r="X87" s="260"/>
      <c r="Y87" s="260"/>
    </row>
    <row r="88" spans="1:25" x14ac:dyDescent="0.2">
      <c r="A88" s="251" t="s">
        <v>193</v>
      </c>
      <c r="B88" s="251"/>
      <c r="C88" s="251"/>
      <c r="D88" s="251"/>
      <c r="E88" s="251"/>
      <c r="F88" s="251"/>
      <c r="G88" s="251"/>
      <c r="H88" s="251"/>
      <c r="I88" s="251"/>
      <c r="J88" s="251"/>
      <c r="K88" s="251" t="s">
        <v>194</v>
      </c>
      <c r="L88" s="251"/>
      <c r="M88" s="251"/>
      <c r="N88" s="251"/>
      <c r="O88" s="251"/>
      <c r="P88" s="251"/>
      <c r="Q88" s="251"/>
      <c r="R88" s="251"/>
      <c r="S88" s="251"/>
      <c r="T88" s="251"/>
    </row>
    <row r="89" spans="1:25" x14ac:dyDescent="0.2">
      <c r="A89" s="251"/>
      <c r="B89" s="251"/>
      <c r="C89" s="251"/>
      <c r="D89" s="251"/>
      <c r="E89" s="251"/>
      <c r="F89" s="251"/>
      <c r="G89" s="251"/>
      <c r="H89" s="251"/>
      <c r="I89" s="251"/>
      <c r="J89" s="251"/>
      <c r="K89" s="251"/>
      <c r="L89" s="251"/>
      <c r="M89" s="251"/>
      <c r="N89" s="251"/>
      <c r="O89" s="251"/>
      <c r="P89" s="251"/>
      <c r="Q89" s="251"/>
      <c r="R89" s="251"/>
      <c r="S89" s="251"/>
      <c r="T89" s="251"/>
    </row>
    <row r="90" spans="1:25" x14ac:dyDescent="0.2">
      <c r="A90" s="251"/>
      <c r="B90" s="251"/>
      <c r="C90" s="251"/>
      <c r="D90" s="251"/>
      <c r="E90" s="251"/>
      <c r="F90" s="251"/>
      <c r="G90" s="251"/>
      <c r="H90" s="251"/>
      <c r="I90" s="251"/>
      <c r="J90" s="251"/>
      <c r="K90" s="251"/>
      <c r="L90" s="251"/>
      <c r="M90" s="251"/>
      <c r="N90" s="251"/>
      <c r="O90" s="251"/>
      <c r="P90" s="251"/>
      <c r="Q90" s="251"/>
      <c r="R90" s="251"/>
      <c r="S90" s="251"/>
      <c r="T90" s="251"/>
    </row>
    <row r="91" spans="1:25" x14ac:dyDescent="0.2">
      <c r="A91" s="251"/>
      <c r="B91" s="251"/>
      <c r="C91" s="251"/>
      <c r="D91" s="251"/>
      <c r="E91" s="251"/>
      <c r="F91" s="251"/>
      <c r="G91" s="251"/>
      <c r="H91" s="251"/>
      <c r="I91" s="251"/>
      <c r="J91" s="251"/>
      <c r="K91" s="251"/>
      <c r="L91" s="251"/>
      <c r="M91" s="251"/>
      <c r="N91" s="251"/>
      <c r="O91" s="251"/>
      <c r="P91" s="251"/>
      <c r="Q91" s="251"/>
      <c r="R91" s="251"/>
      <c r="S91" s="251"/>
      <c r="T91" s="251"/>
    </row>
    <row r="92" spans="1:25" x14ac:dyDescent="0.2">
      <c r="A92" s="251"/>
      <c r="B92" s="251"/>
      <c r="C92" s="251"/>
      <c r="D92" s="251"/>
      <c r="E92" s="251"/>
      <c r="F92" s="251"/>
      <c r="G92" s="251"/>
      <c r="H92" s="251"/>
      <c r="I92" s="251"/>
      <c r="J92" s="251"/>
      <c r="K92" s="251"/>
      <c r="L92" s="251"/>
      <c r="M92" s="251"/>
      <c r="N92" s="251"/>
      <c r="O92" s="251"/>
      <c r="P92" s="251"/>
      <c r="Q92" s="251"/>
      <c r="R92" s="251"/>
      <c r="S92" s="251"/>
      <c r="T92" s="251"/>
    </row>
    <row r="93" spans="1:25" x14ac:dyDescent="0.2">
      <c r="A93" s="251"/>
      <c r="B93" s="251"/>
      <c r="C93" s="251"/>
      <c r="D93" s="251"/>
      <c r="E93" s="251"/>
      <c r="F93" s="251"/>
      <c r="G93" s="251"/>
      <c r="H93" s="251"/>
      <c r="I93" s="251"/>
      <c r="J93" s="251"/>
      <c r="K93" s="251"/>
      <c r="L93" s="251"/>
      <c r="M93" s="251"/>
      <c r="N93" s="251"/>
      <c r="O93" s="251"/>
      <c r="P93" s="251"/>
      <c r="Q93" s="251"/>
      <c r="R93" s="251"/>
      <c r="S93" s="251"/>
      <c r="T93" s="251"/>
    </row>
    <row r="94" spans="1:25" x14ac:dyDescent="0.2">
      <c r="A94" s="251"/>
      <c r="B94" s="251"/>
      <c r="C94" s="251"/>
      <c r="D94" s="251"/>
      <c r="E94" s="251"/>
      <c r="F94" s="251"/>
      <c r="G94" s="251"/>
      <c r="H94" s="251"/>
      <c r="I94" s="251"/>
      <c r="J94" s="251"/>
      <c r="K94" s="251"/>
      <c r="L94" s="251"/>
      <c r="M94" s="251"/>
      <c r="N94" s="251"/>
      <c r="O94" s="251"/>
      <c r="P94" s="251"/>
      <c r="Q94" s="251"/>
      <c r="R94" s="251"/>
      <c r="S94" s="251"/>
      <c r="T94" s="251"/>
    </row>
    <row r="95" spans="1:25" x14ac:dyDescent="0.2">
      <c r="A95" s="251"/>
      <c r="B95" s="251"/>
      <c r="C95" s="251"/>
      <c r="D95" s="251"/>
      <c r="E95" s="251"/>
      <c r="F95" s="251"/>
      <c r="G95" s="251"/>
      <c r="H95" s="251"/>
      <c r="I95" s="251"/>
      <c r="J95" s="251"/>
      <c r="K95" s="251"/>
      <c r="L95" s="251"/>
      <c r="M95" s="251"/>
      <c r="N95" s="251"/>
      <c r="O95" s="251"/>
      <c r="P95" s="251"/>
      <c r="Q95" s="251"/>
      <c r="R95" s="251"/>
      <c r="S95" s="251"/>
      <c r="T95" s="251"/>
    </row>
    <row r="96" spans="1:25" x14ac:dyDescent="0.2">
      <c r="A96" s="251"/>
      <c r="B96" s="251"/>
      <c r="C96" s="251"/>
      <c r="D96" s="251"/>
      <c r="E96" s="251"/>
      <c r="F96" s="251"/>
      <c r="G96" s="251"/>
      <c r="H96" s="251"/>
      <c r="I96" s="251"/>
      <c r="J96" s="251"/>
      <c r="K96" s="251"/>
      <c r="L96" s="251"/>
      <c r="M96" s="251"/>
      <c r="N96" s="251"/>
      <c r="O96" s="251"/>
      <c r="P96" s="251"/>
      <c r="Q96" s="251"/>
      <c r="R96" s="251"/>
      <c r="S96" s="251"/>
      <c r="T96" s="251"/>
    </row>
    <row r="97" spans="1:25" x14ac:dyDescent="0.2">
      <c r="A97" s="251"/>
      <c r="B97" s="251"/>
      <c r="C97" s="251"/>
      <c r="D97" s="251"/>
      <c r="E97" s="251"/>
      <c r="F97" s="251"/>
      <c r="G97" s="251"/>
      <c r="H97" s="251"/>
      <c r="I97" s="251"/>
      <c r="J97" s="251"/>
      <c r="K97" s="251"/>
      <c r="L97" s="251"/>
      <c r="M97" s="251"/>
      <c r="N97" s="251"/>
      <c r="O97" s="251"/>
      <c r="P97" s="251"/>
      <c r="Q97" s="251"/>
      <c r="R97" s="251"/>
      <c r="S97" s="251"/>
      <c r="T97" s="251"/>
    </row>
    <row r="98" spans="1:25" x14ac:dyDescent="0.2">
      <c r="A98" s="251"/>
      <c r="B98" s="251"/>
      <c r="C98" s="251"/>
      <c r="D98" s="251"/>
      <c r="E98" s="251"/>
      <c r="F98" s="251"/>
      <c r="G98" s="251"/>
      <c r="H98" s="251"/>
      <c r="I98" s="251"/>
      <c r="J98" s="251"/>
      <c r="K98" s="251"/>
      <c r="L98" s="251"/>
      <c r="M98" s="251"/>
      <c r="N98" s="251"/>
      <c r="O98" s="251"/>
      <c r="P98" s="251"/>
      <c r="Q98" s="251"/>
      <c r="R98" s="251"/>
      <c r="S98" s="251"/>
      <c r="T98" s="251"/>
    </row>
    <row r="99" spans="1:25" x14ac:dyDescent="0.2">
      <c r="A99" s="251"/>
      <c r="B99" s="251"/>
      <c r="C99" s="251"/>
      <c r="D99" s="251"/>
      <c r="E99" s="251"/>
      <c r="F99" s="251"/>
      <c r="G99" s="251"/>
      <c r="H99" s="251"/>
      <c r="I99" s="251"/>
      <c r="J99" s="251"/>
      <c r="K99" s="251"/>
      <c r="L99" s="251"/>
      <c r="M99" s="251"/>
      <c r="N99" s="251"/>
      <c r="O99" s="251"/>
      <c r="P99" s="251"/>
      <c r="Q99" s="251"/>
      <c r="R99" s="251"/>
      <c r="S99" s="251"/>
      <c r="T99" s="251"/>
    </row>
    <row r="100" spans="1:25" x14ac:dyDescent="0.2">
      <c r="A100" s="251"/>
      <c r="B100" s="251"/>
      <c r="C100" s="251"/>
      <c r="D100" s="251"/>
      <c r="E100" s="251"/>
      <c r="F100" s="251"/>
      <c r="G100" s="251"/>
      <c r="H100" s="251"/>
      <c r="I100" s="251"/>
      <c r="J100" s="251"/>
      <c r="K100" s="251"/>
      <c r="L100" s="251"/>
      <c r="M100" s="251"/>
      <c r="N100" s="251"/>
      <c r="O100" s="251"/>
      <c r="P100" s="251"/>
      <c r="Q100" s="251"/>
      <c r="R100" s="251"/>
      <c r="S100" s="251"/>
      <c r="T100" s="251"/>
    </row>
    <row r="101" spans="1:25" x14ac:dyDescent="0.2">
      <c r="A101" s="251"/>
      <c r="B101" s="251"/>
      <c r="C101" s="251"/>
      <c r="D101" s="251"/>
      <c r="E101" s="251"/>
      <c r="F101" s="251"/>
      <c r="G101" s="251"/>
      <c r="H101" s="251"/>
      <c r="I101" s="251"/>
      <c r="J101" s="251"/>
      <c r="K101" s="251"/>
      <c r="L101" s="251"/>
      <c r="M101" s="251"/>
      <c r="N101" s="251"/>
      <c r="O101" s="251"/>
      <c r="P101" s="251"/>
      <c r="Q101" s="251"/>
      <c r="R101" s="251"/>
      <c r="S101" s="251"/>
      <c r="T101" s="251"/>
    </row>
    <row r="102" spans="1:25" x14ac:dyDescent="0.2">
      <c r="A102" s="251"/>
      <c r="B102" s="251"/>
      <c r="C102" s="251"/>
      <c r="D102" s="251"/>
      <c r="E102" s="251"/>
      <c r="F102" s="251"/>
      <c r="G102" s="251"/>
      <c r="H102" s="251"/>
      <c r="I102" s="251"/>
      <c r="J102" s="251"/>
      <c r="K102" s="251"/>
      <c r="L102" s="251"/>
      <c r="M102" s="251"/>
      <c r="N102" s="251"/>
      <c r="O102" s="251"/>
      <c r="P102" s="251"/>
      <c r="Q102" s="251"/>
      <c r="R102" s="251"/>
      <c r="S102" s="251"/>
      <c r="T102" s="251"/>
    </row>
    <row r="103" spans="1:25" x14ac:dyDescent="0.2">
      <c r="A103" s="251"/>
      <c r="B103" s="251"/>
      <c r="C103" s="251"/>
      <c r="D103" s="251"/>
      <c r="E103" s="251"/>
      <c r="F103" s="251"/>
      <c r="G103" s="251"/>
      <c r="H103" s="251"/>
      <c r="I103" s="251"/>
      <c r="J103" s="251"/>
      <c r="K103" s="251"/>
      <c r="L103" s="251"/>
      <c r="M103" s="251"/>
      <c r="N103" s="251"/>
      <c r="O103" s="251"/>
      <c r="P103" s="251"/>
      <c r="Q103" s="251"/>
      <c r="R103" s="251"/>
      <c r="S103" s="251"/>
      <c r="T103" s="251"/>
    </row>
    <row r="104" spans="1:25" x14ac:dyDescent="0.2">
      <c r="A104" s="251"/>
      <c r="B104" s="251"/>
      <c r="C104" s="251"/>
      <c r="D104" s="251"/>
      <c r="E104" s="251"/>
      <c r="F104" s="251"/>
      <c r="G104" s="251"/>
      <c r="H104" s="251"/>
      <c r="I104" s="251"/>
      <c r="J104" s="251"/>
      <c r="K104" s="251"/>
      <c r="L104" s="251"/>
      <c r="M104" s="251"/>
      <c r="N104" s="251"/>
      <c r="O104" s="251"/>
      <c r="P104" s="251"/>
      <c r="Q104" s="251"/>
      <c r="R104" s="251"/>
      <c r="S104" s="251"/>
      <c r="T104" s="251"/>
      <c r="U104" s="261"/>
      <c r="V104" s="261"/>
      <c r="W104" s="261"/>
      <c r="X104" s="261"/>
      <c r="Y104" s="261"/>
    </row>
    <row r="105" spans="1:25" x14ac:dyDescent="0.2">
      <c r="M105" s="22"/>
      <c r="N105" s="22"/>
      <c r="O105" s="22"/>
      <c r="P105" s="22"/>
      <c r="Q105" s="22"/>
      <c r="R105" s="22"/>
      <c r="S105" s="22"/>
      <c r="T105" s="22"/>
      <c r="U105" s="261"/>
      <c r="V105" s="261"/>
      <c r="W105" s="261"/>
      <c r="X105" s="261"/>
      <c r="Y105" s="261"/>
    </row>
    <row r="106" spans="1:25" x14ac:dyDescent="0.2">
      <c r="M106" s="22"/>
      <c r="N106" s="22"/>
      <c r="O106" s="22"/>
      <c r="P106" s="22"/>
      <c r="Q106" s="22"/>
      <c r="R106" s="22"/>
      <c r="S106" s="22"/>
      <c r="T106" s="22"/>
      <c r="U106" s="261"/>
      <c r="V106" s="261"/>
      <c r="W106" s="261"/>
      <c r="X106" s="261"/>
      <c r="Y106" s="261"/>
    </row>
    <row r="107" spans="1:25" x14ac:dyDescent="0.2">
      <c r="M107" s="22"/>
      <c r="N107" s="22"/>
      <c r="O107" s="22"/>
      <c r="P107" s="22"/>
      <c r="Q107" s="22"/>
      <c r="R107" s="22"/>
      <c r="S107" s="22"/>
      <c r="T107" s="22"/>
      <c r="U107" s="261"/>
      <c r="V107" s="261"/>
      <c r="W107" s="261"/>
      <c r="X107" s="261"/>
      <c r="Y107" s="261"/>
    </row>
    <row r="108" spans="1:25" x14ac:dyDescent="0.2">
      <c r="A108" s="269" t="s">
        <v>134</v>
      </c>
      <c r="B108" s="269"/>
      <c r="C108" s="269"/>
      <c r="D108" s="269"/>
      <c r="E108" s="269"/>
      <c r="F108" s="269"/>
      <c r="G108" s="269"/>
      <c r="H108" s="269"/>
      <c r="I108" s="269"/>
      <c r="J108" s="269"/>
      <c r="K108" s="269"/>
      <c r="L108" s="269"/>
      <c r="M108" s="269"/>
      <c r="N108" s="269"/>
      <c r="O108" s="269"/>
      <c r="P108" s="269"/>
      <c r="Q108" s="269"/>
      <c r="R108" s="269"/>
      <c r="S108" s="269"/>
      <c r="T108" s="269"/>
      <c r="U108" s="261"/>
      <c r="V108" s="261"/>
      <c r="W108" s="261"/>
      <c r="X108" s="261"/>
      <c r="Y108" s="261"/>
    </row>
    <row r="109" spans="1:25" x14ac:dyDescent="0.2">
      <c r="A109" s="269"/>
      <c r="B109" s="269"/>
      <c r="C109" s="269"/>
      <c r="D109" s="269"/>
      <c r="E109" s="269"/>
      <c r="F109" s="269"/>
      <c r="G109" s="269"/>
      <c r="H109" s="269"/>
      <c r="I109" s="269"/>
      <c r="J109" s="269"/>
      <c r="K109" s="269"/>
      <c r="L109" s="269"/>
      <c r="M109" s="269"/>
      <c r="N109" s="269"/>
      <c r="O109" s="269"/>
      <c r="P109" s="269"/>
      <c r="Q109" s="269"/>
      <c r="R109" s="269"/>
      <c r="S109" s="269"/>
      <c r="T109" s="269"/>
      <c r="U109" s="261"/>
      <c r="V109" s="261"/>
      <c r="W109" s="261"/>
      <c r="X109" s="261"/>
      <c r="Y109" s="261"/>
    </row>
    <row r="110" spans="1:25" x14ac:dyDescent="0.2">
      <c r="A110" s="262"/>
      <c r="B110" s="262"/>
      <c r="C110" s="265"/>
      <c r="D110" s="265"/>
      <c r="E110" s="265"/>
      <c r="F110" s="265"/>
      <c r="G110" s="265"/>
      <c r="H110" s="50"/>
      <c r="I110" s="50"/>
      <c r="J110" s="50"/>
      <c r="K110" s="50"/>
      <c r="L110" s="50"/>
      <c r="M110" s="51"/>
      <c r="N110" s="51"/>
      <c r="O110" s="51"/>
      <c r="P110" s="51"/>
      <c r="Q110" s="51"/>
      <c r="R110" s="51"/>
      <c r="S110" s="51"/>
      <c r="T110" s="52"/>
      <c r="U110" s="261"/>
      <c r="V110" s="261"/>
      <c r="W110" s="261"/>
      <c r="X110" s="261"/>
      <c r="Y110" s="261"/>
    </row>
    <row r="111" spans="1:25" x14ac:dyDescent="0.2">
      <c r="A111" s="263"/>
      <c r="B111" s="263" t="s">
        <v>135</v>
      </c>
      <c r="C111" s="190"/>
      <c r="D111" s="190"/>
      <c r="E111" s="190"/>
      <c r="F111" s="190"/>
      <c r="G111" s="190"/>
      <c r="H111" s="190"/>
      <c r="I111" s="190"/>
      <c r="J111" s="190"/>
      <c r="K111" s="190"/>
      <c r="L111" s="190"/>
      <c r="M111" s="190"/>
      <c r="N111" s="190"/>
      <c r="O111" s="190"/>
      <c r="P111" s="190"/>
      <c r="Q111" s="190"/>
      <c r="R111" s="190"/>
      <c r="S111" s="190"/>
      <c r="T111" s="266"/>
      <c r="U111" s="261"/>
      <c r="V111" s="261"/>
      <c r="W111" s="261"/>
      <c r="X111" s="261"/>
      <c r="Y111" s="261"/>
    </row>
    <row r="112" spans="1:25" x14ac:dyDescent="0.2">
      <c r="A112" s="263"/>
      <c r="B112" s="263"/>
      <c r="C112" s="190"/>
      <c r="D112" s="190"/>
      <c r="E112" s="190"/>
      <c r="F112" s="190"/>
      <c r="G112" s="190"/>
      <c r="H112" s="190"/>
      <c r="I112" s="190"/>
      <c r="J112" s="190"/>
      <c r="K112" s="190"/>
      <c r="L112" s="190"/>
      <c r="M112" s="190"/>
      <c r="N112" s="190"/>
      <c r="O112" s="190"/>
      <c r="P112" s="190"/>
      <c r="Q112" s="190"/>
      <c r="R112" s="190"/>
      <c r="S112" s="190"/>
      <c r="T112" s="266"/>
      <c r="U112" s="261"/>
      <c r="V112" s="261"/>
      <c r="W112" s="261"/>
      <c r="X112" s="261"/>
      <c r="Y112" s="261"/>
    </row>
    <row r="113" spans="1:25" x14ac:dyDescent="0.2">
      <c r="A113" s="264"/>
      <c r="B113" s="264"/>
      <c r="C113" s="267"/>
      <c r="D113" s="267"/>
      <c r="E113" s="267"/>
      <c r="F113" s="267"/>
      <c r="G113" s="267"/>
      <c r="H113" s="53"/>
      <c r="I113" s="53"/>
      <c r="J113" s="53"/>
      <c r="K113" s="53"/>
      <c r="L113" s="53"/>
      <c r="M113" s="53"/>
      <c r="N113" s="53"/>
      <c r="O113" s="53"/>
      <c r="P113" s="53"/>
      <c r="Q113" s="53"/>
      <c r="R113" s="53"/>
      <c r="S113" s="53"/>
      <c r="T113" s="54"/>
      <c r="U113" s="261"/>
      <c r="V113" s="261"/>
      <c r="W113" s="261"/>
      <c r="X113" s="261"/>
      <c r="Y113" s="261"/>
    </row>
    <row r="114" spans="1:25" x14ac:dyDescent="0.2">
      <c r="A114" s="268"/>
      <c r="B114" s="268"/>
      <c r="C114" s="268"/>
      <c r="D114" s="268"/>
      <c r="E114" s="268"/>
      <c r="F114" s="268"/>
      <c r="G114" s="268"/>
      <c r="H114" s="268"/>
      <c r="I114" s="268"/>
      <c r="J114" s="268"/>
      <c r="K114" s="268"/>
      <c r="L114" s="268"/>
      <c r="M114" s="268"/>
      <c r="N114" s="268"/>
      <c r="O114" s="268"/>
      <c r="P114" s="268"/>
      <c r="Q114" s="268"/>
      <c r="R114" s="268"/>
      <c r="S114" s="268"/>
      <c r="T114" s="268"/>
      <c r="U114" s="261"/>
      <c r="V114" s="261"/>
      <c r="W114" s="261"/>
      <c r="X114" s="261"/>
      <c r="Y114" s="261"/>
    </row>
    <row r="115" spans="1:25" x14ac:dyDescent="0.2">
      <c r="A115" s="268"/>
      <c r="B115" s="268"/>
      <c r="C115" s="268"/>
      <c r="D115" s="268"/>
      <c r="E115" s="268"/>
      <c r="F115" s="268"/>
      <c r="G115" s="268"/>
      <c r="H115" s="268"/>
      <c r="I115" s="268"/>
      <c r="J115" s="268"/>
      <c r="K115" s="268"/>
      <c r="L115" s="268"/>
      <c r="M115" s="268"/>
      <c r="N115" s="268"/>
      <c r="O115" s="268"/>
      <c r="P115" s="268"/>
      <c r="Q115" s="268"/>
      <c r="R115" s="268"/>
      <c r="S115" s="268"/>
      <c r="T115" s="268"/>
      <c r="U115" s="261"/>
      <c r="V115" s="261"/>
      <c r="W115" s="261"/>
      <c r="X115" s="261"/>
      <c r="Y115" s="261"/>
    </row>
    <row r="116" spans="1:25" x14ac:dyDescent="0.2">
      <c r="A116" s="268"/>
      <c r="B116" s="268"/>
      <c r="C116" s="268"/>
      <c r="D116" s="268"/>
      <c r="E116" s="268"/>
      <c r="F116" s="268"/>
      <c r="G116" s="268"/>
      <c r="H116" s="268"/>
      <c r="I116" s="268"/>
      <c r="J116" s="268"/>
      <c r="K116" s="268"/>
      <c r="L116" s="268"/>
      <c r="M116" s="268"/>
      <c r="N116" s="268"/>
      <c r="O116" s="268"/>
      <c r="P116" s="268"/>
      <c r="Q116" s="268"/>
      <c r="R116" s="268"/>
      <c r="S116" s="268"/>
      <c r="T116" s="268"/>
      <c r="U116" s="261"/>
      <c r="V116" s="261"/>
      <c r="W116" s="261"/>
      <c r="X116" s="261"/>
      <c r="Y116" s="261"/>
    </row>
    <row r="117" spans="1:25" x14ac:dyDescent="0.2">
      <c r="A117" s="268"/>
      <c r="B117" s="268"/>
      <c r="C117" s="268"/>
      <c r="D117" s="268"/>
      <c r="E117" s="268"/>
      <c r="F117" s="268"/>
      <c r="G117" s="268"/>
      <c r="H117" s="268"/>
      <c r="I117" s="268"/>
      <c r="J117" s="268"/>
      <c r="K117" s="268"/>
      <c r="L117" s="268"/>
      <c r="M117" s="268"/>
      <c r="N117" s="268"/>
      <c r="O117" s="268"/>
      <c r="P117" s="268"/>
      <c r="Q117" s="268"/>
      <c r="R117" s="268"/>
      <c r="S117" s="268"/>
      <c r="T117" s="268"/>
      <c r="U117" s="261"/>
      <c r="V117" s="261"/>
      <c r="W117" s="261"/>
      <c r="X117" s="261"/>
      <c r="Y117" s="261"/>
    </row>
    <row r="118" spans="1:25" x14ac:dyDescent="0.2">
      <c r="A118" s="57"/>
      <c r="B118" s="57"/>
      <c r="C118" s="57"/>
      <c r="D118" s="57"/>
      <c r="E118" s="57"/>
      <c r="F118" s="57"/>
      <c r="G118" s="57"/>
      <c r="H118" s="57"/>
      <c r="I118" s="57"/>
      <c r="J118" s="57"/>
      <c r="K118" s="57"/>
      <c r="L118" s="57"/>
      <c r="M118" s="57"/>
      <c r="N118" s="57"/>
      <c r="O118" s="57"/>
      <c r="P118" s="57"/>
      <c r="Q118" s="57"/>
      <c r="R118" s="57"/>
      <c r="S118" s="57"/>
      <c r="T118" s="57"/>
      <c r="U118" s="24"/>
      <c r="V118" s="24"/>
      <c r="W118" s="24"/>
      <c r="X118" s="24"/>
      <c r="Y118" s="24"/>
    </row>
    <row r="119" spans="1:25" x14ac:dyDescent="0.2">
      <c r="A119" s="57"/>
      <c r="B119" s="57"/>
      <c r="C119" s="57"/>
      <c r="D119" s="57"/>
      <c r="E119" s="57"/>
      <c r="F119" s="57"/>
      <c r="G119" s="57"/>
      <c r="H119" s="57"/>
      <c r="I119" s="57"/>
      <c r="J119" s="57"/>
      <c r="K119" s="57"/>
      <c r="L119" s="57"/>
      <c r="M119" s="57"/>
      <c r="N119" s="57"/>
      <c r="O119" s="57"/>
      <c r="P119" s="57"/>
      <c r="Q119" s="57"/>
      <c r="R119" s="57"/>
      <c r="S119" s="57"/>
      <c r="T119" s="57"/>
      <c r="U119" s="24"/>
      <c r="V119" s="24"/>
      <c r="W119" s="24"/>
      <c r="X119" s="24"/>
      <c r="Y119" s="24"/>
    </row>
    <row r="120" spans="1:25" x14ac:dyDescent="0.2">
      <c r="A120" s="252" t="s">
        <v>219</v>
      </c>
      <c r="B120" s="252"/>
      <c r="C120" s="252"/>
      <c r="D120" s="252"/>
      <c r="E120" s="252"/>
      <c r="F120" s="252"/>
      <c r="G120" s="252"/>
      <c r="H120" s="252"/>
      <c r="I120" s="252"/>
      <c r="J120" s="252"/>
      <c r="K120" s="252"/>
      <c r="L120" s="252"/>
      <c r="M120" s="252"/>
      <c r="N120" s="252"/>
      <c r="O120" s="252"/>
      <c r="P120" s="252"/>
      <c r="Q120" s="252"/>
      <c r="R120" s="252"/>
      <c r="S120" s="252"/>
      <c r="T120" s="252"/>
    </row>
    <row r="121" spans="1:25" x14ac:dyDescent="0.2">
      <c r="A121" s="253"/>
      <c r="B121" s="253"/>
      <c r="C121" s="253"/>
      <c r="D121" s="253"/>
      <c r="E121" s="253"/>
      <c r="F121" s="253"/>
      <c r="G121" s="253"/>
      <c r="H121" s="253"/>
      <c r="I121" s="253"/>
      <c r="J121" s="253"/>
      <c r="K121" s="253"/>
      <c r="L121" s="253"/>
      <c r="M121" s="253"/>
      <c r="N121" s="253"/>
      <c r="O121" s="253"/>
      <c r="P121" s="253"/>
      <c r="Q121" s="253"/>
      <c r="R121" s="253"/>
      <c r="S121" s="253"/>
      <c r="T121" s="253"/>
    </row>
    <row r="122" spans="1:25" x14ac:dyDescent="0.2">
      <c r="A122" s="169" t="s">
        <v>37</v>
      </c>
      <c r="B122" s="170"/>
      <c r="C122" s="170"/>
      <c r="D122" s="170"/>
      <c r="E122" s="170"/>
      <c r="F122" s="170"/>
      <c r="G122" s="170"/>
      <c r="H122" s="170"/>
      <c r="I122" s="170"/>
      <c r="J122" s="170"/>
      <c r="K122" s="170"/>
      <c r="L122" s="170"/>
      <c r="M122" s="170"/>
      <c r="N122" s="170"/>
      <c r="O122" s="170"/>
      <c r="P122" s="170"/>
      <c r="Q122" s="170"/>
      <c r="R122" s="170"/>
      <c r="S122" s="170"/>
      <c r="T122" s="171"/>
    </row>
    <row r="123" spans="1:25" x14ac:dyDescent="0.2">
      <c r="A123" s="175"/>
      <c r="B123" s="176"/>
      <c r="C123" s="176"/>
      <c r="D123" s="176"/>
      <c r="E123" s="176"/>
      <c r="F123" s="176"/>
      <c r="G123" s="176"/>
      <c r="H123" s="176"/>
      <c r="I123" s="176"/>
      <c r="J123" s="176"/>
      <c r="K123" s="176"/>
      <c r="L123" s="176"/>
      <c r="M123" s="176"/>
      <c r="N123" s="176"/>
      <c r="O123" s="176"/>
      <c r="P123" s="176"/>
      <c r="Q123" s="176"/>
      <c r="R123" s="176"/>
      <c r="S123" s="176"/>
      <c r="T123" s="177"/>
    </row>
    <row r="124" spans="1:25" x14ac:dyDescent="0.2">
      <c r="A124" s="180" t="s">
        <v>24</v>
      </c>
      <c r="B124" s="169" t="s">
        <v>23</v>
      </c>
      <c r="C124" s="170"/>
      <c r="D124" s="170"/>
      <c r="E124" s="170"/>
      <c r="F124" s="170"/>
      <c r="G124" s="170"/>
      <c r="H124" s="170"/>
      <c r="I124" s="171"/>
      <c r="J124" s="82" t="s">
        <v>35</v>
      </c>
      <c r="K124" s="76" t="s">
        <v>21</v>
      </c>
      <c r="L124" s="77"/>
      <c r="M124" s="78"/>
      <c r="N124" s="76" t="s">
        <v>36</v>
      </c>
      <c r="O124" s="77"/>
      <c r="P124" s="78"/>
      <c r="Q124" s="76" t="s">
        <v>20</v>
      </c>
      <c r="R124" s="77"/>
      <c r="S124" s="78"/>
      <c r="T124" s="82" t="s">
        <v>19</v>
      </c>
    </row>
    <row r="125" spans="1:25" x14ac:dyDescent="0.2">
      <c r="A125" s="181"/>
      <c r="B125" s="172"/>
      <c r="C125" s="173"/>
      <c r="D125" s="173"/>
      <c r="E125" s="173"/>
      <c r="F125" s="173"/>
      <c r="G125" s="173"/>
      <c r="H125" s="173"/>
      <c r="I125" s="174"/>
      <c r="J125" s="83"/>
      <c r="K125" s="79"/>
      <c r="L125" s="80"/>
      <c r="M125" s="81"/>
      <c r="N125" s="79"/>
      <c r="O125" s="80"/>
      <c r="P125" s="81"/>
      <c r="Q125" s="79"/>
      <c r="R125" s="80"/>
      <c r="S125" s="81"/>
      <c r="T125" s="83"/>
    </row>
    <row r="126" spans="1:25" x14ac:dyDescent="0.2">
      <c r="A126" s="182"/>
      <c r="B126" s="175"/>
      <c r="C126" s="176"/>
      <c r="D126" s="176"/>
      <c r="E126" s="176"/>
      <c r="F126" s="176"/>
      <c r="G126" s="176"/>
      <c r="H126" s="176"/>
      <c r="I126" s="177"/>
      <c r="J126" s="84"/>
      <c r="K126" s="3" t="s">
        <v>25</v>
      </c>
      <c r="L126" s="3" t="s">
        <v>26</v>
      </c>
      <c r="M126" s="3" t="s">
        <v>27</v>
      </c>
      <c r="N126" s="3" t="s">
        <v>31</v>
      </c>
      <c r="O126" s="3" t="s">
        <v>5</v>
      </c>
      <c r="P126" s="3" t="s">
        <v>28</v>
      </c>
      <c r="Q126" s="3" t="s">
        <v>29</v>
      </c>
      <c r="R126" s="3" t="s">
        <v>25</v>
      </c>
      <c r="S126" s="3" t="s">
        <v>30</v>
      </c>
      <c r="T126" s="84"/>
    </row>
    <row r="127" spans="1:25" ht="42.6" customHeight="1" x14ac:dyDescent="0.2">
      <c r="A127" s="16" t="s">
        <v>140</v>
      </c>
      <c r="B127" s="233" t="s">
        <v>141</v>
      </c>
      <c r="C127" s="234"/>
      <c r="D127" s="234"/>
      <c r="E127" s="234"/>
      <c r="F127" s="234"/>
      <c r="G127" s="234"/>
      <c r="H127" s="234"/>
      <c r="I127" s="235"/>
      <c r="J127" s="5">
        <v>6</v>
      </c>
      <c r="K127" s="5">
        <v>2</v>
      </c>
      <c r="L127" s="5">
        <v>1</v>
      </c>
      <c r="M127" s="5">
        <v>0</v>
      </c>
      <c r="N127" s="7">
        <f>K127+L127+M127</f>
        <v>3</v>
      </c>
      <c r="O127" s="8">
        <f>P127-N127</f>
        <v>8</v>
      </c>
      <c r="P127" s="8">
        <f>ROUND(PRODUCT(J127,25)/14,0)</f>
        <v>11</v>
      </c>
      <c r="Q127" s="11" t="s">
        <v>29</v>
      </c>
      <c r="R127" s="5"/>
      <c r="S127" s="12"/>
      <c r="T127" s="5" t="s">
        <v>84</v>
      </c>
      <c r="U127" s="244" t="str">
        <f>IF(J132&gt;=30,"Corect","Sunt necesare cel puțin 30 de credite")</f>
        <v>Corect</v>
      </c>
      <c r="V127" s="245"/>
      <c r="W127" s="245"/>
    </row>
    <row r="128" spans="1:25" ht="19.7" customHeight="1" x14ac:dyDescent="0.2">
      <c r="A128" s="55" t="s">
        <v>146</v>
      </c>
      <c r="B128" s="178" t="s">
        <v>142</v>
      </c>
      <c r="C128" s="178"/>
      <c r="D128" s="178"/>
      <c r="E128" s="178"/>
      <c r="F128" s="178"/>
      <c r="G128" s="178"/>
      <c r="H128" s="178"/>
      <c r="I128" s="178"/>
      <c r="J128" s="5">
        <v>6</v>
      </c>
      <c r="K128" s="5">
        <v>2</v>
      </c>
      <c r="L128" s="5">
        <v>1</v>
      </c>
      <c r="M128" s="5">
        <v>0</v>
      </c>
      <c r="N128" s="7">
        <f>K128+L128+M128</f>
        <v>3</v>
      </c>
      <c r="O128" s="8">
        <f>P128-N128</f>
        <v>8</v>
      </c>
      <c r="P128" s="8">
        <f>ROUND(PRODUCT(J128,25)/14,0)</f>
        <v>11</v>
      </c>
      <c r="Q128" s="11" t="s">
        <v>29</v>
      </c>
      <c r="R128" s="5"/>
      <c r="S128" s="12"/>
      <c r="T128" s="5" t="s">
        <v>85</v>
      </c>
    </row>
    <row r="129" spans="1:23" ht="19.7" customHeight="1" x14ac:dyDescent="0.2">
      <c r="A129" s="55" t="s">
        <v>147</v>
      </c>
      <c r="B129" s="178" t="s">
        <v>143</v>
      </c>
      <c r="C129" s="178"/>
      <c r="D129" s="178"/>
      <c r="E129" s="178"/>
      <c r="F129" s="178"/>
      <c r="G129" s="178"/>
      <c r="H129" s="178"/>
      <c r="I129" s="178"/>
      <c r="J129" s="5">
        <v>6</v>
      </c>
      <c r="K129" s="5">
        <v>2</v>
      </c>
      <c r="L129" s="5">
        <v>1</v>
      </c>
      <c r="M129" s="5">
        <v>0</v>
      </c>
      <c r="N129" s="7">
        <f>K129+L129+M129</f>
        <v>3</v>
      </c>
      <c r="O129" s="8">
        <f>P129-N129</f>
        <v>8</v>
      </c>
      <c r="P129" s="8">
        <f>ROUND(PRODUCT(J129,25)/14,0)</f>
        <v>11</v>
      </c>
      <c r="Q129" s="11" t="s">
        <v>29</v>
      </c>
      <c r="R129" s="5"/>
      <c r="S129" s="12"/>
      <c r="T129" s="5" t="s">
        <v>85</v>
      </c>
    </row>
    <row r="130" spans="1:23" ht="28.35" customHeight="1" x14ac:dyDescent="0.2">
      <c r="A130" s="55" t="s">
        <v>148</v>
      </c>
      <c r="B130" s="178" t="s">
        <v>144</v>
      </c>
      <c r="C130" s="178"/>
      <c r="D130" s="178"/>
      <c r="E130" s="178"/>
      <c r="F130" s="178"/>
      <c r="G130" s="178"/>
      <c r="H130" s="178"/>
      <c r="I130" s="178"/>
      <c r="J130" s="5">
        <v>6</v>
      </c>
      <c r="K130" s="5">
        <v>2</v>
      </c>
      <c r="L130" s="5">
        <v>1</v>
      </c>
      <c r="M130" s="5">
        <v>0</v>
      </c>
      <c r="N130" s="7">
        <f>K130+L130+M130</f>
        <v>3</v>
      </c>
      <c r="O130" s="8">
        <f>P130-N130</f>
        <v>8</v>
      </c>
      <c r="P130" s="8">
        <f>ROUND(PRODUCT(J130,25)/14,0)</f>
        <v>11</v>
      </c>
      <c r="Q130" s="11" t="s">
        <v>29</v>
      </c>
      <c r="R130" s="5"/>
      <c r="S130" s="12"/>
      <c r="T130" s="5" t="s">
        <v>85</v>
      </c>
    </row>
    <row r="131" spans="1:23" ht="28.35" customHeight="1" x14ac:dyDescent="0.2">
      <c r="A131" s="55" t="s">
        <v>149</v>
      </c>
      <c r="B131" s="189" t="s">
        <v>145</v>
      </c>
      <c r="C131" s="189"/>
      <c r="D131" s="189"/>
      <c r="E131" s="189"/>
      <c r="F131" s="189"/>
      <c r="G131" s="189"/>
      <c r="H131" s="189"/>
      <c r="I131" s="189"/>
      <c r="J131" s="5">
        <v>6</v>
      </c>
      <c r="K131" s="5">
        <v>2</v>
      </c>
      <c r="L131" s="5">
        <v>1</v>
      </c>
      <c r="M131" s="5">
        <v>0</v>
      </c>
      <c r="N131" s="7">
        <f>K131+L131+M131</f>
        <v>3</v>
      </c>
      <c r="O131" s="8">
        <f>P131-N131</f>
        <v>8</v>
      </c>
      <c r="P131" s="8">
        <f>ROUND(PRODUCT(J131,25)/14,0)</f>
        <v>11</v>
      </c>
      <c r="Q131" s="11" t="s">
        <v>29</v>
      </c>
      <c r="R131" s="5"/>
      <c r="S131" s="12"/>
      <c r="T131" s="5" t="s">
        <v>34</v>
      </c>
    </row>
    <row r="132" spans="1:23" x14ac:dyDescent="0.2">
      <c r="A132" s="9" t="s">
        <v>22</v>
      </c>
      <c r="B132" s="92"/>
      <c r="C132" s="179"/>
      <c r="D132" s="179"/>
      <c r="E132" s="179"/>
      <c r="F132" s="179"/>
      <c r="G132" s="179"/>
      <c r="H132" s="179"/>
      <c r="I132" s="93"/>
      <c r="J132" s="9">
        <f t="shared" ref="J132:P132" si="0">SUM(J127:J131)</f>
        <v>30</v>
      </c>
      <c r="K132" s="9">
        <f t="shared" si="0"/>
        <v>10</v>
      </c>
      <c r="L132" s="9">
        <f t="shared" si="0"/>
        <v>5</v>
      </c>
      <c r="M132" s="9">
        <f t="shared" si="0"/>
        <v>0</v>
      </c>
      <c r="N132" s="9">
        <f t="shared" si="0"/>
        <v>15</v>
      </c>
      <c r="O132" s="9">
        <f t="shared" si="0"/>
        <v>40</v>
      </c>
      <c r="P132" s="9">
        <f t="shared" si="0"/>
        <v>55</v>
      </c>
      <c r="Q132" s="9">
        <f>COUNTIF(Q127:Q131,"E")</f>
        <v>5</v>
      </c>
      <c r="R132" s="9">
        <f>COUNTIF(R127:R131,"C")</f>
        <v>0</v>
      </c>
      <c r="S132" s="9">
        <f>COUNTIF(S127:S131,"VP")</f>
        <v>0</v>
      </c>
      <c r="T132" s="35">
        <f>COUNTA(T127:T131)</f>
        <v>5</v>
      </c>
      <c r="U132" s="190" t="str">
        <f>IF(Q132&gt;=SUM(R132:S132),"Corect","E trebuie să fie cel puțin egal cu C+VP")</f>
        <v>Corect</v>
      </c>
      <c r="V132" s="190"/>
      <c r="W132" s="190"/>
    </row>
    <row r="135" spans="1:23" x14ac:dyDescent="0.2">
      <c r="A135" s="169" t="s">
        <v>38</v>
      </c>
      <c r="B135" s="170"/>
      <c r="C135" s="170"/>
      <c r="D135" s="170"/>
      <c r="E135" s="170"/>
      <c r="F135" s="170"/>
      <c r="G135" s="170"/>
      <c r="H135" s="170"/>
      <c r="I135" s="170"/>
      <c r="J135" s="170"/>
      <c r="K135" s="170"/>
      <c r="L135" s="170"/>
      <c r="M135" s="170"/>
      <c r="N135" s="170"/>
      <c r="O135" s="170"/>
      <c r="P135" s="170"/>
      <c r="Q135" s="170"/>
      <c r="R135" s="170"/>
      <c r="S135" s="170"/>
      <c r="T135" s="171"/>
    </row>
    <row r="136" spans="1:23" x14ac:dyDescent="0.2">
      <c r="A136" s="172"/>
      <c r="B136" s="173"/>
      <c r="C136" s="173"/>
      <c r="D136" s="173"/>
      <c r="E136" s="173"/>
      <c r="F136" s="173"/>
      <c r="G136" s="173"/>
      <c r="H136" s="173"/>
      <c r="I136" s="173"/>
      <c r="J136" s="173"/>
      <c r="K136" s="173"/>
      <c r="L136" s="173"/>
      <c r="M136" s="173"/>
      <c r="N136" s="173"/>
      <c r="O136" s="173"/>
      <c r="P136" s="173"/>
      <c r="Q136" s="173"/>
      <c r="R136" s="173"/>
      <c r="S136" s="173"/>
      <c r="T136" s="174"/>
    </row>
    <row r="137" spans="1:23" x14ac:dyDescent="0.2">
      <c r="A137" s="180" t="s">
        <v>24</v>
      </c>
      <c r="B137" s="169" t="s">
        <v>23</v>
      </c>
      <c r="C137" s="170"/>
      <c r="D137" s="170"/>
      <c r="E137" s="170"/>
      <c r="F137" s="170"/>
      <c r="G137" s="170"/>
      <c r="H137" s="170"/>
      <c r="I137" s="171"/>
      <c r="J137" s="82" t="s">
        <v>35</v>
      </c>
      <c r="K137" s="76" t="s">
        <v>21</v>
      </c>
      <c r="L137" s="77"/>
      <c r="M137" s="78"/>
      <c r="N137" s="76" t="s">
        <v>36</v>
      </c>
      <c r="O137" s="77"/>
      <c r="P137" s="78"/>
      <c r="Q137" s="76" t="s">
        <v>20</v>
      </c>
      <c r="R137" s="77"/>
      <c r="S137" s="78"/>
      <c r="T137" s="75" t="s">
        <v>19</v>
      </c>
    </row>
    <row r="138" spans="1:23" x14ac:dyDescent="0.2">
      <c r="A138" s="181"/>
      <c r="B138" s="172"/>
      <c r="C138" s="173"/>
      <c r="D138" s="173"/>
      <c r="E138" s="173"/>
      <c r="F138" s="173"/>
      <c r="G138" s="173"/>
      <c r="H138" s="173"/>
      <c r="I138" s="174"/>
      <c r="J138" s="83"/>
      <c r="K138" s="79"/>
      <c r="L138" s="80"/>
      <c r="M138" s="81"/>
      <c r="N138" s="79"/>
      <c r="O138" s="80"/>
      <c r="P138" s="81"/>
      <c r="Q138" s="79"/>
      <c r="R138" s="80"/>
      <c r="S138" s="81"/>
      <c r="T138" s="75"/>
    </row>
    <row r="139" spans="1:23" x14ac:dyDescent="0.2">
      <c r="A139" s="182"/>
      <c r="B139" s="175"/>
      <c r="C139" s="176"/>
      <c r="D139" s="176"/>
      <c r="E139" s="176"/>
      <c r="F139" s="176"/>
      <c r="G139" s="176"/>
      <c r="H139" s="176"/>
      <c r="I139" s="177"/>
      <c r="J139" s="84"/>
      <c r="K139" s="3" t="s">
        <v>25</v>
      </c>
      <c r="L139" s="3" t="s">
        <v>26</v>
      </c>
      <c r="M139" s="3" t="s">
        <v>27</v>
      </c>
      <c r="N139" s="3" t="s">
        <v>31</v>
      </c>
      <c r="O139" s="3" t="s">
        <v>5</v>
      </c>
      <c r="P139" s="3" t="s">
        <v>28</v>
      </c>
      <c r="Q139" s="3" t="s">
        <v>29</v>
      </c>
      <c r="R139" s="3" t="s">
        <v>25</v>
      </c>
      <c r="S139" s="3" t="s">
        <v>30</v>
      </c>
      <c r="T139" s="75"/>
    </row>
    <row r="140" spans="1:23" ht="28.35" customHeight="1" x14ac:dyDescent="0.2">
      <c r="A140" s="55" t="s">
        <v>150</v>
      </c>
      <c r="B140" s="178" t="s">
        <v>151</v>
      </c>
      <c r="C140" s="178"/>
      <c r="D140" s="178"/>
      <c r="E140" s="178"/>
      <c r="F140" s="178"/>
      <c r="G140" s="178"/>
      <c r="H140" s="178"/>
      <c r="I140" s="178"/>
      <c r="J140" s="5">
        <v>6</v>
      </c>
      <c r="K140" s="5">
        <v>2</v>
      </c>
      <c r="L140" s="5">
        <v>1</v>
      </c>
      <c r="M140" s="5">
        <v>0</v>
      </c>
      <c r="N140" s="7">
        <f t="shared" ref="N140:N145" si="1">K140+L140+M140</f>
        <v>3</v>
      </c>
      <c r="O140" s="8">
        <f t="shared" ref="O140:O145" si="2">P140-N140</f>
        <v>8</v>
      </c>
      <c r="P140" s="8">
        <f t="shared" ref="P140:P145" si="3">ROUND(PRODUCT(J140,25)/14,0)</f>
        <v>11</v>
      </c>
      <c r="Q140" s="11" t="s">
        <v>29</v>
      </c>
      <c r="R140" s="5"/>
      <c r="S140" s="12"/>
      <c r="T140" s="5" t="s">
        <v>84</v>
      </c>
      <c r="U140" s="244" t="str">
        <f>IF(J146&gt;=30,"Corect","Sunt necesare cel puțin 30 de credite")</f>
        <v>Corect</v>
      </c>
      <c r="V140" s="245"/>
      <c r="W140" s="245"/>
    </row>
    <row r="141" spans="1:23" ht="19.7" customHeight="1" x14ac:dyDescent="0.2">
      <c r="A141" s="55" t="s">
        <v>152</v>
      </c>
      <c r="B141" s="189" t="s">
        <v>153</v>
      </c>
      <c r="C141" s="189"/>
      <c r="D141" s="189"/>
      <c r="E141" s="189"/>
      <c r="F141" s="189"/>
      <c r="G141" s="189"/>
      <c r="H141" s="189"/>
      <c r="I141" s="189"/>
      <c r="J141" s="5">
        <v>5</v>
      </c>
      <c r="K141" s="5">
        <v>2</v>
      </c>
      <c r="L141" s="5">
        <v>1</v>
      </c>
      <c r="M141" s="5">
        <v>0</v>
      </c>
      <c r="N141" s="7">
        <f t="shared" si="1"/>
        <v>3</v>
      </c>
      <c r="O141" s="8">
        <f t="shared" si="2"/>
        <v>6</v>
      </c>
      <c r="P141" s="8">
        <f t="shared" si="3"/>
        <v>9</v>
      </c>
      <c r="Q141" s="11" t="s">
        <v>29</v>
      </c>
      <c r="R141" s="5"/>
      <c r="S141" s="12"/>
      <c r="T141" s="5" t="s">
        <v>34</v>
      </c>
    </row>
    <row r="142" spans="1:23" ht="28.35" customHeight="1" x14ac:dyDescent="0.2">
      <c r="A142" s="55" t="s">
        <v>154</v>
      </c>
      <c r="B142" s="178" t="s">
        <v>155</v>
      </c>
      <c r="C142" s="178"/>
      <c r="D142" s="178"/>
      <c r="E142" s="178"/>
      <c r="F142" s="178"/>
      <c r="G142" s="178"/>
      <c r="H142" s="178"/>
      <c r="I142" s="178"/>
      <c r="J142" s="5">
        <v>6</v>
      </c>
      <c r="K142" s="5">
        <v>2</v>
      </c>
      <c r="L142" s="5">
        <v>1</v>
      </c>
      <c r="M142" s="5">
        <v>0</v>
      </c>
      <c r="N142" s="7">
        <f t="shared" si="1"/>
        <v>3</v>
      </c>
      <c r="O142" s="8">
        <f t="shared" si="2"/>
        <v>8</v>
      </c>
      <c r="P142" s="8">
        <f t="shared" si="3"/>
        <v>11</v>
      </c>
      <c r="Q142" s="11" t="s">
        <v>29</v>
      </c>
      <c r="R142" s="5"/>
      <c r="S142" s="12"/>
      <c r="T142" s="5" t="s">
        <v>85</v>
      </c>
    </row>
    <row r="143" spans="1:23" ht="28.35" customHeight="1" x14ac:dyDescent="0.2">
      <c r="A143" s="55" t="s">
        <v>156</v>
      </c>
      <c r="B143" s="178" t="s">
        <v>157</v>
      </c>
      <c r="C143" s="178"/>
      <c r="D143" s="178"/>
      <c r="E143" s="178"/>
      <c r="F143" s="178"/>
      <c r="G143" s="178"/>
      <c r="H143" s="178"/>
      <c r="I143" s="178"/>
      <c r="J143" s="5">
        <v>6</v>
      </c>
      <c r="K143" s="5">
        <v>2</v>
      </c>
      <c r="L143" s="5">
        <v>1</v>
      </c>
      <c r="M143" s="5">
        <v>0</v>
      </c>
      <c r="N143" s="7">
        <f t="shared" si="1"/>
        <v>3</v>
      </c>
      <c r="O143" s="8">
        <f t="shared" si="2"/>
        <v>8</v>
      </c>
      <c r="P143" s="8">
        <f t="shared" si="3"/>
        <v>11</v>
      </c>
      <c r="Q143" s="11" t="s">
        <v>29</v>
      </c>
      <c r="R143" s="5"/>
      <c r="S143" s="12"/>
      <c r="T143" s="5" t="s">
        <v>85</v>
      </c>
    </row>
    <row r="144" spans="1:23" ht="19.7" customHeight="1" x14ac:dyDescent="0.2">
      <c r="A144" s="55" t="s">
        <v>158</v>
      </c>
      <c r="B144" s="178" t="s">
        <v>159</v>
      </c>
      <c r="C144" s="178"/>
      <c r="D144" s="178"/>
      <c r="E144" s="178"/>
      <c r="F144" s="178"/>
      <c r="G144" s="178"/>
      <c r="H144" s="178"/>
      <c r="I144" s="178"/>
      <c r="J144" s="5">
        <v>3</v>
      </c>
      <c r="K144" s="5">
        <v>0</v>
      </c>
      <c r="L144" s="5">
        <v>0</v>
      </c>
      <c r="M144" s="5">
        <v>2</v>
      </c>
      <c r="N144" s="7">
        <f t="shared" si="1"/>
        <v>2</v>
      </c>
      <c r="O144" s="8">
        <f t="shared" si="2"/>
        <v>3</v>
      </c>
      <c r="P144" s="8">
        <f t="shared" si="3"/>
        <v>5</v>
      </c>
      <c r="Q144" s="11"/>
      <c r="R144" s="5" t="s">
        <v>25</v>
      </c>
      <c r="S144" s="12"/>
      <c r="T144" s="5" t="s">
        <v>85</v>
      </c>
    </row>
    <row r="145" spans="1:23" ht="19.7" customHeight="1" x14ac:dyDescent="0.2">
      <c r="A145" s="55" t="s">
        <v>160</v>
      </c>
      <c r="B145" s="178" t="s">
        <v>161</v>
      </c>
      <c r="C145" s="178"/>
      <c r="D145" s="178"/>
      <c r="E145" s="178"/>
      <c r="F145" s="178"/>
      <c r="G145" s="178"/>
      <c r="H145" s="178"/>
      <c r="I145" s="178"/>
      <c r="J145" s="5">
        <v>4</v>
      </c>
      <c r="K145" s="5">
        <v>2</v>
      </c>
      <c r="L145" s="5">
        <v>1</v>
      </c>
      <c r="M145" s="5">
        <v>0</v>
      </c>
      <c r="N145" s="7">
        <f t="shared" si="1"/>
        <v>3</v>
      </c>
      <c r="O145" s="8">
        <f t="shared" si="2"/>
        <v>4</v>
      </c>
      <c r="P145" s="8">
        <f t="shared" si="3"/>
        <v>7</v>
      </c>
      <c r="Q145" s="11" t="s">
        <v>29</v>
      </c>
      <c r="R145" s="5"/>
      <c r="S145" s="12"/>
      <c r="T145" s="5" t="s">
        <v>34</v>
      </c>
    </row>
    <row r="146" spans="1:23" x14ac:dyDescent="0.2">
      <c r="A146" s="9" t="s">
        <v>22</v>
      </c>
      <c r="B146" s="92"/>
      <c r="C146" s="179"/>
      <c r="D146" s="179"/>
      <c r="E146" s="179"/>
      <c r="F146" s="179"/>
      <c r="G146" s="179"/>
      <c r="H146" s="179"/>
      <c r="I146" s="93"/>
      <c r="J146" s="9">
        <f t="shared" ref="J146:P146" si="4">SUM(J140:J145)</f>
        <v>30</v>
      </c>
      <c r="K146" s="9">
        <f t="shared" si="4"/>
        <v>10</v>
      </c>
      <c r="L146" s="9">
        <f t="shared" si="4"/>
        <v>5</v>
      </c>
      <c r="M146" s="9">
        <f t="shared" si="4"/>
        <v>2</v>
      </c>
      <c r="N146" s="9">
        <f t="shared" si="4"/>
        <v>17</v>
      </c>
      <c r="O146" s="9">
        <f t="shared" si="4"/>
        <v>37</v>
      </c>
      <c r="P146" s="9">
        <f t="shared" si="4"/>
        <v>54</v>
      </c>
      <c r="Q146" s="9">
        <f>COUNTIF(Q140:Q145,"E")</f>
        <v>5</v>
      </c>
      <c r="R146" s="9">
        <f>COUNTIF(R140:R145,"C")</f>
        <v>1</v>
      </c>
      <c r="S146" s="9">
        <f>COUNTIF(S140:S145,"VP")</f>
        <v>0</v>
      </c>
      <c r="T146" s="35">
        <f>COUNTA(T140:T145)</f>
        <v>6</v>
      </c>
      <c r="U146" s="167" t="str">
        <f>IF(Q146&gt;=SUM(R146:S146),"Corect","E trebuie să fie cel puțin egal cu C+VP")</f>
        <v>Corect</v>
      </c>
      <c r="V146" s="168"/>
      <c r="W146" s="168"/>
    </row>
    <row r="147" spans="1:23" x14ac:dyDescent="0.2">
      <c r="A147" s="76" t="s">
        <v>39</v>
      </c>
      <c r="B147" s="77"/>
      <c r="C147" s="77"/>
      <c r="D147" s="77"/>
      <c r="E147" s="77"/>
      <c r="F147" s="77"/>
      <c r="G147" s="77"/>
      <c r="H147" s="77"/>
      <c r="I147" s="77"/>
      <c r="J147" s="77"/>
      <c r="K147" s="77"/>
      <c r="L147" s="77"/>
      <c r="M147" s="77"/>
      <c r="N147" s="77"/>
      <c r="O147" s="77"/>
      <c r="P147" s="77"/>
      <c r="Q147" s="77"/>
      <c r="R147" s="77"/>
      <c r="S147" s="77"/>
      <c r="T147" s="78"/>
    </row>
    <row r="148" spans="1:23" x14ac:dyDescent="0.2">
      <c r="A148" s="255"/>
      <c r="B148" s="256"/>
      <c r="C148" s="256"/>
      <c r="D148" s="256"/>
      <c r="E148" s="256"/>
      <c r="F148" s="256"/>
      <c r="G148" s="256"/>
      <c r="H148" s="256"/>
      <c r="I148" s="256"/>
      <c r="J148" s="256"/>
      <c r="K148" s="256"/>
      <c r="L148" s="256"/>
      <c r="M148" s="256"/>
      <c r="N148" s="256"/>
      <c r="O148" s="256"/>
      <c r="P148" s="256"/>
      <c r="Q148" s="256"/>
      <c r="R148" s="256"/>
      <c r="S148" s="256"/>
      <c r="T148" s="257"/>
    </row>
    <row r="149" spans="1:23" x14ac:dyDescent="0.2">
      <c r="A149" s="180" t="s">
        <v>24</v>
      </c>
      <c r="B149" s="169" t="s">
        <v>23</v>
      </c>
      <c r="C149" s="170"/>
      <c r="D149" s="170"/>
      <c r="E149" s="170"/>
      <c r="F149" s="170"/>
      <c r="G149" s="170"/>
      <c r="H149" s="170"/>
      <c r="I149" s="171"/>
      <c r="J149" s="82" t="s">
        <v>35</v>
      </c>
      <c r="K149" s="76" t="s">
        <v>21</v>
      </c>
      <c r="L149" s="77"/>
      <c r="M149" s="78"/>
      <c r="N149" s="76" t="s">
        <v>36</v>
      </c>
      <c r="O149" s="77"/>
      <c r="P149" s="78"/>
      <c r="Q149" s="76" t="s">
        <v>20</v>
      </c>
      <c r="R149" s="77"/>
      <c r="S149" s="78"/>
      <c r="T149" s="75" t="s">
        <v>19</v>
      </c>
    </row>
    <row r="150" spans="1:23" x14ac:dyDescent="0.2">
      <c r="A150" s="181"/>
      <c r="B150" s="172"/>
      <c r="C150" s="173"/>
      <c r="D150" s="173"/>
      <c r="E150" s="173"/>
      <c r="F150" s="173"/>
      <c r="G150" s="173"/>
      <c r="H150" s="173"/>
      <c r="I150" s="174"/>
      <c r="J150" s="83"/>
      <c r="K150" s="79"/>
      <c r="L150" s="80"/>
      <c r="M150" s="81"/>
      <c r="N150" s="79"/>
      <c r="O150" s="80"/>
      <c r="P150" s="81"/>
      <c r="Q150" s="79"/>
      <c r="R150" s="80"/>
      <c r="S150" s="81"/>
      <c r="T150" s="75"/>
    </row>
    <row r="151" spans="1:23" x14ac:dyDescent="0.2">
      <c r="A151" s="182"/>
      <c r="B151" s="175"/>
      <c r="C151" s="176"/>
      <c r="D151" s="176"/>
      <c r="E151" s="176"/>
      <c r="F151" s="176"/>
      <c r="G151" s="176"/>
      <c r="H151" s="176"/>
      <c r="I151" s="177"/>
      <c r="J151" s="84"/>
      <c r="K151" s="3" t="s">
        <v>25</v>
      </c>
      <c r="L151" s="3" t="s">
        <v>26</v>
      </c>
      <c r="M151" s="3" t="s">
        <v>27</v>
      </c>
      <c r="N151" s="3" t="s">
        <v>31</v>
      </c>
      <c r="O151" s="3" t="s">
        <v>5</v>
      </c>
      <c r="P151" s="3" t="s">
        <v>28</v>
      </c>
      <c r="Q151" s="3" t="s">
        <v>29</v>
      </c>
      <c r="R151" s="3" t="s">
        <v>25</v>
      </c>
      <c r="S151" s="3" t="s">
        <v>30</v>
      </c>
      <c r="T151" s="75"/>
    </row>
    <row r="152" spans="1:23" ht="19.7" customHeight="1" x14ac:dyDescent="0.2">
      <c r="A152" s="55" t="s">
        <v>162</v>
      </c>
      <c r="B152" s="178" t="s">
        <v>163</v>
      </c>
      <c r="C152" s="178"/>
      <c r="D152" s="178"/>
      <c r="E152" s="178"/>
      <c r="F152" s="178"/>
      <c r="G152" s="178"/>
      <c r="H152" s="178"/>
      <c r="I152" s="178"/>
      <c r="J152" s="5">
        <v>6</v>
      </c>
      <c r="K152" s="5">
        <v>2</v>
      </c>
      <c r="L152" s="5">
        <v>1</v>
      </c>
      <c r="M152" s="5">
        <v>0</v>
      </c>
      <c r="N152" s="7">
        <f t="shared" ref="N152:N157" si="5">K152+L152+M152</f>
        <v>3</v>
      </c>
      <c r="O152" s="8">
        <f t="shared" ref="O152:O157" si="6">P152-N152</f>
        <v>8</v>
      </c>
      <c r="P152" s="8">
        <f t="shared" ref="P152:P157" si="7">ROUND(PRODUCT(J152,25)/14,0)</f>
        <v>11</v>
      </c>
      <c r="Q152" s="11" t="s">
        <v>29</v>
      </c>
      <c r="R152" s="5"/>
      <c r="S152" s="12"/>
      <c r="T152" s="5" t="s">
        <v>84</v>
      </c>
      <c r="U152" s="244" t="str">
        <f>IF(J158&gt;=30,"Corect","Sunt necesare cel puțin 30 de credite")</f>
        <v>Corect</v>
      </c>
      <c r="V152" s="245"/>
      <c r="W152" s="245"/>
    </row>
    <row r="153" spans="1:23" ht="28.35" customHeight="1" x14ac:dyDescent="0.2">
      <c r="A153" s="55" t="s">
        <v>164</v>
      </c>
      <c r="B153" s="178" t="s">
        <v>165</v>
      </c>
      <c r="C153" s="178"/>
      <c r="D153" s="178"/>
      <c r="E153" s="178"/>
      <c r="F153" s="178"/>
      <c r="G153" s="178"/>
      <c r="H153" s="178"/>
      <c r="I153" s="178"/>
      <c r="J153" s="5">
        <v>6</v>
      </c>
      <c r="K153" s="5">
        <v>2</v>
      </c>
      <c r="L153" s="5">
        <v>1</v>
      </c>
      <c r="M153" s="5">
        <v>0</v>
      </c>
      <c r="N153" s="7">
        <f t="shared" si="5"/>
        <v>3</v>
      </c>
      <c r="O153" s="8">
        <f t="shared" si="6"/>
        <v>8</v>
      </c>
      <c r="P153" s="8">
        <f t="shared" si="7"/>
        <v>11</v>
      </c>
      <c r="Q153" s="11" t="s">
        <v>29</v>
      </c>
      <c r="R153" s="5"/>
      <c r="S153" s="12"/>
      <c r="T153" s="5" t="s">
        <v>85</v>
      </c>
    </row>
    <row r="154" spans="1:23" ht="28.35" customHeight="1" x14ac:dyDescent="0.2">
      <c r="A154" s="55" t="s">
        <v>166</v>
      </c>
      <c r="B154" s="178" t="s">
        <v>167</v>
      </c>
      <c r="C154" s="178"/>
      <c r="D154" s="178"/>
      <c r="E154" s="178"/>
      <c r="F154" s="178"/>
      <c r="G154" s="178"/>
      <c r="H154" s="178"/>
      <c r="I154" s="178"/>
      <c r="J154" s="5">
        <v>5</v>
      </c>
      <c r="K154" s="5">
        <v>2</v>
      </c>
      <c r="L154" s="5">
        <v>1</v>
      </c>
      <c r="M154" s="5">
        <v>0</v>
      </c>
      <c r="N154" s="7">
        <f t="shared" si="5"/>
        <v>3</v>
      </c>
      <c r="O154" s="8">
        <f t="shared" si="6"/>
        <v>6</v>
      </c>
      <c r="P154" s="8">
        <f t="shared" si="7"/>
        <v>9</v>
      </c>
      <c r="Q154" s="11" t="s">
        <v>29</v>
      </c>
      <c r="R154" s="5"/>
      <c r="S154" s="12"/>
      <c r="T154" s="5" t="s">
        <v>85</v>
      </c>
    </row>
    <row r="155" spans="1:23" ht="28.35" customHeight="1" x14ac:dyDescent="0.2">
      <c r="A155" s="55" t="s">
        <v>168</v>
      </c>
      <c r="B155" s="178" t="s">
        <v>169</v>
      </c>
      <c r="C155" s="178"/>
      <c r="D155" s="178"/>
      <c r="E155" s="178"/>
      <c r="F155" s="178"/>
      <c r="G155" s="178"/>
      <c r="H155" s="178"/>
      <c r="I155" s="178"/>
      <c r="J155" s="5">
        <v>5</v>
      </c>
      <c r="K155" s="5">
        <v>2</v>
      </c>
      <c r="L155" s="5">
        <v>1</v>
      </c>
      <c r="M155" s="5">
        <v>0</v>
      </c>
      <c r="N155" s="7">
        <f t="shared" si="5"/>
        <v>3</v>
      </c>
      <c r="O155" s="8">
        <f t="shared" si="6"/>
        <v>6</v>
      </c>
      <c r="P155" s="8">
        <f t="shared" si="7"/>
        <v>9</v>
      </c>
      <c r="Q155" s="11" t="s">
        <v>29</v>
      </c>
      <c r="R155" s="5"/>
      <c r="S155" s="12"/>
      <c r="T155" s="5" t="s">
        <v>85</v>
      </c>
    </row>
    <row r="156" spans="1:23" ht="19.7" customHeight="1" x14ac:dyDescent="0.2">
      <c r="A156" s="55" t="s">
        <v>170</v>
      </c>
      <c r="B156" s="178" t="s">
        <v>171</v>
      </c>
      <c r="C156" s="178"/>
      <c r="D156" s="178"/>
      <c r="E156" s="178"/>
      <c r="F156" s="178"/>
      <c r="G156" s="178"/>
      <c r="H156" s="178"/>
      <c r="I156" s="178"/>
      <c r="J156" s="5">
        <v>3</v>
      </c>
      <c r="K156" s="5">
        <v>0</v>
      </c>
      <c r="L156" s="5">
        <v>0</v>
      </c>
      <c r="M156" s="5">
        <v>2</v>
      </c>
      <c r="N156" s="7">
        <f t="shared" si="5"/>
        <v>2</v>
      </c>
      <c r="O156" s="8">
        <f t="shared" si="6"/>
        <v>3</v>
      </c>
      <c r="P156" s="8">
        <f t="shared" si="7"/>
        <v>5</v>
      </c>
      <c r="Q156" s="11"/>
      <c r="R156" s="5" t="s">
        <v>25</v>
      </c>
      <c r="S156" s="12"/>
      <c r="T156" s="5" t="s">
        <v>85</v>
      </c>
    </row>
    <row r="157" spans="1:23" ht="28.35" customHeight="1" x14ac:dyDescent="0.2">
      <c r="A157" s="55" t="s">
        <v>172</v>
      </c>
      <c r="B157" s="178" t="s">
        <v>173</v>
      </c>
      <c r="C157" s="178"/>
      <c r="D157" s="178"/>
      <c r="E157" s="178"/>
      <c r="F157" s="178"/>
      <c r="G157" s="178"/>
      <c r="H157" s="178"/>
      <c r="I157" s="178"/>
      <c r="J157" s="5">
        <v>5</v>
      </c>
      <c r="K157" s="5">
        <v>2</v>
      </c>
      <c r="L157" s="5">
        <v>1</v>
      </c>
      <c r="M157" s="5">
        <v>0</v>
      </c>
      <c r="N157" s="7">
        <f t="shared" si="5"/>
        <v>3</v>
      </c>
      <c r="O157" s="8">
        <f t="shared" si="6"/>
        <v>6</v>
      </c>
      <c r="P157" s="8">
        <f t="shared" si="7"/>
        <v>9</v>
      </c>
      <c r="Q157" s="11" t="s">
        <v>29</v>
      </c>
      <c r="R157" s="5"/>
      <c r="S157" s="12"/>
      <c r="T157" s="5" t="s">
        <v>85</v>
      </c>
    </row>
    <row r="158" spans="1:23" x14ac:dyDescent="0.2">
      <c r="A158" s="9" t="s">
        <v>22</v>
      </c>
      <c r="B158" s="92"/>
      <c r="C158" s="179"/>
      <c r="D158" s="179"/>
      <c r="E158" s="179"/>
      <c r="F158" s="179"/>
      <c r="G158" s="179"/>
      <c r="H158" s="179"/>
      <c r="I158" s="93"/>
      <c r="J158" s="9">
        <f t="shared" ref="J158:P158" si="8">SUM(J152:J157)</f>
        <v>30</v>
      </c>
      <c r="K158" s="9">
        <f t="shared" si="8"/>
        <v>10</v>
      </c>
      <c r="L158" s="9">
        <f t="shared" si="8"/>
        <v>5</v>
      </c>
      <c r="M158" s="9">
        <f t="shared" si="8"/>
        <v>2</v>
      </c>
      <c r="N158" s="9">
        <f t="shared" si="8"/>
        <v>17</v>
      </c>
      <c r="O158" s="9">
        <f t="shared" si="8"/>
        <v>37</v>
      </c>
      <c r="P158" s="9">
        <f t="shared" si="8"/>
        <v>54</v>
      </c>
      <c r="Q158" s="9">
        <f>COUNTIF(Q152:Q157,"E")</f>
        <v>5</v>
      </c>
      <c r="R158" s="9">
        <f>COUNTIF(R152:R157,"C")</f>
        <v>1</v>
      </c>
      <c r="S158" s="9">
        <f>COUNTIF(S152:S157,"VP")</f>
        <v>0</v>
      </c>
      <c r="T158" s="35">
        <f>COUNTA(T152:T157)</f>
        <v>6</v>
      </c>
      <c r="U158" s="167" t="str">
        <f>IF(Q158&gt;=SUM(R158:S158),"Corect","E trebuie să fie cel puțin egal cu C+VP")</f>
        <v>Corect</v>
      </c>
      <c r="V158" s="168"/>
      <c r="W158" s="168"/>
    </row>
    <row r="159" spans="1:23" x14ac:dyDescent="0.2">
      <c r="V159" s="40"/>
      <c r="W159" s="40"/>
    </row>
    <row r="161" spans="1:25" x14ac:dyDescent="0.2">
      <c r="A161" s="169" t="s">
        <v>40</v>
      </c>
      <c r="B161" s="170"/>
      <c r="C161" s="170"/>
      <c r="D161" s="170"/>
      <c r="E161" s="170"/>
      <c r="F161" s="170"/>
      <c r="G161" s="170"/>
      <c r="H161" s="170"/>
      <c r="I161" s="170"/>
      <c r="J161" s="170"/>
      <c r="K161" s="170"/>
      <c r="L161" s="170"/>
      <c r="M161" s="170"/>
      <c r="N161" s="170"/>
      <c r="O161" s="170"/>
      <c r="P161" s="170"/>
      <c r="Q161" s="170"/>
      <c r="R161" s="170"/>
      <c r="S161" s="170"/>
      <c r="T161" s="171"/>
    </row>
    <row r="162" spans="1:25" x14ac:dyDescent="0.2">
      <c r="A162" s="172"/>
      <c r="B162" s="173"/>
      <c r="C162" s="173"/>
      <c r="D162" s="173"/>
      <c r="E162" s="173"/>
      <c r="F162" s="173"/>
      <c r="G162" s="173"/>
      <c r="H162" s="173"/>
      <c r="I162" s="173"/>
      <c r="J162" s="173"/>
      <c r="K162" s="173"/>
      <c r="L162" s="173"/>
      <c r="M162" s="173"/>
      <c r="N162" s="173"/>
      <c r="O162" s="173"/>
      <c r="P162" s="173"/>
      <c r="Q162" s="173"/>
      <c r="R162" s="173"/>
      <c r="S162" s="173"/>
      <c r="T162" s="174"/>
    </row>
    <row r="163" spans="1:25" x14ac:dyDescent="0.2">
      <c r="A163" s="180" t="s">
        <v>24</v>
      </c>
      <c r="B163" s="169" t="s">
        <v>23</v>
      </c>
      <c r="C163" s="170"/>
      <c r="D163" s="170"/>
      <c r="E163" s="170"/>
      <c r="F163" s="170"/>
      <c r="G163" s="170"/>
      <c r="H163" s="170"/>
      <c r="I163" s="171"/>
      <c r="J163" s="82" t="s">
        <v>35</v>
      </c>
      <c r="K163" s="76" t="s">
        <v>21</v>
      </c>
      <c r="L163" s="77"/>
      <c r="M163" s="78"/>
      <c r="N163" s="76" t="s">
        <v>36</v>
      </c>
      <c r="O163" s="77"/>
      <c r="P163" s="78"/>
      <c r="Q163" s="75" t="s">
        <v>20</v>
      </c>
      <c r="R163" s="75"/>
      <c r="S163" s="75"/>
      <c r="T163" s="75" t="s">
        <v>19</v>
      </c>
    </row>
    <row r="164" spans="1:25" x14ac:dyDescent="0.2">
      <c r="A164" s="181"/>
      <c r="B164" s="172"/>
      <c r="C164" s="173"/>
      <c r="D164" s="173"/>
      <c r="E164" s="173"/>
      <c r="F164" s="173"/>
      <c r="G164" s="173"/>
      <c r="H164" s="173"/>
      <c r="I164" s="174"/>
      <c r="J164" s="83"/>
      <c r="K164" s="79"/>
      <c r="L164" s="80"/>
      <c r="M164" s="81"/>
      <c r="N164" s="79"/>
      <c r="O164" s="80"/>
      <c r="P164" s="81"/>
      <c r="Q164" s="75"/>
      <c r="R164" s="75"/>
      <c r="S164" s="75"/>
      <c r="T164" s="75"/>
    </row>
    <row r="165" spans="1:25" x14ac:dyDescent="0.2">
      <c r="A165" s="182"/>
      <c r="B165" s="175"/>
      <c r="C165" s="176"/>
      <c r="D165" s="176"/>
      <c r="E165" s="176"/>
      <c r="F165" s="176"/>
      <c r="G165" s="176"/>
      <c r="H165" s="176"/>
      <c r="I165" s="177"/>
      <c r="J165" s="84"/>
      <c r="K165" s="3" t="s">
        <v>25</v>
      </c>
      <c r="L165" s="3" t="s">
        <v>26</v>
      </c>
      <c r="M165" s="3" t="s">
        <v>27</v>
      </c>
      <c r="N165" s="3" t="s">
        <v>31</v>
      </c>
      <c r="O165" s="3" t="s">
        <v>5</v>
      </c>
      <c r="P165" s="3" t="s">
        <v>28</v>
      </c>
      <c r="Q165" s="3" t="s">
        <v>29</v>
      </c>
      <c r="R165" s="3" t="s">
        <v>25</v>
      </c>
      <c r="S165" s="3" t="s">
        <v>30</v>
      </c>
      <c r="T165" s="75"/>
    </row>
    <row r="166" spans="1:25" ht="19.7" customHeight="1" x14ac:dyDescent="0.2">
      <c r="A166" s="55" t="s">
        <v>174</v>
      </c>
      <c r="B166" s="178" t="s">
        <v>175</v>
      </c>
      <c r="C166" s="178"/>
      <c r="D166" s="178"/>
      <c r="E166" s="178"/>
      <c r="F166" s="178"/>
      <c r="G166" s="178"/>
      <c r="H166" s="178"/>
      <c r="I166" s="178"/>
      <c r="J166" s="5">
        <v>4</v>
      </c>
      <c r="K166" s="5">
        <v>0</v>
      </c>
      <c r="L166" s="5">
        <v>4</v>
      </c>
      <c r="M166" s="5">
        <v>0</v>
      </c>
      <c r="N166" s="7">
        <f>K166+L166+M166</f>
        <v>4</v>
      </c>
      <c r="O166" s="8">
        <f>P166-N166</f>
        <v>4</v>
      </c>
      <c r="P166" s="8">
        <f>ROUND(PRODUCT(J166,25)/12,0)</f>
        <v>8</v>
      </c>
      <c r="Q166" s="11"/>
      <c r="R166" s="5" t="s">
        <v>25</v>
      </c>
      <c r="S166" s="12"/>
      <c r="T166" s="5" t="s">
        <v>85</v>
      </c>
      <c r="U166" s="244" t="str">
        <f>IF(J171&gt;=30,"Corect","Sunt necesare cel puțin 30 de credite")</f>
        <v>Corect</v>
      </c>
      <c r="V166" s="245"/>
      <c r="W166" s="245"/>
    </row>
    <row r="167" spans="1:25" ht="19.7" customHeight="1" x14ac:dyDescent="0.2">
      <c r="A167" s="55" t="s">
        <v>176</v>
      </c>
      <c r="B167" s="178" t="s">
        <v>177</v>
      </c>
      <c r="C167" s="178"/>
      <c r="D167" s="178"/>
      <c r="E167" s="178"/>
      <c r="F167" s="178"/>
      <c r="G167" s="178"/>
      <c r="H167" s="178"/>
      <c r="I167" s="178"/>
      <c r="J167" s="5">
        <v>8</v>
      </c>
      <c r="K167" s="5">
        <v>2</v>
      </c>
      <c r="L167" s="5">
        <v>1</v>
      </c>
      <c r="M167" s="5">
        <v>0</v>
      </c>
      <c r="N167" s="7">
        <f>K167+L167+M167</f>
        <v>3</v>
      </c>
      <c r="O167" s="8">
        <f>P167-N167</f>
        <v>14</v>
      </c>
      <c r="P167" s="8">
        <f>ROUND(PRODUCT(J167,25)/12,0)</f>
        <v>17</v>
      </c>
      <c r="Q167" s="11" t="s">
        <v>29</v>
      </c>
      <c r="R167" s="5"/>
      <c r="S167" s="12"/>
      <c r="T167" s="5" t="s">
        <v>85</v>
      </c>
    </row>
    <row r="168" spans="1:25" ht="28.35" customHeight="1" x14ac:dyDescent="0.2">
      <c r="A168" s="55" t="s">
        <v>178</v>
      </c>
      <c r="B168" s="178" t="s">
        <v>179</v>
      </c>
      <c r="C168" s="178"/>
      <c r="D168" s="178"/>
      <c r="E168" s="178"/>
      <c r="F168" s="178"/>
      <c r="G168" s="178"/>
      <c r="H168" s="178"/>
      <c r="I168" s="178"/>
      <c r="J168" s="5">
        <v>7</v>
      </c>
      <c r="K168" s="5">
        <v>2</v>
      </c>
      <c r="L168" s="5">
        <v>1</v>
      </c>
      <c r="M168" s="5">
        <v>0</v>
      </c>
      <c r="N168" s="7">
        <f>K168+L168+M168</f>
        <v>3</v>
      </c>
      <c r="O168" s="8">
        <f>P168-N168</f>
        <v>12</v>
      </c>
      <c r="P168" s="8">
        <f>ROUND(PRODUCT(J168,25)/12,0)</f>
        <v>15</v>
      </c>
      <c r="Q168" s="11" t="s">
        <v>29</v>
      </c>
      <c r="R168" s="5"/>
      <c r="S168" s="12"/>
      <c r="T168" s="5" t="s">
        <v>85</v>
      </c>
    </row>
    <row r="169" spans="1:25" ht="19.7" customHeight="1" x14ac:dyDescent="0.2">
      <c r="A169" s="55" t="s">
        <v>180</v>
      </c>
      <c r="B169" s="178" t="s">
        <v>181</v>
      </c>
      <c r="C169" s="178"/>
      <c r="D169" s="178"/>
      <c r="E169" s="178"/>
      <c r="F169" s="178"/>
      <c r="G169" s="178"/>
      <c r="H169" s="178"/>
      <c r="I169" s="178"/>
      <c r="J169" s="5">
        <v>7</v>
      </c>
      <c r="K169" s="5">
        <v>2</v>
      </c>
      <c r="L169" s="5">
        <v>1</v>
      </c>
      <c r="M169" s="5">
        <v>0</v>
      </c>
      <c r="N169" s="7">
        <f>K169+L169+M169</f>
        <v>3</v>
      </c>
      <c r="O169" s="8">
        <f>P169-N169</f>
        <v>12</v>
      </c>
      <c r="P169" s="8">
        <f>ROUND(PRODUCT(J169,25)/12,0)</f>
        <v>15</v>
      </c>
      <c r="Q169" s="11"/>
      <c r="R169" s="5" t="s">
        <v>25</v>
      </c>
      <c r="S169" s="12"/>
      <c r="T169" s="5" t="s">
        <v>34</v>
      </c>
    </row>
    <row r="170" spans="1:25" ht="19.7" customHeight="1" x14ac:dyDescent="0.2">
      <c r="A170" s="55" t="s">
        <v>182</v>
      </c>
      <c r="B170" s="178" t="s">
        <v>183</v>
      </c>
      <c r="C170" s="178"/>
      <c r="D170" s="178"/>
      <c r="E170" s="178"/>
      <c r="F170" s="178"/>
      <c r="G170" s="178"/>
      <c r="H170" s="178"/>
      <c r="I170" s="178"/>
      <c r="J170" s="5">
        <v>4</v>
      </c>
      <c r="K170" s="5">
        <v>2</v>
      </c>
      <c r="L170" s="5">
        <v>1</v>
      </c>
      <c r="M170" s="5">
        <v>0</v>
      </c>
      <c r="N170" s="7">
        <f>K170+L170+M170</f>
        <v>3</v>
      </c>
      <c r="O170" s="8">
        <f>P170-N170</f>
        <v>5</v>
      </c>
      <c r="P170" s="8">
        <f>ROUND(PRODUCT(J170,25)/12,0)</f>
        <v>8</v>
      </c>
      <c r="Q170" s="11" t="s">
        <v>29</v>
      </c>
      <c r="R170" s="5"/>
      <c r="S170" s="12"/>
      <c r="T170" s="5" t="s">
        <v>34</v>
      </c>
    </row>
    <row r="171" spans="1:25" x14ac:dyDescent="0.2">
      <c r="A171" s="9" t="s">
        <v>22</v>
      </c>
      <c r="B171" s="92"/>
      <c r="C171" s="179"/>
      <c r="D171" s="179"/>
      <c r="E171" s="179"/>
      <c r="F171" s="179"/>
      <c r="G171" s="179"/>
      <c r="H171" s="179"/>
      <c r="I171" s="93"/>
      <c r="J171" s="9">
        <f t="shared" ref="J171:P171" si="9">SUM(J166:J170)</f>
        <v>30</v>
      </c>
      <c r="K171" s="9">
        <f t="shared" si="9"/>
        <v>8</v>
      </c>
      <c r="L171" s="9">
        <f t="shared" si="9"/>
        <v>8</v>
      </c>
      <c r="M171" s="9">
        <f t="shared" si="9"/>
        <v>0</v>
      </c>
      <c r="N171" s="9">
        <f t="shared" si="9"/>
        <v>16</v>
      </c>
      <c r="O171" s="9">
        <f t="shared" si="9"/>
        <v>47</v>
      </c>
      <c r="P171" s="9">
        <f t="shared" si="9"/>
        <v>63</v>
      </c>
      <c r="Q171" s="9">
        <f>COUNTIF(Q166:Q170,"E")</f>
        <v>3</v>
      </c>
      <c r="R171" s="9">
        <f>COUNTIF(R166:R170,"C")</f>
        <v>2</v>
      </c>
      <c r="S171" s="9">
        <f>COUNTIF(S166:S170,"VP")</f>
        <v>0</v>
      </c>
      <c r="T171" s="35">
        <f>COUNTA(T166:T170)</f>
        <v>5</v>
      </c>
      <c r="U171" s="167" t="str">
        <f>IF(Q171&gt;=SUM(R171:S171),"Corect","E trebuie să fie cel puțin egal cu C+VP")</f>
        <v>Corect</v>
      </c>
      <c r="V171" s="168"/>
      <c r="W171" s="168"/>
    </row>
    <row r="172" spans="1:25" x14ac:dyDescent="0.2">
      <c r="V172" s="40"/>
      <c r="W172" s="40"/>
    </row>
    <row r="173" spans="1:25" x14ac:dyDescent="0.2">
      <c r="V173" s="40"/>
      <c r="W173" s="40"/>
    </row>
    <row r="174" spans="1:25" x14ac:dyDescent="0.2">
      <c r="V174" s="40"/>
      <c r="W174" s="40"/>
    </row>
    <row r="175" spans="1:25" x14ac:dyDescent="0.2">
      <c r="B175" s="4"/>
      <c r="C175" s="4"/>
      <c r="D175" s="4"/>
      <c r="E175" s="4"/>
      <c r="F175" s="4"/>
      <c r="G175" s="4"/>
      <c r="M175" s="4"/>
      <c r="N175" s="4"/>
      <c r="O175" s="4"/>
      <c r="P175" s="4"/>
      <c r="Q175" s="4"/>
      <c r="R175" s="4"/>
      <c r="S175" s="4"/>
    </row>
    <row r="176" spans="1:25" x14ac:dyDescent="0.2">
      <c r="A176" s="169" t="s">
        <v>41</v>
      </c>
      <c r="B176" s="170"/>
      <c r="C176" s="170"/>
      <c r="D176" s="170"/>
      <c r="E176" s="170"/>
      <c r="F176" s="170"/>
      <c r="G176" s="170"/>
      <c r="H176" s="170"/>
      <c r="I176" s="170"/>
      <c r="J176" s="170"/>
      <c r="K176" s="170"/>
      <c r="L176" s="170"/>
      <c r="M176" s="170"/>
      <c r="N176" s="170"/>
      <c r="O176" s="170"/>
      <c r="P176" s="170"/>
      <c r="Q176" s="170"/>
      <c r="R176" s="170"/>
      <c r="S176" s="170"/>
      <c r="T176" s="171"/>
      <c r="U176" s="2"/>
      <c r="V176" s="2"/>
      <c r="W176" s="2"/>
      <c r="X176" s="2"/>
      <c r="Y176" s="2"/>
    </row>
    <row r="177" spans="1:25" x14ac:dyDescent="0.2">
      <c r="A177" s="175"/>
      <c r="B177" s="176"/>
      <c r="C177" s="176"/>
      <c r="D177" s="176"/>
      <c r="E177" s="176"/>
      <c r="F177" s="176"/>
      <c r="G177" s="176"/>
      <c r="H177" s="176"/>
      <c r="I177" s="176"/>
      <c r="J177" s="176"/>
      <c r="K177" s="176"/>
      <c r="L177" s="176"/>
      <c r="M177" s="176"/>
      <c r="N177" s="176"/>
      <c r="O177" s="176"/>
      <c r="P177" s="176"/>
      <c r="Q177" s="176"/>
      <c r="R177" s="176"/>
      <c r="S177" s="176"/>
      <c r="T177" s="177"/>
      <c r="U177" s="2"/>
      <c r="V177" s="2"/>
      <c r="W177" s="2"/>
      <c r="X177" s="2"/>
      <c r="Y177" s="2"/>
    </row>
    <row r="178" spans="1:25" x14ac:dyDescent="0.2">
      <c r="A178" s="156" t="s">
        <v>24</v>
      </c>
      <c r="B178" s="169" t="s">
        <v>23</v>
      </c>
      <c r="C178" s="170"/>
      <c r="D178" s="170"/>
      <c r="E178" s="170"/>
      <c r="F178" s="170"/>
      <c r="G178" s="170"/>
      <c r="H178" s="170"/>
      <c r="I178" s="171"/>
      <c r="J178" s="75" t="s">
        <v>35</v>
      </c>
      <c r="K178" s="76" t="s">
        <v>21</v>
      </c>
      <c r="L178" s="77"/>
      <c r="M178" s="78"/>
      <c r="N178" s="76" t="s">
        <v>36</v>
      </c>
      <c r="O178" s="77"/>
      <c r="P178" s="78"/>
      <c r="Q178" s="76" t="s">
        <v>20</v>
      </c>
      <c r="R178" s="77"/>
      <c r="S178" s="78"/>
      <c r="T178" s="75" t="s">
        <v>19</v>
      </c>
      <c r="U178" s="2"/>
      <c r="V178" s="2"/>
      <c r="W178" s="2"/>
      <c r="X178" s="2"/>
      <c r="Y178" s="2"/>
    </row>
    <row r="179" spans="1:25" x14ac:dyDescent="0.2">
      <c r="A179" s="156"/>
      <c r="B179" s="172"/>
      <c r="C179" s="173"/>
      <c r="D179" s="173"/>
      <c r="E179" s="173"/>
      <c r="F179" s="173"/>
      <c r="G179" s="173"/>
      <c r="H179" s="173"/>
      <c r="I179" s="174"/>
      <c r="J179" s="75"/>
      <c r="K179" s="79"/>
      <c r="L179" s="80"/>
      <c r="M179" s="81"/>
      <c r="N179" s="79"/>
      <c r="O179" s="80"/>
      <c r="P179" s="81"/>
      <c r="Q179" s="79"/>
      <c r="R179" s="80"/>
      <c r="S179" s="81"/>
      <c r="T179" s="75"/>
      <c r="U179" s="2"/>
      <c r="V179" s="2"/>
      <c r="W179" s="2"/>
      <c r="X179" s="2"/>
      <c r="Y179" s="2"/>
    </row>
    <row r="180" spans="1:25" x14ac:dyDescent="0.2">
      <c r="A180" s="156"/>
      <c r="B180" s="175"/>
      <c r="C180" s="176"/>
      <c r="D180" s="176"/>
      <c r="E180" s="176"/>
      <c r="F180" s="176"/>
      <c r="G180" s="176"/>
      <c r="H180" s="176"/>
      <c r="I180" s="177"/>
      <c r="J180" s="75"/>
      <c r="K180" s="3" t="s">
        <v>25</v>
      </c>
      <c r="L180" s="3" t="s">
        <v>26</v>
      </c>
      <c r="M180" s="3" t="s">
        <v>27</v>
      </c>
      <c r="N180" s="3" t="s">
        <v>31</v>
      </c>
      <c r="O180" s="3" t="s">
        <v>5</v>
      </c>
      <c r="P180" s="3" t="s">
        <v>28</v>
      </c>
      <c r="Q180" s="3" t="s">
        <v>29</v>
      </c>
      <c r="R180" s="3" t="s">
        <v>25</v>
      </c>
      <c r="S180" s="3" t="s">
        <v>30</v>
      </c>
      <c r="T180" s="75"/>
      <c r="U180" s="2"/>
      <c r="V180" s="2"/>
      <c r="W180" s="2"/>
      <c r="X180" s="2"/>
      <c r="Y180" s="2"/>
    </row>
    <row r="181" spans="1:25" x14ac:dyDescent="0.2">
      <c r="A181" s="34" t="s">
        <v>160</v>
      </c>
      <c r="B181" s="185" t="s">
        <v>195</v>
      </c>
      <c r="C181" s="185"/>
      <c r="D181" s="185"/>
      <c r="E181" s="185"/>
      <c r="F181" s="185"/>
      <c r="G181" s="185"/>
      <c r="H181" s="185"/>
      <c r="I181" s="185"/>
      <c r="J181" s="185"/>
      <c r="K181" s="185"/>
      <c r="L181" s="185"/>
      <c r="M181" s="185"/>
      <c r="N181" s="185"/>
      <c r="O181" s="185"/>
      <c r="P181" s="185"/>
      <c r="Q181" s="185"/>
      <c r="R181" s="185"/>
      <c r="S181" s="185"/>
      <c r="T181" s="185"/>
      <c r="U181" s="22"/>
      <c r="V181" s="22"/>
      <c r="W181" s="22"/>
      <c r="X181" s="22"/>
      <c r="Y181" s="22"/>
    </row>
    <row r="182" spans="1:25" ht="28.35" customHeight="1" x14ac:dyDescent="0.2">
      <c r="A182" s="56" t="s">
        <v>184</v>
      </c>
      <c r="B182" s="189" t="s">
        <v>185</v>
      </c>
      <c r="C182" s="189"/>
      <c r="D182" s="189"/>
      <c r="E182" s="189"/>
      <c r="F182" s="189"/>
      <c r="G182" s="189"/>
      <c r="H182" s="189"/>
      <c r="I182" s="189"/>
      <c r="J182" s="13">
        <v>4</v>
      </c>
      <c r="K182" s="13">
        <v>2</v>
      </c>
      <c r="L182" s="13">
        <v>1</v>
      </c>
      <c r="M182" s="13">
        <v>0</v>
      </c>
      <c r="N182" s="8">
        <f>K182+L182+M182</f>
        <v>3</v>
      </c>
      <c r="O182" s="8">
        <f>P182-N182</f>
        <v>4</v>
      </c>
      <c r="P182" s="8">
        <f>ROUND(PRODUCT(J182,25)/14,0)</f>
        <v>7</v>
      </c>
      <c r="Q182" s="11" t="s">
        <v>29</v>
      </c>
      <c r="R182" s="5"/>
      <c r="S182" s="12"/>
      <c r="T182" s="5" t="s">
        <v>34</v>
      </c>
      <c r="U182" s="22"/>
      <c r="V182" s="22"/>
      <c r="W182" s="22"/>
      <c r="X182" s="22"/>
      <c r="Y182" s="22"/>
    </row>
    <row r="183" spans="1:25" ht="42.6" customHeight="1" x14ac:dyDescent="0.2">
      <c r="A183" s="55" t="s">
        <v>186</v>
      </c>
      <c r="B183" s="178" t="s">
        <v>187</v>
      </c>
      <c r="C183" s="178"/>
      <c r="D183" s="178"/>
      <c r="E183" s="178"/>
      <c r="F183" s="178"/>
      <c r="G183" s="178"/>
      <c r="H183" s="178"/>
      <c r="I183" s="178"/>
      <c r="J183" s="13">
        <v>4</v>
      </c>
      <c r="K183" s="13">
        <v>2</v>
      </c>
      <c r="L183" s="13">
        <v>1</v>
      </c>
      <c r="M183" s="13">
        <v>0</v>
      </c>
      <c r="N183" s="8">
        <f>K183+L183+M183</f>
        <v>3</v>
      </c>
      <c r="O183" s="8">
        <f>P183-N183</f>
        <v>4</v>
      </c>
      <c r="P183" s="8">
        <f>ROUND(PRODUCT(J183,25)/14,0)</f>
        <v>7</v>
      </c>
      <c r="Q183" s="11" t="s">
        <v>29</v>
      </c>
      <c r="R183" s="5"/>
      <c r="S183" s="12"/>
      <c r="T183" s="5" t="s">
        <v>34</v>
      </c>
      <c r="U183" s="22"/>
      <c r="V183" s="22"/>
      <c r="W183" s="22"/>
      <c r="X183" s="22"/>
      <c r="Y183" s="22"/>
    </row>
    <row r="184" spans="1:25" x14ac:dyDescent="0.2">
      <c r="A184" s="34" t="s">
        <v>182</v>
      </c>
      <c r="B184" s="185" t="s">
        <v>196</v>
      </c>
      <c r="C184" s="185"/>
      <c r="D184" s="185"/>
      <c r="E184" s="185"/>
      <c r="F184" s="185"/>
      <c r="G184" s="185"/>
      <c r="H184" s="185"/>
      <c r="I184" s="185"/>
      <c r="J184" s="185"/>
      <c r="K184" s="185"/>
      <c r="L184" s="185"/>
      <c r="M184" s="185"/>
      <c r="N184" s="185"/>
      <c r="O184" s="185"/>
      <c r="P184" s="185"/>
      <c r="Q184" s="185"/>
      <c r="R184" s="185"/>
      <c r="S184" s="185"/>
      <c r="T184" s="185"/>
      <c r="U184" s="22"/>
      <c r="V184" s="23"/>
      <c r="W184" s="23"/>
      <c r="X184" s="23"/>
      <c r="Y184" s="23"/>
    </row>
    <row r="185" spans="1:25" ht="19.7" customHeight="1" x14ac:dyDescent="0.2">
      <c r="A185" s="55" t="s">
        <v>188</v>
      </c>
      <c r="B185" s="178" t="s">
        <v>189</v>
      </c>
      <c r="C185" s="178"/>
      <c r="D185" s="178"/>
      <c r="E185" s="178"/>
      <c r="F185" s="178"/>
      <c r="G185" s="178"/>
      <c r="H185" s="178"/>
      <c r="I185" s="178"/>
      <c r="J185" s="13">
        <v>4</v>
      </c>
      <c r="K185" s="13">
        <v>2</v>
      </c>
      <c r="L185" s="13">
        <v>1</v>
      </c>
      <c r="M185" s="13">
        <v>0</v>
      </c>
      <c r="N185" s="8">
        <f>K185+L185+M185</f>
        <v>3</v>
      </c>
      <c r="O185" s="8">
        <f>P185-N185</f>
        <v>5</v>
      </c>
      <c r="P185" s="8">
        <f>ROUND(PRODUCT(J185,25)/12,0)</f>
        <v>8</v>
      </c>
      <c r="Q185" s="11" t="s">
        <v>29</v>
      </c>
      <c r="R185" s="5"/>
      <c r="S185" s="12"/>
      <c r="T185" s="5" t="s">
        <v>34</v>
      </c>
      <c r="U185" s="23"/>
      <c r="V185" s="23"/>
      <c r="W185" s="23"/>
      <c r="X185" s="23"/>
      <c r="Y185" s="23"/>
    </row>
    <row r="186" spans="1:25" ht="19.7" customHeight="1" x14ac:dyDescent="0.2">
      <c r="A186" s="55" t="s">
        <v>190</v>
      </c>
      <c r="B186" s="178" t="s">
        <v>191</v>
      </c>
      <c r="C186" s="178"/>
      <c r="D186" s="178"/>
      <c r="E186" s="178"/>
      <c r="F186" s="178"/>
      <c r="G186" s="178"/>
      <c r="H186" s="178"/>
      <c r="I186" s="178"/>
      <c r="J186" s="13">
        <v>4</v>
      </c>
      <c r="K186" s="13">
        <v>2</v>
      </c>
      <c r="L186" s="13">
        <v>1</v>
      </c>
      <c r="M186" s="13">
        <v>0</v>
      </c>
      <c r="N186" s="8">
        <f>K186+L186+M186</f>
        <v>3</v>
      </c>
      <c r="O186" s="8">
        <f>P186-N186</f>
        <v>5</v>
      </c>
      <c r="P186" s="8">
        <f>ROUND(PRODUCT(J186,25)/12,0)</f>
        <v>8</v>
      </c>
      <c r="Q186" s="11" t="s">
        <v>29</v>
      </c>
      <c r="R186" s="5"/>
      <c r="S186" s="12"/>
      <c r="T186" s="5" t="s">
        <v>34</v>
      </c>
      <c r="U186" s="23"/>
      <c r="V186" s="23"/>
      <c r="W186" s="23"/>
      <c r="X186" s="23"/>
      <c r="Y186" s="23"/>
    </row>
    <row r="187" spans="1:25" x14ac:dyDescent="0.2">
      <c r="A187" s="243" t="s">
        <v>75</v>
      </c>
      <c r="B187" s="243"/>
      <c r="C187" s="243"/>
      <c r="D187" s="243"/>
      <c r="E187" s="243"/>
      <c r="F187" s="243"/>
      <c r="G187" s="243"/>
      <c r="H187" s="243"/>
      <c r="I187" s="243"/>
      <c r="J187" s="10">
        <f t="shared" ref="J187:P187" si="10">SUM(J182,J185)</f>
        <v>8</v>
      </c>
      <c r="K187" s="10">
        <f t="shared" si="10"/>
        <v>4</v>
      </c>
      <c r="L187" s="10">
        <f t="shared" si="10"/>
        <v>2</v>
      </c>
      <c r="M187" s="10">
        <f t="shared" si="10"/>
        <v>0</v>
      </c>
      <c r="N187" s="10">
        <f t="shared" si="10"/>
        <v>6</v>
      </c>
      <c r="O187" s="10">
        <f t="shared" si="10"/>
        <v>9</v>
      </c>
      <c r="P187" s="10">
        <f t="shared" si="10"/>
        <v>15</v>
      </c>
      <c r="Q187" s="9">
        <f>COUNTIF(Q182,"E")+COUNTIF(Q183,"E")+COUNTIF(Q185,"E")+COUNTIF(Q186,"E")</f>
        <v>4</v>
      </c>
      <c r="R187" s="9">
        <f>COUNTIF(R182,"C")+COUNTIF(R183,"C")+COUNTIF(R185,"C")+COUNTIF(R186,"C")</f>
        <v>0</v>
      </c>
      <c r="S187" s="9">
        <f>COUNTIF(S182,"VP")+COUNTIF(S183,"VP")+COUNTIF(S185,"VP")+COUNTIF(S186,"VP")</f>
        <v>0</v>
      </c>
      <c r="T187" s="33">
        <f>COUNTA(T182,T183,T185,T186)</f>
        <v>4</v>
      </c>
      <c r="U187" s="24"/>
      <c r="V187" s="24"/>
      <c r="W187" s="24"/>
      <c r="X187" s="24"/>
      <c r="Y187" s="24"/>
    </row>
    <row r="188" spans="1:25" x14ac:dyDescent="0.2">
      <c r="A188" s="114" t="s">
        <v>43</v>
      </c>
      <c r="B188" s="114"/>
      <c r="C188" s="114"/>
      <c r="D188" s="114"/>
      <c r="E188" s="114"/>
      <c r="F188" s="114"/>
      <c r="G188" s="114"/>
      <c r="H188" s="114"/>
      <c r="I188" s="114"/>
      <c r="J188" s="114"/>
      <c r="K188" s="10">
        <f>SUM(K182)*14+SUM(K185)*12</f>
        <v>52</v>
      </c>
      <c r="L188" s="10">
        <f t="shared" ref="L188:P188" si="11">SUM(L182)*14+SUM(L185)*12</f>
        <v>26</v>
      </c>
      <c r="M188" s="10">
        <f t="shared" si="11"/>
        <v>0</v>
      </c>
      <c r="N188" s="10">
        <f t="shared" si="11"/>
        <v>78</v>
      </c>
      <c r="O188" s="10">
        <f t="shared" si="11"/>
        <v>116</v>
      </c>
      <c r="P188" s="10">
        <f t="shared" si="11"/>
        <v>194</v>
      </c>
      <c r="Q188" s="186"/>
      <c r="R188" s="186"/>
      <c r="S188" s="186"/>
      <c r="T188" s="186"/>
    </row>
    <row r="189" spans="1:25" x14ac:dyDescent="0.2">
      <c r="A189" s="114"/>
      <c r="B189" s="114"/>
      <c r="C189" s="114"/>
      <c r="D189" s="114"/>
      <c r="E189" s="114"/>
      <c r="F189" s="114"/>
      <c r="G189" s="114"/>
      <c r="H189" s="114"/>
      <c r="I189" s="114"/>
      <c r="J189" s="114"/>
      <c r="K189" s="125">
        <f>SUM(K188:M188)</f>
        <v>78</v>
      </c>
      <c r="L189" s="125"/>
      <c r="M189" s="125"/>
      <c r="N189" s="125">
        <f>SUM(N188:O188)</f>
        <v>194</v>
      </c>
      <c r="O189" s="125"/>
      <c r="P189" s="125"/>
      <c r="Q189" s="186"/>
      <c r="R189" s="186"/>
      <c r="S189" s="186"/>
      <c r="T189" s="186"/>
    </row>
    <row r="190" spans="1:25" ht="12.75" customHeight="1" x14ac:dyDescent="0.2">
      <c r="A190" s="122" t="s">
        <v>62</v>
      </c>
      <c r="B190" s="123"/>
      <c r="C190" s="123"/>
      <c r="D190" s="123"/>
      <c r="E190" s="123"/>
      <c r="F190" s="123"/>
      <c r="G190" s="123"/>
      <c r="H190" s="123"/>
      <c r="I190" s="123"/>
      <c r="J190" s="124"/>
      <c r="K190" s="120">
        <f>T187/SUM(T132,T146,T158,T171)</f>
        <v>0.18181818181818182</v>
      </c>
      <c r="L190" s="120"/>
      <c r="M190" s="120"/>
      <c r="N190" s="120"/>
      <c r="O190" s="120"/>
      <c r="P190" s="120"/>
      <c r="Q190" s="120"/>
      <c r="R190" s="120"/>
      <c r="S190" s="120"/>
      <c r="T190" s="120"/>
    </row>
    <row r="191" spans="1:25" x14ac:dyDescent="0.2">
      <c r="A191" s="121" t="s">
        <v>63</v>
      </c>
      <c r="B191" s="121"/>
      <c r="C191" s="121"/>
      <c r="D191" s="121"/>
      <c r="E191" s="121"/>
      <c r="F191" s="121"/>
      <c r="G191" s="121"/>
      <c r="H191" s="121"/>
      <c r="I191" s="121"/>
      <c r="J191" s="121"/>
      <c r="K191" s="120">
        <f>K189/(SUM(N132,N146,N158)*14+N171*12)</f>
        <v>8.8838268792710701E-2</v>
      </c>
      <c r="L191" s="120"/>
      <c r="M191" s="120"/>
      <c r="N191" s="120"/>
      <c r="O191" s="120"/>
      <c r="P191" s="120"/>
      <c r="Q191" s="120"/>
      <c r="R191" s="120"/>
      <c r="S191" s="120"/>
      <c r="T191" s="120"/>
    </row>
    <row r="192" spans="1:25" x14ac:dyDescent="0.2">
      <c r="A192" s="28"/>
      <c r="B192" s="28"/>
      <c r="C192" s="28"/>
      <c r="D192" s="28"/>
      <c r="E192" s="28"/>
      <c r="F192" s="28"/>
      <c r="G192" s="28"/>
      <c r="H192" s="28"/>
      <c r="I192" s="28"/>
      <c r="J192" s="28"/>
      <c r="K192" s="29"/>
      <c r="L192" s="29"/>
      <c r="M192" s="29"/>
      <c r="N192" s="29"/>
      <c r="O192" s="29"/>
      <c r="P192" s="29"/>
      <c r="Q192" s="29"/>
      <c r="R192" s="29"/>
      <c r="S192" s="29"/>
      <c r="T192" s="29"/>
    </row>
    <row r="193" spans="1:20" x14ac:dyDescent="0.2">
      <c r="A193" s="169" t="s">
        <v>224</v>
      </c>
      <c r="B193" s="170"/>
      <c r="C193" s="170"/>
      <c r="D193" s="170"/>
      <c r="E193" s="170"/>
      <c r="F193" s="170"/>
      <c r="G193" s="170"/>
      <c r="H193" s="170"/>
      <c r="I193" s="170"/>
      <c r="J193" s="170"/>
      <c r="K193" s="170"/>
      <c r="L193" s="170"/>
      <c r="M193" s="170"/>
      <c r="N193" s="170"/>
      <c r="O193" s="170"/>
      <c r="P193" s="170"/>
      <c r="Q193" s="170"/>
      <c r="R193" s="170"/>
      <c r="S193" s="170"/>
      <c r="T193" s="171"/>
    </row>
    <row r="194" spans="1:20" x14ac:dyDescent="0.2">
      <c r="A194" s="175"/>
      <c r="B194" s="176"/>
      <c r="C194" s="176"/>
      <c r="D194" s="176"/>
      <c r="E194" s="176"/>
      <c r="F194" s="176"/>
      <c r="G194" s="176"/>
      <c r="H194" s="176"/>
      <c r="I194" s="176"/>
      <c r="J194" s="176"/>
      <c r="K194" s="176"/>
      <c r="L194" s="176"/>
      <c r="M194" s="176"/>
      <c r="N194" s="176"/>
      <c r="O194" s="176"/>
      <c r="P194" s="176"/>
      <c r="Q194" s="176"/>
      <c r="R194" s="176"/>
      <c r="S194" s="176"/>
      <c r="T194" s="177"/>
    </row>
    <row r="195" spans="1:20" x14ac:dyDescent="0.2">
      <c r="A195" s="156" t="s">
        <v>24</v>
      </c>
      <c r="B195" s="169" t="s">
        <v>23</v>
      </c>
      <c r="C195" s="170"/>
      <c r="D195" s="170"/>
      <c r="E195" s="170"/>
      <c r="F195" s="170"/>
      <c r="G195" s="170"/>
      <c r="H195" s="170"/>
      <c r="I195" s="171"/>
      <c r="J195" s="75" t="s">
        <v>35</v>
      </c>
      <c r="K195" s="76" t="s">
        <v>21</v>
      </c>
      <c r="L195" s="77"/>
      <c r="M195" s="78"/>
      <c r="N195" s="76" t="s">
        <v>36</v>
      </c>
      <c r="O195" s="77"/>
      <c r="P195" s="78"/>
      <c r="Q195" s="76" t="s">
        <v>20</v>
      </c>
      <c r="R195" s="77"/>
      <c r="S195" s="78"/>
      <c r="T195" s="75" t="s">
        <v>19</v>
      </c>
    </row>
    <row r="196" spans="1:20" x14ac:dyDescent="0.2">
      <c r="A196" s="156"/>
      <c r="B196" s="172"/>
      <c r="C196" s="173"/>
      <c r="D196" s="173"/>
      <c r="E196" s="173"/>
      <c r="F196" s="173"/>
      <c r="G196" s="173"/>
      <c r="H196" s="173"/>
      <c r="I196" s="174"/>
      <c r="J196" s="75"/>
      <c r="K196" s="79"/>
      <c r="L196" s="80"/>
      <c r="M196" s="81"/>
      <c r="N196" s="79"/>
      <c r="O196" s="80"/>
      <c r="P196" s="81"/>
      <c r="Q196" s="79"/>
      <c r="R196" s="80"/>
      <c r="S196" s="81"/>
      <c r="T196" s="75"/>
    </row>
    <row r="197" spans="1:20" x14ac:dyDescent="0.2">
      <c r="A197" s="156"/>
      <c r="B197" s="175"/>
      <c r="C197" s="176"/>
      <c r="D197" s="176"/>
      <c r="E197" s="176"/>
      <c r="F197" s="176"/>
      <c r="G197" s="176"/>
      <c r="H197" s="176"/>
      <c r="I197" s="177"/>
      <c r="J197" s="75"/>
      <c r="K197" s="3" t="s">
        <v>25</v>
      </c>
      <c r="L197" s="3" t="s">
        <v>26</v>
      </c>
      <c r="M197" s="3" t="s">
        <v>27</v>
      </c>
      <c r="N197" s="3" t="s">
        <v>31</v>
      </c>
      <c r="O197" s="3" t="s">
        <v>5</v>
      </c>
      <c r="P197" s="3" t="s">
        <v>28</v>
      </c>
      <c r="Q197" s="3" t="s">
        <v>29</v>
      </c>
      <c r="R197" s="3" t="s">
        <v>25</v>
      </c>
      <c r="S197" s="3" t="s">
        <v>30</v>
      </c>
      <c r="T197" s="75"/>
    </row>
    <row r="198" spans="1:20" x14ac:dyDescent="0.2">
      <c r="A198" s="156" t="s">
        <v>96</v>
      </c>
      <c r="B198" s="156"/>
      <c r="C198" s="156"/>
      <c r="D198" s="156"/>
      <c r="E198" s="156"/>
      <c r="F198" s="156"/>
      <c r="G198" s="156"/>
      <c r="H198" s="156"/>
      <c r="I198" s="156"/>
      <c r="J198" s="156"/>
      <c r="K198" s="156"/>
      <c r="L198" s="156"/>
      <c r="M198" s="156"/>
      <c r="N198" s="156"/>
      <c r="O198" s="156"/>
      <c r="P198" s="156"/>
      <c r="Q198" s="156"/>
      <c r="R198" s="156"/>
      <c r="S198" s="156"/>
      <c r="T198" s="156"/>
    </row>
    <row r="199" spans="1:20" ht="15" customHeight="1" x14ac:dyDescent="0.2">
      <c r="A199" s="32" t="s">
        <v>72</v>
      </c>
      <c r="B199" s="158" t="s">
        <v>76</v>
      </c>
      <c r="C199" s="158"/>
      <c r="D199" s="158"/>
      <c r="E199" s="158"/>
      <c r="F199" s="158"/>
      <c r="G199" s="158"/>
      <c r="H199" s="158"/>
      <c r="I199" s="158"/>
      <c r="J199" s="13">
        <v>3</v>
      </c>
      <c r="K199" s="13">
        <v>2</v>
      </c>
      <c r="L199" s="13">
        <v>0</v>
      </c>
      <c r="M199" s="13">
        <v>0</v>
      </c>
      <c r="N199" s="8">
        <f>K199+L199+M199</f>
        <v>2</v>
      </c>
      <c r="O199" s="8">
        <f>P199-N199</f>
        <v>3</v>
      </c>
      <c r="P199" s="8">
        <f>ROUND(PRODUCT(J199,25)/14,0)</f>
        <v>5</v>
      </c>
      <c r="Q199" s="11"/>
      <c r="R199" s="5"/>
      <c r="S199" s="12" t="s">
        <v>30</v>
      </c>
      <c r="T199" s="5" t="s">
        <v>34</v>
      </c>
    </row>
    <row r="200" spans="1:20" ht="15" customHeight="1" x14ac:dyDescent="0.2">
      <c r="A200" s="218" t="s">
        <v>73</v>
      </c>
      <c r="B200" s="220" t="s">
        <v>77</v>
      </c>
      <c r="C200" s="221"/>
      <c r="D200" s="221"/>
      <c r="E200" s="221"/>
      <c r="F200" s="221"/>
      <c r="G200" s="221"/>
      <c r="H200" s="221"/>
      <c r="I200" s="222"/>
      <c r="J200" s="228">
        <v>3</v>
      </c>
      <c r="K200" s="228">
        <v>2</v>
      </c>
      <c r="L200" s="228">
        <v>0</v>
      </c>
      <c r="M200" s="228">
        <v>0</v>
      </c>
      <c r="N200" s="205">
        <f>K200+L200+M200</f>
        <v>2</v>
      </c>
      <c r="O200" s="205">
        <f>P200-N200</f>
        <v>3</v>
      </c>
      <c r="P200" s="205">
        <f>ROUND(PRODUCT(J200,25)/14,0)</f>
        <v>5</v>
      </c>
      <c r="Q200" s="183"/>
      <c r="R200" s="230"/>
      <c r="S200" s="216" t="s">
        <v>30</v>
      </c>
      <c r="T200" s="230" t="s">
        <v>34</v>
      </c>
    </row>
    <row r="201" spans="1:20" ht="15" customHeight="1" x14ac:dyDescent="0.2">
      <c r="A201" s="219"/>
      <c r="B201" s="223"/>
      <c r="C201" s="224"/>
      <c r="D201" s="224"/>
      <c r="E201" s="224"/>
      <c r="F201" s="224"/>
      <c r="G201" s="224"/>
      <c r="H201" s="224"/>
      <c r="I201" s="225"/>
      <c r="J201" s="229"/>
      <c r="K201" s="229"/>
      <c r="L201" s="229"/>
      <c r="M201" s="229"/>
      <c r="N201" s="206"/>
      <c r="O201" s="206"/>
      <c r="P201" s="206"/>
      <c r="Q201" s="184"/>
      <c r="R201" s="231"/>
      <c r="S201" s="217"/>
      <c r="T201" s="231"/>
    </row>
    <row r="202" spans="1:20" x14ac:dyDescent="0.2">
      <c r="A202" s="114" t="s">
        <v>74</v>
      </c>
      <c r="B202" s="114"/>
      <c r="C202" s="114"/>
      <c r="D202" s="114"/>
      <c r="E202" s="114"/>
      <c r="F202" s="114"/>
      <c r="G202" s="114"/>
      <c r="H202" s="114"/>
      <c r="I202" s="114"/>
      <c r="J202" s="10">
        <f>SUM(J199:J201)</f>
        <v>6</v>
      </c>
      <c r="K202" s="10">
        <f t="shared" ref="K202:P202" si="12">SUM(K199:K201)</f>
        <v>4</v>
      </c>
      <c r="L202" s="10">
        <f t="shared" si="12"/>
        <v>0</v>
      </c>
      <c r="M202" s="10">
        <f t="shared" si="12"/>
        <v>0</v>
      </c>
      <c r="N202" s="10">
        <f t="shared" si="12"/>
        <v>4</v>
      </c>
      <c r="O202" s="10">
        <f t="shared" si="12"/>
        <v>6</v>
      </c>
      <c r="P202" s="10">
        <f t="shared" si="12"/>
        <v>10</v>
      </c>
      <c r="Q202" s="10">
        <f>COUNTIF(Q199:Q201,"E")</f>
        <v>0</v>
      </c>
      <c r="R202" s="10">
        <f>COUNTIF(R199:R201,"C")</f>
        <v>0</v>
      </c>
      <c r="S202" s="10">
        <f>COUNTIF(S199:S201,"VP")</f>
        <v>2</v>
      </c>
      <c r="T202" s="33">
        <f>COUNTA(T199:T201)</f>
        <v>2</v>
      </c>
    </row>
    <row r="203" spans="1:20" x14ac:dyDescent="0.2">
      <c r="A203" s="114" t="s">
        <v>43</v>
      </c>
      <c r="B203" s="114"/>
      <c r="C203" s="114"/>
      <c r="D203" s="114"/>
      <c r="E203" s="114"/>
      <c r="F203" s="114"/>
      <c r="G203" s="114"/>
      <c r="H203" s="114"/>
      <c r="I203" s="114"/>
      <c r="J203" s="114"/>
      <c r="K203" s="10">
        <f t="shared" ref="K203:P203" si="13">SUM(K199:K201)*14</f>
        <v>56</v>
      </c>
      <c r="L203" s="10">
        <f t="shared" si="13"/>
        <v>0</v>
      </c>
      <c r="M203" s="10">
        <f t="shared" si="13"/>
        <v>0</v>
      </c>
      <c r="N203" s="10">
        <f t="shared" si="13"/>
        <v>56</v>
      </c>
      <c r="O203" s="10">
        <f t="shared" si="13"/>
        <v>84</v>
      </c>
      <c r="P203" s="10">
        <f t="shared" si="13"/>
        <v>140</v>
      </c>
      <c r="Q203" s="157"/>
      <c r="R203" s="157"/>
      <c r="S203" s="157"/>
      <c r="T203" s="157"/>
    </row>
    <row r="204" spans="1:20" x14ac:dyDescent="0.2">
      <c r="A204" s="114"/>
      <c r="B204" s="114"/>
      <c r="C204" s="114"/>
      <c r="D204" s="114"/>
      <c r="E204" s="114"/>
      <c r="F204" s="114"/>
      <c r="G204" s="114"/>
      <c r="H204" s="114"/>
      <c r="I204" s="114"/>
      <c r="J204" s="114"/>
      <c r="K204" s="125">
        <f>SUM(K203:M203)</f>
        <v>56</v>
      </c>
      <c r="L204" s="125"/>
      <c r="M204" s="125"/>
      <c r="N204" s="125">
        <f>SUM(N203:O203)</f>
        <v>140</v>
      </c>
      <c r="O204" s="125"/>
      <c r="P204" s="125"/>
      <c r="Q204" s="157"/>
      <c r="R204" s="157"/>
      <c r="S204" s="157"/>
      <c r="T204" s="157"/>
    </row>
    <row r="205" spans="1:20" x14ac:dyDescent="0.2">
      <c r="A205" s="122" t="s">
        <v>62</v>
      </c>
      <c r="B205" s="123"/>
      <c r="C205" s="123"/>
      <c r="D205" s="123"/>
      <c r="E205" s="123"/>
      <c r="F205" s="123"/>
      <c r="G205" s="123"/>
      <c r="H205" s="123"/>
      <c r="I205" s="123"/>
      <c r="J205" s="124"/>
      <c r="K205" s="127">
        <f>T202/SUM(T132,T146,T158,T171)</f>
        <v>9.0909090909090912E-2</v>
      </c>
      <c r="L205" s="128"/>
      <c r="M205" s="128"/>
      <c r="N205" s="128"/>
      <c r="O205" s="128"/>
      <c r="P205" s="128"/>
      <c r="Q205" s="128"/>
      <c r="R205" s="128"/>
      <c r="S205" s="128"/>
      <c r="T205" s="129"/>
    </row>
    <row r="206" spans="1:20" x14ac:dyDescent="0.2">
      <c r="A206" s="121" t="s">
        <v>63</v>
      </c>
      <c r="B206" s="121"/>
      <c r="C206" s="121"/>
      <c r="D206" s="121"/>
      <c r="E206" s="121"/>
      <c r="F206" s="121"/>
      <c r="G206" s="121"/>
      <c r="H206" s="121"/>
      <c r="I206" s="121"/>
      <c r="J206" s="121"/>
      <c r="K206" s="127">
        <f>K204/(SUM(N132,N146,N158)*14+N171*12)</f>
        <v>6.3781321184510256E-2</v>
      </c>
      <c r="L206" s="128"/>
      <c r="M206" s="128"/>
      <c r="N206" s="128"/>
      <c r="O206" s="128"/>
      <c r="P206" s="128"/>
      <c r="Q206" s="128"/>
      <c r="R206" s="128"/>
      <c r="S206" s="128"/>
      <c r="T206" s="129"/>
    </row>
    <row r="207" spans="1:20" x14ac:dyDescent="0.2">
      <c r="A207" s="226" t="s">
        <v>78</v>
      </c>
      <c r="B207" s="226"/>
      <c r="C207" s="226"/>
      <c r="D207" s="226"/>
      <c r="E207" s="226"/>
      <c r="F207" s="226"/>
      <c r="G207" s="226"/>
      <c r="H207" s="226"/>
      <c r="I207" s="226"/>
      <c r="J207" s="226"/>
      <c r="K207" s="226"/>
      <c r="L207" s="226"/>
      <c r="M207" s="226"/>
      <c r="N207" s="226"/>
      <c r="O207" s="226"/>
      <c r="P207" s="226"/>
      <c r="Q207" s="226"/>
      <c r="R207" s="226"/>
      <c r="S207" s="226"/>
      <c r="T207" s="226"/>
    </row>
    <row r="208" spans="1:20" x14ac:dyDescent="0.2">
      <c r="A208" s="227"/>
      <c r="B208" s="227"/>
      <c r="C208" s="227"/>
      <c r="D208" s="227"/>
      <c r="E208" s="227"/>
      <c r="F208" s="227"/>
      <c r="G208" s="227"/>
      <c r="H208" s="227"/>
      <c r="I208" s="227"/>
      <c r="J208" s="227"/>
      <c r="K208" s="227"/>
      <c r="L208" s="227"/>
      <c r="M208" s="227"/>
      <c r="N208" s="227"/>
      <c r="O208" s="227"/>
      <c r="P208" s="227"/>
      <c r="Q208" s="227"/>
      <c r="R208" s="227"/>
      <c r="S208" s="227"/>
      <c r="T208" s="227"/>
    </row>
    <row r="209" spans="1:26" x14ac:dyDescent="0.2">
      <c r="A209" s="227"/>
      <c r="B209" s="227"/>
      <c r="C209" s="227"/>
      <c r="D209" s="227"/>
      <c r="E209" s="227"/>
      <c r="F209" s="227"/>
      <c r="G209" s="227"/>
      <c r="H209" s="227"/>
      <c r="I209" s="227"/>
      <c r="J209" s="227"/>
      <c r="K209" s="227"/>
      <c r="L209" s="227"/>
      <c r="M209" s="227"/>
      <c r="N209" s="227"/>
      <c r="O209" s="227"/>
      <c r="P209" s="227"/>
      <c r="Q209" s="227"/>
      <c r="R209" s="227"/>
      <c r="S209" s="227"/>
      <c r="T209" s="227"/>
    </row>
    <row r="210" spans="1:26" x14ac:dyDescent="0.2">
      <c r="A210" s="227"/>
      <c r="B210" s="227"/>
      <c r="C210" s="227"/>
      <c r="D210" s="227"/>
      <c r="E210" s="227"/>
      <c r="F210" s="227"/>
      <c r="G210" s="227"/>
      <c r="H210" s="227"/>
      <c r="I210" s="227"/>
      <c r="J210" s="227"/>
      <c r="K210" s="227"/>
      <c r="L210" s="227"/>
      <c r="M210" s="227"/>
      <c r="N210" s="227"/>
      <c r="O210" s="227"/>
      <c r="P210" s="227"/>
      <c r="Q210" s="227"/>
      <c r="R210" s="227"/>
      <c r="S210" s="227"/>
      <c r="T210" s="227"/>
    </row>
    <row r="211" spans="1:26" ht="19.7" customHeight="1" x14ac:dyDescent="0.2">
      <c r="A211" s="28"/>
      <c r="B211" s="28"/>
      <c r="C211" s="28"/>
      <c r="D211" s="28"/>
      <c r="E211" s="28"/>
      <c r="F211" s="28"/>
      <c r="G211" s="28"/>
      <c r="H211" s="28"/>
      <c r="I211" s="28"/>
      <c r="J211" s="28"/>
      <c r="K211" s="29"/>
      <c r="L211" s="29"/>
      <c r="M211" s="29"/>
      <c r="N211" s="29"/>
      <c r="O211" s="29"/>
      <c r="P211" s="29"/>
      <c r="Q211" s="29"/>
      <c r="R211" s="29"/>
      <c r="S211" s="29"/>
      <c r="T211" s="29"/>
    </row>
    <row r="212" spans="1:26" x14ac:dyDescent="0.2">
      <c r="A212" s="28"/>
      <c r="B212" s="28"/>
      <c r="C212" s="28"/>
      <c r="D212" s="28"/>
      <c r="E212" s="28"/>
      <c r="F212" s="28"/>
      <c r="G212" s="28"/>
      <c r="H212" s="28"/>
      <c r="I212" s="28"/>
      <c r="J212" s="28"/>
      <c r="K212" s="29"/>
      <c r="L212" s="29"/>
      <c r="M212" s="29"/>
      <c r="N212" s="29"/>
      <c r="O212" s="29"/>
      <c r="P212" s="29"/>
      <c r="Q212" s="29"/>
      <c r="R212" s="29"/>
      <c r="S212" s="29"/>
      <c r="T212" s="29"/>
    </row>
    <row r="213" spans="1:26" x14ac:dyDescent="0.2">
      <c r="A213" s="28"/>
      <c r="B213" s="28"/>
      <c r="C213" s="28"/>
      <c r="D213" s="28"/>
      <c r="E213" s="28"/>
      <c r="F213" s="28"/>
      <c r="G213" s="28"/>
      <c r="H213" s="28"/>
      <c r="I213" s="28"/>
      <c r="J213" s="28"/>
      <c r="K213" s="29"/>
      <c r="L213" s="29"/>
      <c r="M213" s="29"/>
      <c r="N213" s="29"/>
      <c r="O213" s="29"/>
      <c r="P213" s="29"/>
      <c r="Q213" s="29"/>
      <c r="R213" s="29"/>
      <c r="S213" s="29"/>
      <c r="T213" s="29"/>
    </row>
    <row r="214" spans="1:26" x14ac:dyDescent="0.2">
      <c r="A214" s="28"/>
      <c r="B214" s="28"/>
      <c r="C214" s="28"/>
      <c r="D214" s="28"/>
      <c r="E214" s="28"/>
      <c r="F214" s="28"/>
      <c r="G214" s="28"/>
      <c r="H214" s="28"/>
      <c r="I214" s="28"/>
      <c r="J214" s="28"/>
      <c r="K214" s="29"/>
      <c r="L214" s="29"/>
      <c r="M214" s="29"/>
      <c r="N214" s="29"/>
      <c r="O214" s="29"/>
      <c r="P214" s="29"/>
      <c r="Q214" s="29"/>
      <c r="R214" s="29"/>
      <c r="S214" s="29"/>
      <c r="T214" s="29"/>
    </row>
    <row r="215" spans="1:26" x14ac:dyDescent="0.2">
      <c r="A215" s="28"/>
      <c r="B215" s="28"/>
      <c r="C215" s="28"/>
      <c r="D215" s="28"/>
      <c r="E215" s="28"/>
      <c r="F215" s="28"/>
      <c r="G215" s="28"/>
      <c r="H215" s="28"/>
      <c r="I215" s="28"/>
      <c r="J215" s="28"/>
      <c r="K215" s="29"/>
      <c r="L215" s="29"/>
      <c r="M215" s="29"/>
      <c r="N215" s="29"/>
      <c r="O215" s="29"/>
      <c r="P215" s="29"/>
      <c r="Q215" s="29"/>
      <c r="R215" s="29"/>
      <c r="S215" s="29"/>
      <c r="T215" s="29"/>
    </row>
    <row r="216" spans="1:26" x14ac:dyDescent="0.2">
      <c r="A216" s="28"/>
      <c r="B216" s="28"/>
      <c r="C216" s="28"/>
      <c r="D216" s="28"/>
      <c r="E216" s="28"/>
      <c r="F216" s="28"/>
      <c r="G216" s="28"/>
      <c r="H216" s="28"/>
      <c r="I216" s="28"/>
      <c r="J216" s="28"/>
      <c r="K216" s="29"/>
      <c r="L216" s="29"/>
      <c r="M216" s="29"/>
      <c r="N216" s="29"/>
      <c r="O216" s="29"/>
      <c r="P216" s="29"/>
      <c r="Q216" s="29"/>
      <c r="R216" s="29"/>
      <c r="S216" s="29"/>
      <c r="T216" s="29"/>
    </row>
    <row r="217" spans="1:26" x14ac:dyDescent="0.2">
      <c r="A217" s="210" t="s">
        <v>79</v>
      </c>
      <c r="B217" s="210"/>
      <c r="C217" s="210"/>
      <c r="D217" s="210"/>
      <c r="E217" s="210"/>
      <c r="F217" s="210"/>
      <c r="G217" s="210"/>
      <c r="H217" s="210"/>
      <c r="I217" s="210"/>
      <c r="J217" s="210"/>
      <c r="K217" s="210"/>
      <c r="L217" s="210"/>
      <c r="M217" s="210"/>
      <c r="N217" s="210"/>
      <c r="O217" s="210"/>
      <c r="P217" s="210"/>
      <c r="Q217" s="210"/>
      <c r="R217" s="210"/>
      <c r="S217" s="210"/>
      <c r="T217" s="210"/>
    </row>
    <row r="218" spans="1:26" x14ac:dyDescent="0.2">
      <c r="A218" s="211"/>
      <c r="B218" s="211"/>
      <c r="C218" s="211"/>
      <c r="D218" s="211"/>
      <c r="E218" s="211"/>
      <c r="F218" s="211"/>
      <c r="G218" s="211"/>
      <c r="H218" s="211"/>
      <c r="I218" s="211"/>
      <c r="J218" s="211"/>
      <c r="K218" s="211"/>
      <c r="L218" s="211"/>
      <c r="M218" s="211"/>
      <c r="N218" s="211"/>
      <c r="O218" s="211"/>
      <c r="P218" s="211"/>
      <c r="Q218" s="211"/>
      <c r="R218" s="211"/>
      <c r="S218" s="211"/>
      <c r="T218" s="211"/>
    </row>
    <row r="219" spans="1:26" x14ac:dyDescent="0.2">
      <c r="A219" s="159" t="s">
        <v>48</v>
      </c>
      <c r="B219" s="160"/>
      <c r="C219" s="160"/>
      <c r="D219" s="160"/>
      <c r="E219" s="160"/>
      <c r="F219" s="160"/>
      <c r="G219" s="160"/>
      <c r="H219" s="160"/>
      <c r="I219" s="160"/>
      <c r="J219" s="160"/>
      <c r="K219" s="160"/>
      <c r="L219" s="160"/>
      <c r="M219" s="160"/>
      <c r="N219" s="160"/>
      <c r="O219" s="160"/>
      <c r="P219" s="160"/>
      <c r="Q219" s="160"/>
      <c r="R219" s="160"/>
      <c r="S219" s="160"/>
      <c r="T219" s="161"/>
    </row>
    <row r="220" spans="1:26" x14ac:dyDescent="0.2">
      <c r="A220" s="162"/>
      <c r="B220" s="163"/>
      <c r="C220" s="163"/>
      <c r="D220" s="163"/>
      <c r="E220" s="163"/>
      <c r="F220" s="163"/>
      <c r="G220" s="163"/>
      <c r="H220" s="163"/>
      <c r="I220" s="163"/>
      <c r="J220" s="163"/>
      <c r="K220" s="163"/>
      <c r="L220" s="163"/>
      <c r="M220" s="163"/>
      <c r="N220" s="163"/>
      <c r="O220" s="163"/>
      <c r="P220" s="163"/>
      <c r="Q220" s="163"/>
      <c r="R220" s="163"/>
      <c r="S220" s="163"/>
      <c r="T220" s="164"/>
      <c r="U220" s="22"/>
      <c r="V220" s="22"/>
      <c r="W220" s="22"/>
      <c r="X220" s="22"/>
      <c r="Y220" s="22"/>
      <c r="Z220" s="22"/>
    </row>
    <row r="221" spans="1:26" x14ac:dyDescent="0.2">
      <c r="A221" s="94" t="s">
        <v>24</v>
      </c>
      <c r="B221" s="94" t="s">
        <v>23</v>
      </c>
      <c r="C221" s="94"/>
      <c r="D221" s="94"/>
      <c r="E221" s="94"/>
      <c r="F221" s="94"/>
      <c r="G221" s="94"/>
      <c r="H221" s="94"/>
      <c r="I221" s="94"/>
      <c r="J221" s="97" t="s">
        <v>35</v>
      </c>
      <c r="K221" s="68" t="s">
        <v>21</v>
      </c>
      <c r="L221" s="69"/>
      <c r="M221" s="70"/>
      <c r="N221" s="68" t="s">
        <v>36</v>
      </c>
      <c r="O221" s="69"/>
      <c r="P221" s="70"/>
      <c r="Q221" s="68" t="s">
        <v>20</v>
      </c>
      <c r="R221" s="69"/>
      <c r="S221" s="70"/>
      <c r="T221" s="97" t="s">
        <v>19</v>
      </c>
    </row>
    <row r="222" spans="1:26" x14ac:dyDescent="0.2">
      <c r="A222" s="94"/>
      <c r="B222" s="94"/>
      <c r="C222" s="94"/>
      <c r="D222" s="94"/>
      <c r="E222" s="94"/>
      <c r="F222" s="94"/>
      <c r="G222" s="94"/>
      <c r="H222" s="94"/>
      <c r="I222" s="94"/>
      <c r="J222" s="97"/>
      <c r="K222" s="71"/>
      <c r="L222" s="72"/>
      <c r="M222" s="73"/>
      <c r="N222" s="71"/>
      <c r="O222" s="72"/>
      <c r="P222" s="73"/>
      <c r="Q222" s="71"/>
      <c r="R222" s="72"/>
      <c r="S222" s="73"/>
      <c r="T222" s="97"/>
    </row>
    <row r="223" spans="1:26" x14ac:dyDescent="0.2">
      <c r="A223" s="94"/>
      <c r="B223" s="94"/>
      <c r="C223" s="94"/>
      <c r="D223" s="94"/>
      <c r="E223" s="94"/>
      <c r="F223" s="94"/>
      <c r="G223" s="94"/>
      <c r="H223" s="94"/>
      <c r="I223" s="94"/>
      <c r="J223" s="97"/>
      <c r="K223" s="15" t="s">
        <v>25</v>
      </c>
      <c r="L223" s="15" t="s">
        <v>26</v>
      </c>
      <c r="M223" s="15" t="s">
        <v>27</v>
      </c>
      <c r="N223" s="15" t="s">
        <v>31</v>
      </c>
      <c r="O223" s="15" t="s">
        <v>5</v>
      </c>
      <c r="P223" s="15" t="s">
        <v>28</v>
      </c>
      <c r="Q223" s="15" t="s">
        <v>29</v>
      </c>
      <c r="R223" s="15" t="s">
        <v>25</v>
      </c>
      <c r="S223" s="15" t="s">
        <v>30</v>
      </c>
      <c r="T223" s="97"/>
    </row>
    <row r="224" spans="1:26" x14ac:dyDescent="0.2">
      <c r="A224" s="94" t="s">
        <v>131</v>
      </c>
      <c r="B224" s="94"/>
      <c r="C224" s="94"/>
      <c r="D224" s="94"/>
      <c r="E224" s="94"/>
      <c r="F224" s="94"/>
      <c r="G224" s="94"/>
      <c r="H224" s="94"/>
      <c r="I224" s="94"/>
      <c r="J224" s="94"/>
      <c r="K224" s="94"/>
      <c r="L224" s="94"/>
      <c r="M224" s="94"/>
      <c r="N224" s="94"/>
      <c r="O224" s="94"/>
      <c r="P224" s="94"/>
      <c r="Q224" s="94"/>
      <c r="R224" s="94"/>
      <c r="S224" s="94"/>
      <c r="T224" s="94"/>
    </row>
    <row r="225" spans="1:20" ht="42.6" customHeight="1" x14ac:dyDescent="0.2">
      <c r="A225" s="17" t="str">
        <f>IF(ISNA(INDEX($A$122:$T$191,MATCH($B225,$B$122:$B$191,0),1)),"",INDEX($A$122:$T$191,MATCH($B225,$B$122:$B$191,0),1))</f>
        <v>UME1501</v>
      </c>
      <c r="B225" s="61" t="s">
        <v>141</v>
      </c>
      <c r="C225" s="61"/>
      <c r="D225" s="61"/>
      <c r="E225" s="61"/>
      <c r="F225" s="61"/>
      <c r="G225" s="61"/>
      <c r="H225" s="61"/>
      <c r="I225" s="61"/>
      <c r="J225" s="8">
        <f>IF(ISNA(INDEX($A$122:$T$191,MATCH($B225,$B$122:$B$191,0),10)),"",INDEX($A$122:$T$191,MATCH($B225,$B$122:$B$191,0),10))</f>
        <v>6</v>
      </c>
      <c r="K225" s="8">
        <f>IF(ISNA(INDEX($A$122:$T$191,MATCH($B225,$B$122:$B$191,0),11)),"",INDEX($A$122:$T$191,MATCH($B225,$B$122:$B$191,0),11))</f>
        <v>2</v>
      </c>
      <c r="L225" s="8">
        <f>IF(ISNA(INDEX($A$122:$T$191,MATCH($B225,$B$122:$B$191,0),12)),"",INDEX($A$122:$T$191,MATCH($B225,$B$122:$B$191,0),12))</f>
        <v>1</v>
      </c>
      <c r="M225" s="8">
        <f>IF(ISNA(INDEX($A$122:$T$191,MATCH($B225,$B$122:$B$191,0),13)),"",INDEX($A$122:$T$191,MATCH($B225,$B$122:$B$191,0),13))</f>
        <v>0</v>
      </c>
      <c r="N225" s="8">
        <f>IF(ISNA(INDEX($A$122:$T$191,MATCH($B225,$B$122:$B$191,0),14)),"",INDEX($A$122:$T$191,MATCH($B225,$B$122:$B$191,0),14))</f>
        <v>3</v>
      </c>
      <c r="O225" s="8">
        <f>IF(ISNA(INDEX($A$122:$T$191,MATCH($B225,$B$122:$B$191,0),15)),"",INDEX($A$122:$T$191,MATCH($B225,$B$122:$B$191,0),15))</f>
        <v>8</v>
      </c>
      <c r="P225" s="8">
        <f>IF(ISNA(INDEX($A$122:$T$191,MATCH($B225,$B$122:$B$191,0),16)),"",INDEX($A$122:$T$191,MATCH($B225,$B$122:$B$191,0),16))</f>
        <v>11</v>
      </c>
      <c r="Q225" s="14" t="str">
        <f>IF(ISNA(INDEX($A$122:$T$191,MATCH($B225,$B$122:$B$191,0),17)),"",INDEX($A$122:$T$191,MATCH($B225,$B$122:$B$191,0),17))</f>
        <v>E</v>
      </c>
      <c r="R225" s="14">
        <f>IF(ISNA(INDEX($A$122:$T$191,MATCH($B225,$B$122:$B$191,0),18)),"",INDEX($A$122:$T$191,MATCH($B225,$B$122:$B$191,0),18))</f>
        <v>0</v>
      </c>
      <c r="S225" s="14">
        <f>IF(ISNA(INDEX($A$122:$T$191,MATCH($B225,$B$122:$B$191,0),19)),"",INDEX($A$122:$T$191,MATCH($B225,$B$122:$B$191,0),19))</f>
        <v>0</v>
      </c>
      <c r="T225" s="14" t="str">
        <f>IF(ISNA(INDEX($A$122:$T$191,MATCH($B225,$B$122:$B$191,0),20)),"",INDEX($A$122:$T$191,MATCH($B225,$B$122:$B$191,0),20))</f>
        <v>DF</v>
      </c>
    </row>
    <row r="226" spans="1:20" ht="28.35" customHeight="1" x14ac:dyDescent="0.2">
      <c r="A226" s="17" t="str">
        <f>IF(ISNA(INDEX($A$122:$T$191,MATCH($B226,$B$122:$B$191,0),1)),"",INDEX($A$122:$T$191,MATCH($B226,$B$122:$B$191,0),1))</f>
        <v>UMG5101</v>
      </c>
      <c r="B226" s="61" t="s">
        <v>144</v>
      </c>
      <c r="C226" s="61"/>
      <c r="D226" s="61"/>
      <c r="E226" s="61"/>
      <c r="F226" s="61"/>
      <c r="G226" s="61"/>
      <c r="H226" s="61"/>
      <c r="I226" s="61"/>
      <c r="J226" s="8">
        <f>IF(ISNA(INDEX($A$122:$T$191,MATCH($B226,$B$122:$B$191,0),10)),"",INDEX($A$122:$T$191,MATCH($B226,$B$122:$B$191,0),10))</f>
        <v>6</v>
      </c>
      <c r="K226" s="8">
        <f>IF(ISNA(INDEX($A$122:$T$191,MATCH($B226,$B$122:$B$191,0),11)),"",INDEX($A$122:$T$191,MATCH($B226,$B$122:$B$191,0),11))</f>
        <v>2</v>
      </c>
      <c r="L226" s="8">
        <f>IF(ISNA(INDEX($A$122:$T$191,MATCH($B226,$B$122:$B$191,0),12)),"",INDEX($A$122:$T$191,MATCH($B226,$B$122:$B$191,0),12))</f>
        <v>1</v>
      </c>
      <c r="M226" s="8">
        <f>IF(ISNA(INDEX($A$122:$T$191,MATCH($B226,$B$122:$B$191,0),13)),"",INDEX($A$122:$T$191,MATCH($B226,$B$122:$B$191,0),13))</f>
        <v>0</v>
      </c>
      <c r="N226" s="8">
        <f>IF(ISNA(INDEX($A$122:$T$191,MATCH($B226,$B$122:$B$191,0),14)),"",INDEX($A$122:$T$191,MATCH($B226,$B$122:$B$191,0),14))</f>
        <v>3</v>
      </c>
      <c r="O226" s="8">
        <f>IF(ISNA(INDEX($A$122:$T$191,MATCH($B226,$B$122:$B$191,0),15)),"",INDEX($A$122:$T$191,MATCH($B226,$B$122:$B$191,0),15))</f>
        <v>8</v>
      </c>
      <c r="P226" s="8">
        <f>IF(ISNA(INDEX($A$122:$T$191,MATCH($B226,$B$122:$B$191,0),16)),"",INDEX($A$122:$T$191,MATCH($B226,$B$122:$B$191,0),16))</f>
        <v>11</v>
      </c>
      <c r="Q226" s="14" t="str">
        <f>IF(ISNA(INDEX($A$122:$T$191,MATCH($B226,$B$122:$B$191,0),17)),"",INDEX($A$122:$T$191,MATCH($B226,$B$122:$B$191,0),17))</f>
        <v>E</v>
      </c>
      <c r="R226" s="14">
        <f>IF(ISNA(INDEX($A$122:$T$191,MATCH($B226,$B$122:$B$191,0),18)),"",INDEX($A$122:$T$191,MATCH($B226,$B$122:$B$191,0),18))</f>
        <v>0</v>
      </c>
      <c r="S226" s="14">
        <f>IF(ISNA(INDEX($A$122:$T$191,MATCH($B226,$B$122:$B$191,0),19)),"",INDEX($A$122:$T$191,MATCH($B226,$B$122:$B$191,0),19))</f>
        <v>0</v>
      </c>
      <c r="T226" s="14" t="str">
        <f>IF(ISNA(INDEX($A$122:$T$191,MATCH($B226,$B$122:$B$191,0),20)),"",INDEX($A$122:$T$191,MATCH($B226,$B$122:$B$191,0),20))</f>
        <v>DS</v>
      </c>
    </row>
    <row r="227" spans="1:20" ht="28.35" customHeight="1" x14ac:dyDescent="0.2">
      <c r="A227" s="17" t="str">
        <f>IF(ISNA(INDEX($A$122:$T$191,MATCH($B227,$B$122:$B$191,0),1)),"",INDEX($A$122:$T$191,MATCH($B227,$B$122:$B$191,0),1))</f>
        <v>UMG5208</v>
      </c>
      <c r="B227" s="61" t="s">
        <v>151</v>
      </c>
      <c r="C227" s="61"/>
      <c r="D227" s="61"/>
      <c r="E227" s="61"/>
      <c r="F227" s="61"/>
      <c r="G227" s="61"/>
      <c r="H227" s="61"/>
      <c r="I227" s="61"/>
      <c r="J227" s="8">
        <f>IF(ISNA(INDEX($A$122:$T$191,MATCH($B227,$B$122:$B$191,0),10)),"",INDEX($A$122:$T$191,MATCH($B227,$B$122:$B$191,0),10))</f>
        <v>6</v>
      </c>
      <c r="K227" s="8">
        <f>IF(ISNA(INDEX($A$122:$T$191,MATCH($B227,$B$122:$B$191,0),11)),"",INDEX($A$122:$T$191,MATCH($B227,$B$122:$B$191,0),11))</f>
        <v>2</v>
      </c>
      <c r="L227" s="8">
        <f>IF(ISNA(INDEX($A$122:$T$191,MATCH($B227,$B$122:$B$191,0),12)),"",INDEX($A$122:$T$191,MATCH($B227,$B$122:$B$191,0),12))</f>
        <v>1</v>
      </c>
      <c r="M227" s="8">
        <f>IF(ISNA(INDEX($A$122:$T$191,MATCH($B227,$B$122:$B$191,0),13)),"",INDEX($A$122:$T$191,MATCH($B227,$B$122:$B$191,0),13))</f>
        <v>0</v>
      </c>
      <c r="N227" s="8">
        <f>IF(ISNA(INDEX($A$122:$T$191,MATCH($B227,$B$122:$B$191,0),14)),"",INDEX($A$122:$T$191,MATCH($B227,$B$122:$B$191,0),14))</f>
        <v>3</v>
      </c>
      <c r="O227" s="8">
        <f>IF(ISNA(INDEX($A$122:$T$191,MATCH($B227,$B$122:$B$191,0),15)),"",INDEX($A$122:$T$191,MATCH($B227,$B$122:$B$191,0),15))</f>
        <v>8</v>
      </c>
      <c r="P227" s="8">
        <f>IF(ISNA(INDEX($A$122:$T$191,MATCH($B227,$B$122:$B$191,0),16)),"",INDEX($A$122:$T$191,MATCH($B227,$B$122:$B$191,0),16))</f>
        <v>11</v>
      </c>
      <c r="Q227" s="14" t="str">
        <f>IF(ISNA(INDEX($A$122:$T$191,MATCH($B227,$B$122:$B$191,0),17)),"",INDEX($A$122:$T$191,MATCH($B227,$B$122:$B$191,0),17))</f>
        <v>E</v>
      </c>
      <c r="R227" s="14">
        <f>IF(ISNA(INDEX($A$122:$T$191,MATCH($B227,$B$122:$B$191,0),18)),"",INDEX($A$122:$T$191,MATCH($B227,$B$122:$B$191,0),18))</f>
        <v>0</v>
      </c>
      <c r="S227" s="14">
        <f>IF(ISNA(INDEX($A$122:$T$191,MATCH($B227,$B$122:$B$191,0),19)),"",INDEX($A$122:$T$191,MATCH($B227,$B$122:$B$191,0),19))</f>
        <v>0</v>
      </c>
      <c r="T227" s="14" t="str">
        <f>IF(ISNA(INDEX($A$122:$T$191,MATCH($B227,$B$122:$B$191,0),20)),"",INDEX($A$122:$T$191,MATCH($B227,$B$122:$B$191,0),20))</f>
        <v>DF</v>
      </c>
    </row>
    <row r="228" spans="1:20" ht="19.7" customHeight="1" x14ac:dyDescent="0.2">
      <c r="A228" s="17" t="str">
        <f>IF(ISNA(INDEX($A$122:$T$191,MATCH($B228,$B$122:$B$191,0),1)),"",INDEX($A$122:$T$191,MATCH($B228,$B$122:$B$191,0),1))</f>
        <v>UMG4301</v>
      </c>
      <c r="B228" s="62" t="s">
        <v>163</v>
      </c>
      <c r="C228" s="62"/>
      <c r="D228" s="62"/>
      <c r="E228" s="62"/>
      <c r="F228" s="62"/>
      <c r="G228" s="62"/>
      <c r="H228" s="62"/>
      <c r="I228" s="62"/>
      <c r="J228" s="8">
        <f>IF(ISNA(INDEX($A$122:$T$191,MATCH($B228,$B$122:$B$191,0),10)),"",INDEX($A$122:$T$191,MATCH($B228,$B$122:$B$191,0),10))</f>
        <v>6</v>
      </c>
      <c r="K228" s="8">
        <f>IF(ISNA(INDEX($A$122:$T$191,MATCH($B228,$B$122:$B$191,0),11)),"",INDEX($A$122:$T$191,MATCH($B228,$B$122:$B$191,0),11))</f>
        <v>2</v>
      </c>
      <c r="L228" s="8">
        <f>IF(ISNA(INDEX($A$122:$T$191,MATCH($B228,$B$122:$B$191,0),12)),"",INDEX($A$122:$T$191,MATCH($B228,$B$122:$B$191,0),12))</f>
        <v>1</v>
      </c>
      <c r="M228" s="8">
        <f>IF(ISNA(INDEX($A$122:$T$191,MATCH($B228,$B$122:$B$191,0),13)),"",INDEX($A$122:$T$191,MATCH($B228,$B$122:$B$191,0),13))</f>
        <v>0</v>
      </c>
      <c r="N228" s="8">
        <f>IF(ISNA(INDEX($A$122:$T$191,MATCH($B228,$B$122:$B$191,0),14)),"",INDEX($A$122:$T$191,MATCH($B228,$B$122:$B$191,0),14))</f>
        <v>3</v>
      </c>
      <c r="O228" s="8">
        <f>IF(ISNA(INDEX($A$122:$T$191,MATCH($B228,$B$122:$B$191,0),15)),"",INDEX($A$122:$T$191,MATCH($B228,$B$122:$B$191,0),15))</f>
        <v>8</v>
      </c>
      <c r="P228" s="8">
        <f>IF(ISNA(INDEX($A$122:$T$191,MATCH($B228,$B$122:$B$191,0),16)),"",INDEX($A$122:$T$191,MATCH($B228,$B$122:$B$191,0),16))</f>
        <v>11</v>
      </c>
      <c r="Q228" s="14" t="str">
        <f>IF(ISNA(INDEX($A$122:$T$191,MATCH($B228,$B$122:$B$191,0),17)),"",INDEX($A$122:$T$191,MATCH($B228,$B$122:$B$191,0),17))</f>
        <v>E</v>
      </c>
      <c r="R228" s="14">
        <f>IF(ISNA(INDEX($A$122:$T$191,MATCH($B228,$B$122:$B$191,0),18)),"",INDEX($A$122:$T$191,MATCH($B228,$B$122:$B$191,0),18))</f>
        <v>0</v>
      </c>
      <c r="S228" s="14">
        <f>IF(ISNA(INDEX($A$122:$T$191,MATCH($B228,$B$122:$B$191,0),19)),"",INDEX($A$122:$T$191,MATCH($B228,$B$122:$B$191,0),19))</f>
        <v>0</v>
      </c>
      <c r="T228" s="14" t="str">
        <f>IF(ISNA(INDEX($A$122:$T$191,MATCH($B228,$B$122:$B$191,0),20)),"",INDEX($A$122:$T$191,MATCH($B228,$B$122:$B$191,0),20))</f>
        <v>DF</v>
      </c>
    </row>
    <row r="229" spans="1:20" x14ac:dyDescent="0.2">
      <c r="A229" s="114" t="s">
        <v>74</v>
      </c>
      <c r="B229" s="114"/>
      <c r="C229" s="114"/>
      <c r="D229" s="114"/>
      <c r="E229" s="114"/>
      <c r="F229" s="114"/>
      <c r="G229" s="114"/>
      <c r="H229" s="114"/>
      <c r="I229" s="114"/>
      <c r="J229" s="10">
        <f t="shared" ref="J229:P229" si="14">SUM(J225:J228)</f>
        <v>24</v>
      </c>
      <c r="K229" s="10">
        <f t="shared" si="14"/>
        <v>8</v>
      </c>
      <c r="L229" s="10">
        <f t="shared" si="14"/>
        <v>4</v>
      </c>
      <c r="M229" s="10">
        <f t="shared" si="14"/>
        <v>0</v>
      </c>
      <c r="N229" s="10">
        <f t="shared" si="14"/>
        <v>12</v>
      </c>
      <c r="O229" s="10">
        <f t="shared" si="14"/>
        <v>32</v>
      </c>
      <c r="P229" s="10">
        <f t="shared" si="14"/>
        <v>44</v>
      </c>
      <c r="Q229" s="9">
        <f>COUNTIF(Q225:Q228,"E")</f>
        <v>4</v>
      </c>
      <c r="R229" s="9">
        <f>COUNTIF(R225:R228,"C")</f>
        <v>0</v>
      </c>
      <c r="S229" s="9">
        <f>COUNTIF(S225:S228,"VP")</f>
        <v>0</v>
      </c>
      <c r="T229" s="35">
        <f>COUNTA(T225:T228)</f>
        <v>4</v>
      </c>
    </row>
    <row r="230" spans="1:20" x14ac:dyDescent="0.2">
      <c r="A230" s="114" t="s">
        <v>43</v>
      </c>
      <c r="B230" s="114"/>
      <c r="C230" s="114"/>
      <c r="D230" s="114"/>
      <c r="E230" s="114"/>
      <c r="F230" s="114"/>
      <c r="G230" s="114"/>
      <c r="H230" s="114"/>
      <c r="I230" s="114"/>
      <c r="J230" s="114"/>
      <c r="K230" s="10">
        <f t="shared" ref="K230:P230" si="15">K229*14</f>
        <v>112</v>
      </c>
      <c r="L230" s="10">
        <f t="shared" si="15"/>
        <v>56</v>
      </c>
      <c r="M230" s="10">
        <f t="shared" si="15"/>
        <v>0</v>
      </c>
      <c r="N230" s="10">
        <f t="shared" si="15"/>
        <v>168</v>
      </c>
      <c r="O230" s="10">
        <f t="shared" si="15"/>
        <v>448</v>
      </c>
      <c r="P230" s="10">
        <f t="shared" si="15"/>
        <v>616</v>
      </c>
      <c r="Q230" s="157"/>
      <c r="R230" s="157"/>
      <c r="S230" s="157"/>
      <c r="T230" s="157"/>
    </row>
    <row r="231" spans="1:20" x14ac:dyDescent="0.2">
      <c r="A231" s="114"/>
      <c r="B231" s="114"/>
      <c r="C231" s="114"/>
      <c r="D231" s="114"/>
      <c r="E231" s="114"/>
      <c r="F231" s="114"/>
      <c r="G231" s="114"/>
      <c r="H231" s="114"/>
      <c r="I231" s="114"/>
      <c r="J231" s="114"/>
      <c r="K231" s="125">
        <f>SUM(K230:M230)</f>
        <v>168</v>
      </c>
      <c r="L231" s="125"/>
      <c r="M231" s="125"/>
      <c r="N231" s="125">
        <f>SUM(N230:O230)</f>
        <v>616</v>
      </c>
      <c r="O231" s="125"/>
      <c r="P231" s="125"/>
      <c r="Q231" s="157"/>
      <c r="R231" s="157"/>
      <c r="S231" s="157"/>
      <c r="T231" s="157"/>
    </row>
    <row r="232" spans="1:20" x14ac:dyDescent="0.2">
      <c r="A232" s="122" t="s">
        <v>62</v>
      </c>
      <c r="B232" s="123"/>
      <c r="C232" s="123"/>
      <c r="D232" s="123"/>
      <c r="E232" s="123"/>
      <c r="F232" s="123"/>
      <c r="G232" s="123"/>
      <c r="H232" s="123"/>
      <c r="I232" s="123"/>
      <c r="J232" s="124"/>
      <c r="K232" s="120">
        <f>T229/SUM(T132,T146,T158,T171)</f>
        <v>0.18181818181818182</v>
      </c>
      <c r="L232" s="120"/>
      <c r="M232" s="120"/>
      <c r="N232" s="120"/>
      <c r="O232" s="120"/>
      <c r="P232" s="120"/>
      <c r="Q232" s="120"/>
      <c r="R232" s="120"/>
      <c r="S232" s="120"/>
      <c r="T232" s="120"/>
    </row>
    <row r="233" spans="1:20" x14ac:dyDescent="0.2">
      <c r="A233" s="121" t="s">
        <v>63</v>
      </c>
      <c r="B233" s="121"/>
      <c r="C233" s="121"/>
      <c r="D233" s="121"/>
      <c r="E233" s="121"/>
      <c r="F233" s="121"/>
      <c r="G233" s="121"/>
      <c r="H233" s="121"/>
      <c r="I233" s="121"/>
      <c r="J233" s="121"/>
      <c r="K233" s="120">
        <f>K231/(SUM(N132,N146,N158)*14+N171*12)</f>
        <v>0.19134396355353075</v>
      </c>
      <c r="L233" s="120"/>
      <c r="M233" s="120"/>
      <c r="N233" s="120"/>
      <c r="O233" s="120"/>
      <c r="P233" s="120"/>
      <c r="Q233" s="120"/>
      <c r="R233" s="120"/>
      <c r="S233" s="120"/>
      <c r="T233" s="120"/>
    </row>
    <row r="234" spans="1:20" x14ac:dyDescent="0.2">
      <c r="A234" s="36"/>
      <c r="B234" s="36"/>
      <c r="C234" s="36"/>
      <c r="D234" s="36"/>
      <c r="E234" s="36"/>
      <c r="F234" s="36"/>
      <c r="G234" s="36"/>
      <c r="H234" s="36"/>
      <c r="I234" s="36"/>
      <c r="J234" s="36"/>
      <c r="K234" s="29"/>
      <c r="L234" s="29"/>
      <c r="M234" s="29"/>
      <c r="N234" s="29"/>
      <c r="O234" s="29"/>
      <c r="P234" s="29"/>
      <c r="Q234" s="29"/>
      <c r="R234" s="29"/>
      <c r="S234" s="29"/>
      <c r="T234" s="29"/>
    </row>
    <row r="235" spans="1:20" x14ac:dyDescent="0.2">
      <c r="A235" s="36"/>
      <c r="B235" s="36"/>
      <c r="C235" s="36"/>
      <c r="D235" s="36"/>
      <c r="E235" s="36"/>
      <c r="F235" s="36"/>
      <c r="G235" s="36"/>
      <c r="H235" s="36"/>
      <c r="I235" s="36"/>
      <c r="J235" s="36"/>
      <c r="K235" s="29"/>
      <c r="L235" s="29"/>
      <c r="M235" s="29"/>
      <c r="N235" s="29"/>
      <c r="O235" s="29"/>
      <c r="P235" s="29"/>
      <c r="Q235" s="29"/>
      <c r="R235" s="29"/>
      <c r="S235" s="29"/>
      <c r="T235" s="29"/>
    </row>
    <row r="241" spans="1:20" ht="12.75" customHeight="1" x14ac:dyDescent="0.2">
      <c r="A241" s="76" t="s">
        <v>97</v>
      </c>
      <c r="B241" s="77"/>
      <c r="C241" s="77"/>
      <c r="D241" s="77"/>
      <c r="E241" s="77"/>
      <c r="F241" s="77"/>
      <c r="G241" s="77"/>
      <c r="H241" s="77"/>
      <c r="I241" s="77"/>
      <c r="J241" s="77"/>
      <c r="K241" s="77"/>
      <c r="L241" s="77"/>
      <c r="M241" s="77"/>
      <c r="N241" s="77"/>
      <c r="O241" s="77"/>
      <c r="P241" s="77"/>
      <c r="Q241" s="77"/>
      <c r="R241" s="77"/>
      <c r="S241" s="77"/>
      <c r="T241" s="78"/>
    </row>
    <row r="242" spans="1:20" ht="12.75" customHeight="1" x14ac:dyDescent="0.2">
      <c r="A242" s="79"/>
      <c r="B242" s="80"/>
      <c r="C242" s="80"/>
      <c r="D242" s="80"/>
      <c r="E242" s="80"/>
      <c r="F242" s="80"/>
      <c r="G242" s="80"/>
      <c r="H242" s="80"/>
      <c r="I242" s="80"/>
      <c r="J242" s="80"/>
      <c r="K242" s="80"/>
      <c r="L242" s="80"/>
      <c r="M242" s="80"/>
      <c r="N242" s="80"/>
      <c r="O242" s="80"/>
      <c r="P242" s="80"/>
      <c r="Q242" s="80"/>
      <c r="R242" s="80"/>
      <c r="S242" s="80"/>
      <c r="T242" s="81"/>
    </row>
    <row r="243" spans="1:20" ht="12.75" customHeight="1" x14ac:dyDescent="0.2">
      <c r="A243" s="94" t="s">
        <v>24</v>
      </c>
      <c r="B243" s="94" t="s">
        <v>23</v>
      </c>
      <c r="C243" s="94"/>
      <c r="D243" s="94"/>
      <c r="E243" s="94"/>
      <c r="F243" s="94"/>
      <c r="G243" s="94"/>
      <c r="H243" s="94"/>
      <c r="I243" s="94"/>
      <c r="J243" s="97" t="s">
        <v>35</v>
      </c>
      <c r="K243" s="68" t="s">
        <v>21</v>
      </c>
      <c r="L243" s="69"/>
      <c r="M243" s="70"/>
      <c r="N243" s="68" t="s">
        <v>36</v>
      </c>
      <c r="O243" s="69"/>
      <c r="P243" s="70"/>
      <c r="Q243" s="68" t="s">
        <v>20</v>
      </c>
      <c r="R243" s="69"/>
      <c r="S243" s="70"/>
      <c r="T243" s="97" t="s">
        <v>19</v>
      </c>
    </row>
    <row r="244" spans="1:20" ht="12.75" customHeight="1" x14ac:dyDescent="0.2">
      <c r="A244" s="94"/>
      <c r="B244" s="94"/>
      <c r="C244" s="94"/>
      <c r="D244" s="94"/>
      <c r="E244" s="94"/>
      <c r="F244" s="94"/>
      <c r="G244" s="94"/>
      <c r="H244" s="94"/>
      <c r="I244" s="94"/>
      <c r="J244" s="97"/>
      <c r="K244" s="71"/>
      <c r="L244" s="72"/>
      <c r="M244" s="73"/>
      <c r="N244" s="71"/>
      <c r="O244" s="72"/>
      <c r="P244" s="73"/>
      <c r="Q244" s="71"/>
      <c r="R244" s="72"/>
      <c r="S244" s="73"/>
      <c r="T244" s="97"/>
    </row>
    <row r="245" spans="1:20" ht="12.75" customHeight="1" x14ac:dyDescent="0.2">
      <c r="A245" s="94"/>
      <c r="B245" s="94"/>
      <c r="C245" s="94"/>
      <c r="D245" s="94"/>
      <c r="E245" s="94"/>
      <c r="F245" s="94"/>
      <c r="G245" s="94"/>
      <c r="H245" s="94"/>
      <c r="I245" s="94"/>
      <c r="J245" s="97"/>
      <c r="K245" s="15" t="s">
        <v>25</v>
      </c>
      <c r="L245" s="15" t="s">
        <v>26</v>
      </c>
      <c r="M245" s="15" t="s">
        <v>27</v>
      </c>
      <c r="N245" s="15" t="s">
        <v>31</v>
      </c>
      <c r="O245" s="15" t="s">
        <v>5</v>
      </c>
      <c r="P245" s="15" t="s">
        <v>28</v>
      </c>
      <c r="Q245" s="15" t="s">
        <v>29</v>
      </c>
      <c r="R245" s="15" t="s">
        <v>25</v>
      </c>
      <c r="S245" s="15" t="s">
        <v>30</v>
      </c>
      <c r="T245" s="97"/>
    </row>
    <row r="246" spans="1:20" ht="12.75" customHeight="1" x14ac:dyDescent="0.2">
      <c r="A246" s="94" t="s">
        <v>131</v>
      </c>
      <c r="B246" s="94"/>
      <c r="C246" s="94"/>
      <c r="D246" s="94"/>
      <c r="E246" s="94"/>
      <c r="F246" s="94"/>
      <c r="G246" s="94"/>
      <c r="H246" s="94"/>
      <c r="I246" s="94"/>
      <c r="J246" s="94"/>
      <c r="K246" s="94"/>
      <c r="L246" s="94"/>
      <c r="M246" s="94"/>
      <c r="N246" s="94"/>
      <c r="O246" s="94"/>
      <c r="P246" s="94"/>
      <c r="Q246" s="94"/>
      <c r="R246" s="94"/>
      <c r="S246" s="94"/>
      <c r="T246" s="94"/>
    </row>
    <row r="247" spans="1:20" ht="19.7" customHeight="1" x14ac:dyDescent="0.2">
      <c r="A247" s="17" t="str">
        <f t="shared" ref="A247:A256" si="16">IF(ISNA(INDEX($A$122:$T$191,MATCH($B247,$B$122:$B$191,0),1)),"",INDEX($A$122:$T$191,MATCH($B247,$B$122:$B$191,0),1))</f>
        <v>UMG4102</v>
      </c>
      <c r="B247" s="62" t="s">
        <v>142</v>
      </c>
      <c r="C247" s="62"/>
      <c r="D247" s="62"/>
      <c r="E247" s="62"/>
      <c r="F247" s="62"/>
      <c r="G247" s="62"/>
      <c r="H247" s="62"/>
      <c r="I247" s="62"/>
      <c r="J247" s="8">
        <f t="shared" ref="J247:J256" si="17">IF(ISNA(INDEX($A$122:$T$191,MATCH($B247,$B$122:$B$191,0),10)),"",INDEX($A$122:$T$191,MATCH($B247,$B$122:$B$191,0),10))</f>
        <v>6</v>
      </c>
      <c r="K247" s="8">
        <f t="shared" ref="K247:K256" si="18">IF(ISNA(INDEX($A$122:$T$191,MATCH($B247,$B$122:$B$191,0),11)),"",INDEX($A$122:$T$191,MATCH($B247,$B$122:$B$191,0),11))</f>
        <v>2</v>
      </c>
      <c r="L247" s="8">
        <f t="shared" ref="L247:L256" si="19">IF(ISNA(INDEX($A$122:$T$191,MATCH($B247,$B$122:$B$191,0),12)),"",INDEX($A$122:$T$191,MATCH($B247,$B$122:$B$191,0),12))</f>
        <v>1</v>
      </c>
      <c r="M247" s="8">
        <f t="shared" ref="M247:M256" si="20">IF(ISNA(INDEX($A$122:$T$191,MATCH($B247,$B$122:$B$191,0),13)),"",INDEX($A$122:$T$191,MATCH($B247,$B$122:$B$191,0),13))</f>
        <v>0</v>
      </c>
      <c r="N247" s="8">
        <f t="shared" ref="N247:N256" si="21">IF(ISNA(INDEX($A$122:$T$191,MATCH($B247,$B$122:$B$191,0),14)),"",INDEX($A$122:$T$191,MATCH($B247,$B$122:$B$191,0),14))</f>
        <v>3</v>
      </c>
      <c r="O247" s="8">
        <f t="shared" ref="O247:O256" si="22">IF(ISNA(INDEX($A$122:$T$191,MATCH($B247,$B$122:$B$191,0),15)),"",INDEX($A$122:$T$191,MATCH($B247,$B$122:$B$191,0),15))</f>
        <v>8</v>
      </c>
      <c r="P247" s="8">
        <f t="shared" ref="P247:P256" si="23">IF(ISNA(INDEX($A$122:$T$191,MATCH($B247,$B$122:$B$191,0),16)),"",INDEX($A$122:$T$191,MATCH($B247,$B$122:$B$191,0),16))</f>
        <v>11</v>
      </c>
      <c r="Q247" s="14" t="str">
        <f t="shared" ref="Q247:Q256" si="24">IF(ISNA(INDEX($A$122:$T$191,MATCH($B247,$B$122:$B$191,0),17)),"",INDEX($A$122:$T$191,MATCH($B247,$B$122:$B$191,0),17))</f>
        <v>E</v>
      </c>
      <c r="R247" s="14">
        <f t="shared" ref="R247:R256" si="25">IF(ISNA(INDEX($A$122:$T$191,MATCH($B247,$B$122:$B$191,0),18)),"",INDEX($A$122:$T$191,MATCH($B247,$B$122:$B$191,0),18))</f>
        <v>0</v>
      </c>
      <c r="S247" s="14">
        <f t="shared" ref="S247:S256" si="26">IF(ISNA(INDEX($A$122:$T$191,MATCH($B247,$B$122:$B$191,0),19)),"",INDEX($A$122:$T$191,MATCH($B247,$B$122:$B$191,0),19))</f>
        <v>0</v>
      </c>
      <c r="T247" s="14" t="str">
        <f t="shared" ref="T247:T256" si="27">IF(ISNA(INDEX($A$122:$T$191,MATCH($B247,$B$122:$B$191,0),20)),"",INDEX($A$122:$T$191,MATCH($B247,$B$122:$B$191,0),20))</f>
        <v>DS</v>
      </c>
    </row>
    <row r="248" spans="1:20" ht="19.7" customHeight="1" x14ac:dyDescent="0.2">
      <c r="A248" s="17" t="str">
        <f t="shared" si="16"/>
        <v>UMG5103</v>
      </c>
      <c r="B248" s="62" t="s">
        <v>143</v>
      </c>
      <c r="C248" s="62"/>
      <c r="D248" s="62"/>
      <c r="E248" s="62"/>
      <c r="F248" s="62"/>
      <c r="G248" s="62"/>
      <c r="H248" s="62"/>
      <c r="I248" s="62"/>
      <c r="J248" s="8">
        <f t="shared" si="17"/>
        <v>6</v>
      </c>
      <c r="K248" s="8">
        <f t="shared" si="18"/>
        <v>2</v>
      </c>
      <c r="L248" s="8">
        <f t="shared" si="19"/>
        <v>1</v>
      </c>
      <c r="M248" s="8">
        <f t="shared" si="20"/>
        <v>0</v>
      </c>
      <c r="N248" s="8">
        <f t="shared" si="21"/>
        <v>3</v>
      </c>
      <c r="O248" s="8">
        <f t="shared" si="22"/>
        <v>8</v>
      </c>
      <c r="P248" s="8">
        <f t="shared" si="23"/>
        <v>11</v>
      </c>
      <c r="Q248" s="14" t="str">
        <f t="shared" si="24"/>
        <v>E</v>
      </c>
      <c r="R248" s="14">
        <f t="shared" si="25"/>
        <v>0</v>
      </c>
      <c r="S248" s="14">
        <f t="shared" si="26"/>
        <v>0</v>
      </c>
      <c r="T248" s="14" t="str">
        <f t="shared" si="27"/>
        <v>DS</v>
      </c>
    </row>
    <row r="249" spans="1:20" ht="28.35" customHeight="1" x14ac:dyDescent="0.2">
      <c r="A249" s="17" t="str">
        <f t="shared" si="16"/>
        <v>UMG4208</v>
      </c>
      <c r="B249" s="61" t="s">
        <v>155</v>
      </c>
      <c r="C249" s="61"/>
      <c r="D249" s="61"/>
      <c r="E249" s="61"/>
      <c r="F249" s="61"/>
      <c r="G249" s="61"/>
      <c r="H249" s="61"/>
      <c r="I249" s="61"/>
      <c r="J249" s="8">
        <f t="shared" si="17"/>
        <v>6</v>
      </c>
      <c r="K249" s="8">
        <f t="shared" si="18"/>
        <v>2</v>
      </c>
      <c r="L249" s="8">
        <f t="shared" si="19"/>
        <v>1</v>
      </c>
      <c r="M249" s="8">
        <f t="shared" si="20"/>
        <v>0</v>
      </c>
      <c r="N249" s="8">
        <f t="shared" si="21"/>
        <v>3</v>
      </c>
      <c r="O249" s="8">
        <f t="shared" si="22"/>
        <v>8</v>
      </c>
      <c r="P249" s="8">
        <f t="shared" si="23"/>
        <v>11</v>
      </c>
      <c r="Q249" s="14" t="str">
        <f t="shared" si="24"/>
        <v>E</v>
      </c>
      <c r="R249" s="14">
        <f t="shared" si="25"/>
        <v>0</v>
      </c>
      <c r="S249" s="14">
        <f t="shared" si="26"/>
        <v>0</v>
      </c>
      <c r="T249" s="14" t="str">
        <f t="shared" si="27"/>
        <v>DS</v>
      </c>
    </row>
    <row r="250" spans="1:20" ht="28.35" customHeight="1" x14ac:dyDescent="0.2">
      <c r="A250" s="17" t="str">
        <f t="shared" si="16"/>
        <v>UMG4209</v>
      </c>
      <c r="B250" s="61" t="s">
        <v>157</v>
      </c>
      <c r="C250" s="61"/>
      <c r="D250" s="61"/>
      <c r="E250" s="61"/>
      <c r="F250" s="61"/>
      <c r="G250" s="61"/>
      <c r="H250" s="61"/>
      <c r="I250" s="61"/>
      <c r="J250" s="8">
        <f t="shared" si="17"/>
        <v>6</v>
      </c>
      <c r="K250" s="8">
        <f t="shared" si="18"/>
        <v>2</v>
      </c>
      <c r="L250" s="8">
        <f t="shared" si="19"/>
        <v>1</v>
      </c>
      <c r="M250" s="8">
        <f t="shared" si="20"/>
        <v>0</v>
      </c>
      <c r="N250" s="8">
        <f t="shared" si="21"/>
        <v>3</v>
      </c>
      <c r="O250" s="8">
        <f t="shared" si="22"/>
        <v>8</v>
      </c>
      <c r="P250" s="8">
        <f t="shared" si="23"/>
        <v>11</v>
      </c>
      <c r="Q250" s="14" t="str">
        <f t="shared" si="24"/>
        <v>E</v>
      </c>
      <c r="R250" s="14">
        <f t="shared" si="25"/>
        <v>0</v>
      </c>
      <c r="S250" s="14">
        <f t="shared" si="26"/>
        <v>0</v>
      </c>
      <c r="T250" s="14" t="str">
        <f t="shared" si="27"/>
        <v>DS</v>
      </c>
    </row>
    <row r="251" spans="1:20" ht="19.7" customHeight="1" x14ac:dyDescent="0.2">
      <c r="A251" s="17" t="str">
        <f t="shared" si="16"/>
        <v>UMG4210</v>
      </c>
      <c r="B251" s="62" t="s">
        <v>159</v>
      </c>
      <c r="C251" s="62"/>
      <c r="D251" s="62"/>
      <c r="E251" s="62"/>
      <c r="F251" s="62"/>
      <c r="G251" s="62"/>
      <c r="H251" s="62"/>
      <c r="I251" s="62"/>
      <c r="J251" s="8">
        <f t="shared" si="17"/>
        <v>3</v>
      </c>
      <c r="K251" s="8">
        <f t="shared" si="18"/>
        <v>0</v>
      </c>
      <c r="L251" s="8">
        <f t="shared" si="19"/>
        <v>0</v>
      </c>
      <c r="M251" s="60">
        <f t="shared" si="20"/>
        <v>2</v>
      </c>
      <c r="N251" s="8">
        <f t="shared" si="21"/>
        <v>2</v>
      </c>
      <c r="O251" s="8">
        <f t="shared" si="22"/>
        <v>3</v>
      </c>
      <c r="P251" s="8">
        <f t="shared" si="23"/>
        <v>5</v>
      </c>
      <c r="Q251" s="14">
        <f t="shared" si="24"/>
        <v>0</v>
      </c>
      <c r="R251" s="14" t="str">
        <f t="shared" si="25"/>
        <v>C</v>
      </c>
      <c r="S251" s="14">
        <f t="shared" si="26"/>
        <v>0</v>
      </c>
      <c r="T251" s="14" t="str">
        <f t="shared" si="27"/>
        <v>DS</v>
      </c>
    </row>
    <row r="252" spans="1:20" ht="28.35" customHeight="1" x14ac:dyDescent="0.2">
      <c r="A252" s="17" t="str">
        <f t="shared" si="16"/>
        <v>UMG5207-</v>
      </c>
      <c r="B252" s="61" t="s">
        <v>165</v>
      </c>
      <c r="C252" s="61"/>
      <c r="D252" s="61"/>
      <c r="E252" s="61"/>
      <c r="F252" s="61"/>
      <c r="G252" s="61"/>
      <c r="H252" s="61"/>
      <c r="I252" s="61"/>
      <c r="J252" s="8">
        <f t="shared" si="17"/>
        <v>6</v>
      </c>
      <c r="K252" s="8">
        <f t="shared" si="18"/>
        <v>2</v>
      </c>
      <c r="L252" s="8">
        <f t="shared" si="19"/>
        <v>1</v>
      </c>
      <c r="M252" s="8">
        <f t="shared" si="20"/>
        <v>0</v>
      </c>
      <c r="N252" s="8">
        <f t="shared" si="21"/>
        <v>3</v>
      </c>
      <c r="O252" s="8">
        <f t="shared" si="22"/>
        <v>8</v>
      </c>
      <c r="P252" s="8">
        <f t="shared" si="23"/>
        <v>11</v>
      </c>
      <c r="Q252" s="14" t="str">
        <f t="shared" si="24"/>
        <v>E</v>
      </c>
      <c r="R252" s="14">
        <f t="shared" si="25"/>
        <v>0</v>
      </c>
      <c r="S252" s="14">
        <f t="shared" si="26"/>
        <v>0</v>
      </c>
      <c r="T252" s="14" t="str">
        <f t="shared" si="27"/>
        <v>DS</v>
      </c>
    </row>
    <row r="253" spans="1:20" ht="28.35" customHeight="1" x14ac:dyDescent="0.2">
      <c r="A253" s="17" t="str">
        <f t="shared" si="16"/>
        <v>UMG4303</v>
      </c>
      <c r="B253" s="61" t="s">
        <v>167</v>
      </c>
      <c r="C253" s="61"/>
      <c r="D253" s="61"/>
      <c r="E253" s="61"/>
      <c r="F253" s="61"/>
      <c r="G253" s="61"/>
      <c r="H253" s="61"/>
      <c r="I253" s="61"/>
      <c r="J253" s="8">
        <f t="shared" si="17"/>
        <v>5</v>
      </c>
      <c r="K253" s="8">
        <f t="shared" si="18"/>
        <v>2</v>
      </c>
      <c r="L253" s="8">
        <f t="shared" si="19"/>
        <v>1</v>
      </c>
      <c r="M253" s="8">
        <f t="shared" si="20"/>
        <v>0</v>
      </c>
      <c r="N253" s="8">
        <f t="shared" si="21"/>
        <v>3</v>
      </c>
      <c r="O253" s="8">
        <f t="shared" si="22"/>
        <v>6</v>
      </c>
      <c r="P253" s="8">
        <f t="shared" si="23"/>
        <v>9</v>
      </c>
      <c r="Q253" s="14" t="str">
        <f t="shared" si="24"/>
        <v>E</v>
      </c>
      <c r="R253" s="14">
        <f t="shared" si="25"/>
        <v>0</v>
      </c>
      <c r="S253" s="14">
        <f t="shared" si="26"/>
        <v>0</v>
      </c>
      <c r="T253" s="14" t="str">
        <f t="shared" si="27"/>
        <v>DS</v>
      </c>
    </row>
    <row r="254" spans="1:20" ht="28.35" customHeight="1" x14ac:dyDescent="0.2">
      <c r="A254" s="17" t="str">
        <f t="shared" si="16"/>
        <v>UMG4304</v>
      </c>
      <c r="B254" s="61" t="s">
        <v>169</v>
      </c>
      <c r="C254" s="61"/>
      <c r="D254" s="61"/>
      <c r="E254" s="61"/>
      <c r="F254" s="61"/>
      <c r="G254" s="61"/>
      <c r="H254" s="61"/>
      <c r="I254" s="61"/>
      <c r="J254" s="8">
        <f t="shared" si="17"/>
        <v>5</v>
      </c>
      <c r="K254" s="8">
        <f t="shared" si="18"/>
        <v>2</v>
      </c>
      <c r="L254" s="8">
        <f t="shared" si="19"/>
        <v>1</v>
      </c>
      <c r="M254" s="8">
        <f t="shared" si="20"/>
        <v>0</v>
      </c>
      <c r="N254" s="8">
        <f t="shared" si="21"/>
        <v>3</v>
      </c>
      <c r="O254" s="8">
        <f t="shared" si="22"/>
        <v>6</v>
      </c>
      <c r="P254" s="8">
        <f t="shared" si="23"/>
        <v>9</v>
      </c>
      <c r="Q254" s="14" t="str">
        <f t="shared" si="24"/>
        <v>E</v>
      </c>
      <c r="R254" s="14">
        <f t="shared" si="25"/>
        <v>0</v>
      </c>
      <c r="S254" s="14">
        <f t="shared" si="26"/>
        <v>0</v>
      </c>
      <c r="T254" s="14" t="str">
        <f t="shared" si="27"/>
        <v>DS</v>
      </c>
    </row>
    <row r="255" spans="1:20" ht="19.7" customHeight="1" x14ac:dyDescent="0.2">
      <c r="A255" s="17" t="str">
        <f t="shared" si="16"/>
        <v>UMG4305</v>
      </c>
      <c r="B255" s="62" t="s">
        <v>171</v>
      </c>
      <c r="C255" s="62"/>
      <c r="D255" s="62"/>
      <c r="E255" s="62"/>
      <c r="F255" s="62"/>
      <c r="G255" s="62"/>
      <c r="H255" s="62"/>
      <c r="I255" s="62"/>
      <c r="J255" s="8">
        <f t="shared" si="17"/>
        <v>3</v>
      </c>
      <c r="K255" s="8">
        <f t="shared" si="18"/>
        <v>0</v>
      </c>
      <c r="L255" s="8">
        <f t="shared" si="19"/>
        <v>0</v>
      </c>
      <c r="M255" s="60">
        <f t="shared" si="20"/>
        <v>2</v>
      </c>
      <c r="N255" s="8">
        <f t="shared" si="21"/>
        <v>2</v>
      </c>
      <c r="O255" s="8">
        <f t="shared" si="22"/>
        <v>3</v>
      </c>
      <c r="P255" s="8">
        <f t="shared" si="23"/>
        <v>5</v>
      </c>
      <c r="Q255" s="14">
        <f t="shared" si="24"/>
        <v>0</v>
      </c>
      <c r="R255" s="14" t="str">
        <f t="shared" si="25"/>
        <v>C</v>
      </c>
      <c r="S255" s="14">
        <f t="shared" si="26"/>
        <v>0</v>
      </c>
      <c r="T255" s="14" t="str">
        <f t="shared" si="27"/>
        <v>DS</v>
      </c>
    </row>
    <row r="256" spans="1:20" ht="28.35" customHeight="1" x14ac:dyDescent="0.2">
      <c r="A256" s="17" t="str">
        <f t="shared" si="16"/>
        <v>UMG4306</v>
      </c>
      <c r="B256" s="61" t="s">
        <v>173</v>
      </c>
      <c r="C256" s="61"/>
      <c r="D256" s="61"/>
      <c r="E256" s="61"/>
      <c r="F256" s="61"/>
      <c r="G256" s="61"/>
      <c r="H256" s="61"/>
      <c r="I256" s="61"/>
      <c r="J256" s="8">
        <f t="shared" si="17"/>
        <v>5</v>
      </c>
      <c r="K256" s="8">
        <f t="shared" si="18"/>
        <v>2</v>
      </c>
      <c r="L256" s="8">
        <f t="shared" si="19"/>
        <v>1</v>
      </c>
      <c r="M256" s="8">
        <f t="shared" si="20"/>
        <v>0</v>
      </c>
      <c r="N256" s="8">
        <f t="shared" si="21"/>
        <v>3</v>
      </c>
      <c r="O256" s="8">
        <f t="shared" si="22"/>
        <v>6</v>
      </c>
      <c r="P256" s="8">
        <f t="shared" si="23"/>
        <v>9</v>
      </c>
      <c r="Q256" s="14" t="str">
        <f t="shared" si="24"/>
        <v>E</v>
      </c>
      <c r="R256" s="14">
        <f t="shared" si="25"/>
        <v>0</v>
      </c>
      <c r="S256" s="14">
        <f t="shared" si="26"/>
        <v>0</v>
      </c>
      <c r="T256" s="14" t="str">
        <f t="shared" si="27"/>
        <v>DS</v>
      </c>
    </row>
    <row r="257" spans="1:26" ht="12.75" customHeight="1" x14ac:dyDescent="0.2">
      <c r="A257" s="9" t="s">
        <v>22</v>
      </c>
      <c r="B257" s="113"/>
      <c r="C257" s="113"/>
      <c r="D257" s="113"/>
      <c r="E257" s="113"/>
      <c r="F257" s="113"/>
      <c r="G257" s="113"/>
      <c r="H257" s="113"/>
      <c r="I257" s="113"/>
      <c r="J257" s="10">
        <f t="shared" ref="J257:P257" si="28">SUM(J247:J256)</f>
        <v>51</v>
      </c>
      <c r="K257" s="10">
        <f t="shared" si="28"/>
        <v>16</v>
      </c>
      <c r="L257" s="10">
        <f t="shared" si="28"/>
        <v>8</v>
      </c>
      <c r="M257" s="10">
        <f t="shared" si="28"/>
        <v>4</v>
      </c>
      <c r="N257" s="10">
        <f t="shared" si="28"/>
        <v>28</v>
      </c>
      <c r="O257" s="10">
        <f t="shared" si="28"/>
        <v>64</v>
      </c>
      <c r="P257" s="10">
        <f t="shared" si="28"/>
        <v>92</v>
      </c>
      <c r="Q257" s="9">
        <f>COUNTIF(Q247:Q256,"E")</f>
        <v>8</v>
      </c>
      <c r="R257" s="9">
        <f>COUNTIF(R247:R256,"C")</f>
        <v>2</v>
      </c>
      <c r="S257" s="9">
        <f>COUNTIF(S247:S256,"VP")</f>
        <v>0</v>
      </c>
      <c r="T257" s="7">
        <f>COUNTA(T247:T256)</f>
        <v>10</v>
      </c>
    </row>
    <row r="258" spans="1:26" ht="12.75" customHeight="1" x14ac:dyDescent="0.25">
      <c r="A258" s="94" t="s">
        <v>130</v>
      </c>
      <c r="B258" s="94"/>
      <c r="C258" s="94"/>
      <c r="D258" s="94"/>
      <c r="E258" s="94"/>
      <c r="F258" s="94"/>
      <c r="G258" s="94"/>
      <c r="H258" s="94"/>
      <c r="I258" s="94"/>
      <c r="J258" s="94"/>
      <c r="K258" s="94"/>
      <c r="L258" s="94"/>
      <c r="M258" s="94"/>
      <c r="N258" s="94"/>
      <c r="O258" s="94"/>
      <c r="P258" s="94"/>
      <c r="Q258" s="94"/>
      <c r="R258" s="94"/>
      <c r="S258" s="94"/>
      <c r="T258" s="94"/>
      <c r="U258" s="25"/>
      <c r="V258" s="26"/>
      <c r="W258" s="26"/>
      <c r="X258" s="26"/>
      <c r="Y258" s="26"/>
      <c r="Z258" s="26"/>
    </row>
    <row r="259" spans="1:26" ht="19.7" customHeight="1" x14ac:dyDescent="0.25">
      <c r="A259" s="17" t="str">
        <f>IF(ISNA(INDEX($A$122:$T$191,MATCH($B259,$B$122:$B$191,0),1)),"",INDEX($A$122:$T$191,MATCH($B259,$B$122:$B$191,0),1))</f>
        <v>UMG4406</v>
      </c>
      <c r="B259" s="62" t="s">
        <v>175</v>
      </c>
      <c r="C259" s="62"/>
      <c r="D259" s="62"/>
      <c r="E259" s="62"/>
      <c r="F259" s="62"/>
      <c r="G259" s="62"/>
      <c r="H259" s="62"/>
      <c r="I259" s="62"/>
      <c r="J259" s="8">
        <f>IF(ISNA(INDEX($A$122:$T$191,MATCH($B259,$B$122:$B$191,0),10)),"",INDEX($A$122:$T$191,MATCH($B259,$B$122:$B$191,0),10))</f>
        <v>4</v>
      </c>
      <c r="K259" s="8">
        <f>IF(ISNA(INDEX($A$122:$T$191,MATCH($B259,$B$122:$B$191,0),11)),"",INDEX($A$122:$T$191,MATCH($B259,$B$122:$B$191,0),11))</f>
        <v>0</v>
      </c>
      <c r="L259" s="8">
        <f>IF(ISNA(INDEX($A$122:$T$191,MATCH($B259,$B$122:$B$191,0),12)),"",INDEX($A$122:$T$191,MATCH($B259,$B$122:$B$191,0),12))</f>
        <v>4</v>
      </c>
      <c r="M259" s="8">
        <f>IF(ISNA(INDEX($A$122:$T$191,MATCH($B259,$B$122:$B$191,0),13)),"",INDEX($A$122:$T$191,MATCH($B259,$B$122:$B$191,0),13))</f>
        <v>0</v>
      </c>
      <c r="N259" s="8">
        <f>IF(ISNA(INDEX($A$122:$T$191,MATCH($B259,$B$122:$B$191,0),14)),"",INDEX($A$122:$T$191,MATCH($B259,$B$122:$B$191,0),14))</f>
        <v>4</v>
      </c>
      <c r="O259" s="8">
        <f>IF(ISNA(INDEX($A$122:$T$191,MATCH($B259,$B$122:$B$191,0),15)),"",INDEX($A$122:$T$191,MATCH($B259,$B$122:$B$191,0),15))</f>
        <v>4</v>
      </c>
      <c r="P259" s="8">
        <f>IF(ISNA(INDEX($A$122:$T$191,MATCH($B259,$B$122:$B$191,0),16)),"",INDEX($A$122:$T$191,MATCH($B259,$B$122:$B$191,0),16))</f>
        <v>8</v>
      </c>
      <c r="Q259" s="14">
        <f>IF(ISNA(INDEX($A$122:$T$191,MATCH($B259,$B$122:$B$191,0),17)),"",INDEX($A$122:$T$191,MATCH($B259,$B$122:$B$191,0),17))</f>
        <v>0</v>
      </c>
      <c r="R259" s="14" t="str">
        <f>IF(ISNA(INDEX($A$122:$T$191,MATCH($B259,$B$122:$B$191,0),18)),"",INDEX($A$122:$T$191,MATCH($B259,$B$122:$B$191,0),18))</f>
        <v>C</v>
      </c>
      <c r="S259" s="14">
        <f>IF(ISNA(INDEX($A$122:$T$191,MATCH($B259,$B$122:$B$191,0),19)),"",INDEX($A$122:$T$191,MATCH($B259,$B$122:$B$191,0),19))</f>
        <v>0</v>
      </c>
      <c r="T259" s="14" t="str">
        <f>IF(ISNA(INDEX($A$122:$T$191,MATCH($B259,$B$122:$B$191,0),20)),"",INDEX($A$122:$T$191,MATCH($B259,$B$122:$B$191,0),20))</f>
        <v>DS</v>
      </c>
      <c r="U259" s="26"/>
      <c r="V259" s="26"/>
      <c r="W259" s="26"/>
      <c r="X259" s="26"/>
      <c r="Y259" s="26"/>
      <c r="Z259" s="26"/>
    </row>
    <row r="260" spans="1:26" ht="19.7" customHeight="1" x14ac:dyDescent="0.25">
      <c r="A260" s="17" t="str">
        <f>IF(ISNA(INDEX($A$122:$T$191,MATCH($B260,$B$122:$B$191,0),1)),"",INDEX($A$122:$T$191,MATCH($B260,$B$122:$B$191,0),1))</f>
        <v>UMG4407</v>
      </c>
      <c r="B260" s="61" t="s">
        <v>177</v>
      </c>
      <c r="C260" s="61"/>
      <c r="D260" s="61"/>
      <c r="E260" s="61"/>
      <c r="F260" s="61"/>
      <c r="G260" s="61"/>
      <c r="H260" s="61"/>
      <c r="I260" s="61"/>
      <c r="J260" s="8">
        <f>IF(ISNA(INDEX($A$122:$T$191,MATCH($B260,$B$122:$B$191,0),10)),"",INDEX($A$122:$T$191,MATCH($B260,$B$122:$B$191,0),10))</f>
        <v>8</v>
      </c>
      <c r="K260" s="8">
        <f>IF(ISNA(INDEX($A$122:$T$191,MATCH($B260,$B$122:$B$191,0),11)),"",INDEX($A$122:$T$191,MATCH($B260,$B$122:$B$191,0),11))</f>
        <v>2</v>
      </c>
      <c r="L260" s="8">
        <f>IF(ISNA(INDEX($A$122:$T$191,MATCH($B260,$B$122:$B$191,0),12)),"",INDEX($A$122:$T$191,MATCH($B260,$B$122:$B$191,0),12))</f>
        <v>1</v>
      </c>
      <c r="M260" s="8">
        <f>IF(ISNA(INDEX($A$122:$T$191,MATCH($B260,$B$122:$B$191,0),13)),"",INDEX($A$122:$T$191,MATCH($B260,$B$122:$B$191,0),13))</f>
        <v>0</v>
      </c>
      <c r="N260" s="8">
        <f>IF(ISNA(INDEX($A$122:$T$191,MATCH($B260,$B$122:$B$191,0),14)),"",INDEX($A$122:$T$191,MATCH($B260,$B$122:$B$191,0),14))</f>
        <v>3</v>
      </c>
      <c r="O260" s="8">
        <f>IF(ISNA(INDEX($A$122:$T$191,MATCH($B260,$B$122:$B$191,0),15)),"",INDEX($A$122:$T$191,MATCH($B260,$B$122:$B$191,0),15))</f>
        <v>14</v>
      </c>
      <c r="P260" s="8">
        <f>IF(ISNA(INDEX($A$122:$T$191,MATCH($B260,$B$122:$B$191,0),16)),"",INDEX($A$122:$T$191,MATCH($B260,$B$122:$B$191,0),16))</f>
        <v>17</v>
      </c>
      <c r="Q260" s="14" t="str">
        <f>IF(ISNA(INDEX($A$122:$T$191,MATCH($B260,$B$122:$B$191,0),17)),"",INDEX($A$122:$T$191,MATCH($B260,$B$122:$B$191,0),17))</f>
        <v>E</v>
      </c>
      <c r="R260" s="14">
        <f>IF(ISNA(INDEX($A$122:$T$191,MATCH($B260,$B$122:$B$191,0),18)),"",INDEX($A$122:$T$191,MATCH($B260,$B$122:$B$191,0),18))</f>
        <v>0</v>
      </c>
      <c r="S260" s="14">
        <f>IF(ISNA(INDEX($A$122:$T$191,MATCH($B260,$B$122:$B$191,0),19)),"",INDEX($A$122:$T$191,MATCH($B260,$B$122:$B$191,0),19))</f>
        <v>0</v>
      </c>
      <c r="T260" s="14" t="str">
        <f>IF(ISNA(INDEX($A$122:$T$191,MATCH($B260,$B$122:$B$191,0),20)),"",INDEX($A$122:$T$191,MATCH($B260,$B$122:$B$191,0),20))</f>
        <v>DS</v>
      </c>
      <c r="U260" s="26"/>
      <c r="V260" s="26"/>
      <c r="W260" s="26"/>
      <c r="X260" s="26"/>
      <c r="Y260" s="26"/>
      <c r="Z260" s="26"/>
    </row>
    <row r="261" spans="1:26" ht="28.35" customHeight="1" x14ac:dyDescent="0.25">
      <c r="A261" s="17" t="str">
        <f>IF(ISNA(INDEX($A$122:$T$191,MATCH($B261,$B$122:$B$191,0),1)),"",INDEX($A$122:$T$191,MATCH($B261,$B$122:$B$191,0),1))</f>
        <v>UMG5311</v>
      </c>
      <c r="B261" s="61" t="s">
        <v>179</v>
      </c>
      <c r="C261" s="61"/>
      <c r="D261" s="61"/>
      <c r="E261" s="61"/>
      <c r="F261" s="61"/>
      <c r="G261" s="61"/>
      <c r="H261" s="61"/>
      <c r="I261" s="61"/>
      <c r="J261" s="8">
        <f>IF(ISNA(INDEX($A$122:$T$191,MATCH($B261,$B$122:$B$191,0),10)),"",INDEX($A$122:$T$191,MATCH($B261,$B$122:$B$191,0),10))</f>
        <v>7</v>
      </c>
      <c r="K261" s="8">
        <f>IF(ISNA(INDEX($A$122:$T$191,MATCH($B261,$B$122:$B$191,0),11)),"",INDEX($A$122:$T$191,MATCH($B261,$B$122:$B$191,0),11))</f>
        <v>2</v>
      </c>
      <c r="L261" s="8">
        <f>IF(ISNA(INDEX($A$122:$T$191,MATCH($B261,$B$122:$B$191,0),12)),"",INDEX($A$122:$T$191,MATCH($B261,$B$122:$B$191,0),12))</f>
        <v>1</v>
      </c>
      <c r="M261" s="8">
        <f>IF(ISNA(INDEX($A$122:$T$191,MATCH($B261,$B$122:$B$191,0),13)),"",INDEX($A$122:$T$191,MATCH($B261,$B$122:$B$191,0),13))</f>
        <v>0</v>
      </c>
      <c r="N261" s="8">
        <f>IF(ISNA(INDEX($A$122:$T$191,MATCH($B261,$B$122:$B$191,0),14)),"",INDEX($A$122:$T$191,MATCH($B261,$B$122:$B$191,0),14))</f>
        <v>3</v>
      </c>
      <c r="O261" s="8">
        <f>IF(ISNA(INDEX($A$122:$T$191,MATCH($B261,$B$122:$B$191,0),15)),"",INDEX($A$122:$T$191,MATCH($B261,$B$122:$B$191,0),15))</f>
        <v>12</v>
      </c>
      <c r="P261" s="8">
        <f>IF(ISNA(INDEX($A$122:$T$191,MATCH($B261,$B$122:$B$191,0),16)),"",INDEX($A$122:$T$191,MATCH($B261,$B$122:$B$191,0),16))</f>
        <v>15</v>
      </c>
      <c r="Q261" s="14" t="str">
        <f>IF(ISNA(INDEX($A$122:$T$191,MATCH($B261,$B$122:$B$191,0),17)),"",INDEX($A$122:$T$191,MATCH($B261,$B$122:$B$191,0),17))</f>
        <v>E</v>
      </c>
      <c r="R261" s="14">
        <f>IF(ISNA(INDEX($A$122:$T$191,MATCH($B261,$B$122:$B$191,0),18)),"",INDEX($A$122:$T$191,MATCH($B261,$B$122:$B$191,0),18))</f>
        <v>0</v>
      </c>
      <c r="S261" s="14">
        <f>IF(ISNA(INDEX($A$122:$T$191,MATCH($B261,$B$122:$B$191,0),19)),"",INDEX($A$122:$T$191,MATCH($B261,$B$122:$B$191,0),19))</f>
        <v>0</v>
      </c>
      <c r="T261" s="14" t="str">
        <f>IF(ISNA(INDEX($A$122:$T$191,MATCH($B261,$B$122:$B$191,0),20)),"",INDEX($A$122:$T$191,MATCH($B261,$B$122:$B$191,0),20))</f>
        <v>DS</v>
      </c>
      <c r="U261" s="26"/>
      <c r="V261" s="26"/>
      <c r="W261" s="26"/>
      <c r="X261" s="26"/>
      <c r="Y261" s="26"/>
      <c r="Z261" s="26"/>
    </row>
    <row r="262" spans="1:26" ht="12.75" customHeight="1" x14ac:dyDescent="0.25">
      <c r="A262" s="9" t="s">
        <v>22</v>
      </c>
      <c r="B262" s="94"/>
      <c r="C262" s="94"/>
      <c r="D262" s="94"/>
      <c r="E262" s="94"/>
      <c r="F262" s="94"/>
      <c r="G262" s="94"/>
      <c r="H262" s="94"/>
      <c r="I262" s="94"/>
      <c r="J262" s="10">
        <f t="shared" ref="J262:P262" si="29">SUM(J259:J261)</f>
        <v>19</v>
      </c>
      <c r="K262" s="10">
        <f t="shared" si="29"/>
        <v>4</v>
      </c>
      <c r="L262" s="10">
        <f t="shared" si="29"/>
        <v>6</v>
      </c>
      <c r="M262" s="10">
        <f t="shared" si="29"/>
        <v>0</v>
      </c>
      <c r="N262" s="10">
        <f t="shared" si="29"/>
        <v>10</v>
      </c>
      <c r="O262" s="10">
        <f t="shared" si="29"/>
        <v>30</v>
      </c>
      <c r="P262" s="10">
        <f t="shared" si="29"/>
        <v>40</v>
      </c>
      <c r="Q262" s="9">
        <f>COUNTIF(Q259:Q261,"E")</f>
        <v>2</v>
      </c>
      <c r="R262" s="9">
        <f>COUNTIF(R259:R261,"C")</f>
        <v>1</v>
      </c>
      <c r="S262" s="9">
        <f>COUNTIF(S259:S261,"VP")</f>
        <v>0</v>
      </c>
      <c r="T262" s="7">
        <f>COUNTA(T259:T261)</f>
        <v>3</v>
      </c>
      <c r="U262" s="26"/>
      <c r="V262" s="26"/>
      <c r="W262" s="26"/>
      <c r="X262" s="26"/>
      <c r="Y262" s="26"/>
      <c r="Z262" s="26"/>
    </row>
    <row r="263" spans="1:26" ht="12.75" customHeight="1" x14ac:dyDescent="0.25">
      <c r="A263" s="114" t="s">
        <v>74</v>
      </c>
      <c r="B263" s="114"/>
      <c r="C263" s="114"/>
      <c r="D263" s="114"/>
      <c r="E263" s="114"/>
      <c r="F263" s="114"/>
      <c r="G263" s="114"/>
      <c r="H263" s="114"/>
      <c r="I263" s="114"/>
      <c r="J263" s="10">
        <f t="shared" ref="J263:T263" si="30">SUM(J257,J262)</f>
        <v>70</v>
      </c>
      <c r="K263" s="10">
        <f t="shared" si="30"/>
        <v>20</v>
      </c>
      <c r="L263" s="10">
        <f t="shared" si="30"/>
        <v>14</v>
      </c>
      <c r="M263" s="10">
        <f t="shared" si="30"/>
        <v>4</v>
      </c>
      <c r="N263" s="10">
        <f t="shared" si="30"/>
        <v>38</v>
      </c>
      <c r="O263" s="10">
        <f t="shared" si="30"/>
        <v>94</v>
      </c>
      <c r="P263" s="10">
        <f t="shared" si="30"/>
        <v>132</v>
      </c>
      <c r="Q263" s="10">
        <f t="shared" si="30"/>
        <v>10</v>
      </c>
      <c r="R263" s="10">
        <f t="shared" si="30"/>
        <v>3</v>
      </c>
      <c r="S263" s="10">
        <f t="shared" si="30"/>
        <v>0</v>
      </c>
      <c r="T263" s="33">
        <f t="shared" si="30"/>
        <v>13</v>
      </c>
      <c r="U263" s="26"/>
      <c r="V263" s="26"/>
      <c r="W263" s="26"/>
      <c r="X263" s="26"/>
      <c r="Y263" s="26"/>
      <c r="Z263" s="26"/>
    </row>
    <row r="264" spans="1:26" ht="12.75" customHeight="1" x14ac:dyDescent="0.25">
      <c r="A264" s="114" t="s">
        <v>43</v>
      </c>
      <c r="B264" s="114"/>
      <c r="C264" s="114"/>
      <c r="D264" s="114"/>
      <c r="E264" s="114"/>
      <c r="F264" s="114"/>
      <c r="G264" s="114"/>
      <c r="H264" s="114"/>
      <c r="I264" s="114"/>
      <c r="J264" s="114"/>
      <c r="K264" s="10">
        <f t="shared" ref="K264:P264" si="31">K257*14+K262*12</f>
        <v>272</v>
      </c>
      <c r="L264" s="10">
        <f t="shared" si="31"/>
        <v>184</v>
      </c>
      <c r="M264" s="10">
        <f t="shared" si="31"/>
        <v>56</v>
      </c>
      <c r="N264" s="10">
        <f t="shared" si="31"/>
        <v>512</v>
      </c>
      <c r="O264" s="10">
        <f t="shared" si="31"/>
        <v>1256</v>
      </c>
      <c r="P264" s="10">
        <f t="shared" si="31"/>
        <v>1768</v>
      </c>
      <c r="Q264" s="157"/>
      <c r="R264" s="157"/>
      <c r="S264" s="157"/>
      <c r="T264" s="157"/>
      <c r="U264" s="26"/>
      <c r="V264" s="26"/>
      <c r="W264" s="26"/>
      <c r="X264" s="26"/>
      <c r="Y264" s="26"/>
      <c r="Z264" s="26"/>
    </row>
    <row r="265" spans="1:26" ht="12.75" customHeight="1" x14ac:dyDescent="0.25">
      <c r="A265" s="114"/>
      <c r="B265" s="114"/>
      <c r="C265" s="114"/>
      <c r="D265" s="114"/>
      <c r="E265" s="114"/>
      <c r="F265" s="114"/>
      <c r="G265" s="114"/>
      <c r="H265" s="114"/>
      <c r="I265" s="114"/>
      <c r="J265" s="114"/>
      <c r="K265" s="125">
        <f>SUM(K264:M264)</f>
        <v>512</v>
      </c>
      <c r="L265" s="125"/>
      <c r="M265" s="125"/>
      <c r="N265" s="125">
        <f>SUM(N264:O264)</f>
        <v>1768</v>
      </c>
      <c r="O265" s="125"/>
      <c r="P265" s="125"/>
      <c r="Q265" s="157"/>
      <c r="R265" s="157"/>
      <c r="S265" s="157"/>
      <c r="T265" s="157"/>
      <c r="U265" s="26"/>
      <c r="V265" s="26"/>
      <c r="W265" s="26"/>
      <c r="X265" s="26"/>
      <c r="Y265" s="26"/>
      <c r="Z265" s="26"/>
    </row>
    <row r="266" spans="1:26" ht="12.75" customHeight="1" x14ac:dyDescent="0.25">
      <c r="A266" s="122" t="s">
        <v>62</v>
      </c>
      <c r="B266" s="123"/>
      <c r="C266" s="123"/>
      <c r="D266" s="123"/>
      <c r="E266" s="123"/>
      <c r="F266" s="123"/>
      <c r="G266" s="123"/>
      <c r="H266" s="123"/>
      <c r="I266" s="123"/>
      <c r="J266" s="124"/>
      <c r="K266" s="120">
        <f>T263/SUM(T132,T146,T158,T171)</f>
        <v>0.59090909090909094</v>
      </c>
      <c r="L266" s="120"/>
      <c r="M266" s="120"/>
      <c r="N266" s="120"/>
      <c r="O266" s="120"/>
      <c r="P266" s="120"/>
      <c r="Q266" s="120"/>
      <c r="R266" s="120"/>
      <c r="S266" s="120"/>
      <c r="T266" s="120"/>
      <c r="U266" s="26"/>
      <c r="V266" s="26"/>
      <c r="W266" s="26"/>
      <c r="X266" s="26"/>
      <c r="Y266" s="26"/>
      <c r="Z266" s="26"/>
    </row>
    <row r="267" spans="1:26" ht="12.75" customHeight="1" x14ac:dyDescent="0.25">
      <c r="A267" s="121" t="s">
        <v>63</v>
      </c>
      <c r="B267" s="121"/>
      <c r="C267" s="121"/>
      <c r="D267" s="121"/>
      <c r="E267" s="121"/>
      <c r="F267" s="121"/>
      <c r="G267" s="121"/>
      <c r="H267" s="121"/>
      <c r="I267" s="121"/>
      <c r="J267" s="121"/>
      <c r="K267" s="120">
        <f>K265/(SUM(N132,N146,N158)*14+N171*12)</f>
        <v>0.58314350797266512</v>
      </c>
      <c r="L267" s="120"/>
      <c r="M267" s="120"/>
      <c r="N267" s="120"/>
      <c r="O267" s="120"/>
      <c r="P267" s="120"/>
      <c r="Q267" s="120"/>
      <c r="R267" s="120"/>
      <c r="S267" s="120"/>
      <c r="T267" s="120"/>
      <c r="U267" s="26"/>
      <c r="V267" s="26"/>
      <c r="W267" s="26"/>
      <c r="X267" s="26"/>
      <c r="Y267" s="26"/>
      <c r="Z267" s="26"/>
    </row>
    <row r="268" spans="1:26" ht="12.75" customHeight="1" x14ac:dyDescent="0.25">
      <c r="A268" s="159" t="s">
        <v>132</v>
      </c>
      <c r="B268" s="160"/>
      <c r="C268" s="160"/>
      <c r="D268" s="160"/>
      <c r="E268" s="160"/>
      <c r="F268" s="160"/>
      <c r="G268" s="160"/>
      <c r="H268" s="160"/>
      <c r="I268" s="160"/>
      <c r="J268" s="160"/>
      <c r="K268" s="160"/>
      <c r="L268" s="160"/>
      <c r="M268" s="160"/>
      <c r="N268" s="160"/>
      <c r="O268" s="160"/>
      <c r="P268" s="160"/>
      <c r="Q268" s="160"/>
      <c r="R268" s="160"/>
      <c r="S268" s="160"/>
      <c r="T268" s="161"/>
      <c r="U268" s="26"/>
      <c r="V268" s="26"/>
      <c r="W268" s="26"/>
      <c r="X268" s="26"/>
      <c r="Y268" s="26"/>
      <c r="Z268" s="26"/>
    </row>
    <row r="269" spans="1:26" ht="12.75" customHeight="1" x14ac:dyDescent="0.25">
      <c r="A269" s="162"/>
      <c r="B269" s="163"/>
      <c r="C269" s="163"/>
      <c r="D269" s="163"/>
      <c r="E269" s="163"/>
      <c r="F269" s="163"/>
      <c r="G269" s="163"/>
      <c r="H269" s="163"/>
      <c r="I269" s="163"/>
      <c r="J269" s="163"/>
      <c r="K269" s="163"/>
      <c r="L269" s="163"/>
      <c r="M269" s="163"/>
      <c r="N269" s="163"/>
      <c r="O269" s="163"/>
      <c r="P269" s="163"/>
      <c r="Q269" s="163"/>
      <c r="R269" s="163"/>
      <c r="S269" s="163"/>
      <c r="T269" s="164"/>
      <c r="U269" s="26"/>
      <c r="V269" s="26"/>
      <c r="W269" s="26"/>
      <c r="X269" s="26"/>
      <c r="Y269" s="26"/>
      <c r="Z269" s="26"/>
    </row>
    <row r="270" spans="1:26" ht="12.75" customHeight="1" x14ac:dyDescent="0.25">
      <c r="A270" s="94" t="s">
        <v>24</v>
      </c>
      <c r="B270" s="94" t="s">
        <v>23</v>
      </c>
      <c r="C270" s="94"/>
      <c r="D270" s="94"/>
      <c r="E270" s="94"/>
      <c r="F270" s="94"/>
      <c r="G270" s="94"/>
      <c r="H270" s="94"/>
      <c r="I270" s="94"/>
      <c r="J270" s="97" t="s">
        <v>35</v>
      </c>
      <c r="K270" s="68" t="s">
        <v>21</v>
      </c>
      <c r="L270" s="69"/>
      <c r="M270" s="70"/>
      <c r="N270" s="68" t="s">
        <v>36</v>
      </c>
      <c r="O270" s="69"/>
      <c r="P270" s="70"/>
      <c r="Q270" s="68" t="s">
        <v>20</v>
      </c>
      <c r="R270" s="69"/>
      <c r="S270" s="70"/>
      <c r="T270" s="97" t="s">
        <v>19</v>
      </c>
      <c r="U270" s="26"/>
      <c r="V270" s="26"/>
      <c r="W270" s="26"/>
      <c r="X270" s="26"/>
      <c r="Y270" s="26"/>
      <c r="Z270" s="26"/>
    </row>
    <row r="271" spans="1:26" ht="12.75" customHeight="1" x14ac:dyDescent="0.25">
      <c r="A271" s="94"/>
      <c r="B271" s="94"/>
      <c r="C271" s="94"/>
      <c r="D271" s="94"/>
      <c r="E271" s="94"/>
      <c r="F271" s="94"/>
      <c r="G271" s="94"/>
      <c r="H271" s="94"/>
      <c r="I271" s="94"/>
      <c r="J271" s="97"/>
      <c r="K271" s="71"/>
      <c r="L271" s="72"/>
      <c r="M271" s="73"/>
      <c r="N271" s="71"/>
      <c r="O271" s="72"/>
      <c r="P271" s="73"/>
      <c r="Q271" s="71"/>
      <c r="R271" s="72"/>
      <c r="S271" s="73"/>
      <c r="T271" s="97"/>
      <c r="U271" s="26"/>
      <c r="V271" s="26"/>
      <c r="W271" s="26"/>
      <c r="X271" s="26"/>
      <c r="Y271" s="26"/>
      <c r="Z271" s="26"/>
    </row>
    <row r="272" spans="1:26" ht="12.75" customHeight="1" x14ac:dyDescent="0.25">
      <c r="A272" s="94"/>
      <c r="B272" s="94"/>
      <c r="C272" s="94"/>
      <c r="D272" s="94"/>
      <c r="E272" s="94"/>
      <c r="F272" s="94"/>
      <c r="G272" s="94"/>
      <c r="H272" s="94"/>
      <c r="I272" s="94"/>
      <c r="J272" s="97"/>
      <c r="K272" s="15" t="s">
        <v>25</v>
      </c>
      <c r="L272" s="15" t="s">
        <v>26</v>
      </c>
      <c r="M272" s="15" t="s">
        <v>27</v>
      </c>
      <c r="N272" s="15" t="s">
        <v>31</v>
      </c>
      <c r="O272" s="15" t="s">
        <v>5</v>
      </c>
      <c r="P272" s="15" t="s">
        <v>28</v>
      </c>
      <c r="Q272" s="15" t="s">
        <v>29</v>
      </c>
      <c r="R272" s="15" t="s">
        <v>25</v>
      </c>
      <c r="S272" s="15" t="s">
        <v>30</v>
      </c>
      <c r="T272" s="97"/>
      <c r="U272" s="26"/>
      <c r="V272" s="26"/>
      <c r="W272" s="26"/>
      <c r="X272" s="26"/>
      <c r="Y272" s="26"/>
      <c r="Z272" s="26"/>
    </row>
    <row r="273" spans="1:26" ht="12.75" customHeight="1" x14ac:dyDescent="0.25">
      <c r="A273" s="94" t="s">
        <v>131</v>
      </c>
      <c r="B273" s="94"/>
      <c r="C273" s="94"/>
      <c r="D273" s="94"/>
      <c r="E273" s="94"/>
      <c r="F273" s="94"/>
      <c r="G273" s="94"/>
      <c r="H273" s="94"/>
      <c r="I273" s="94"/>
      <c r="J273" s="94"/>
      <c r="K273" s="94"/>
      <c r="L273" s="94"/>
      <c r="M273" s="94"/>
      <c r="N273" s="94"/>
      <c r="O273" s="94"/>
      <c r="P273" s="94"/>
      <c r="Q273" s="94"/>
      <c r="R273" s="94"/>
      <c r="S273" s="94"/>
      <c r="T273" s="94"/>
      <c r="U273" s="26"/>
      <c r="V273" s="26"/>
      <c r="W273" s="26"/>
      <c r="X273" s="26"/>
      <c r="Y273" s="26"/>
      <c r="Z273" s="26"/>
    </row>
    <row r="274" spans="1:26" ht="28.35" customHeight="1" x14ac:dyDescent="0.25">
      <c r="A274" s="17" t="str">
        <f>IF(ISNA(INDEX($A$122:$T$191,MATCH($B274,$B$122:$B$191,0),1)),"",INDEX($A$122:$T$191,MATCH($B274,$B$122:$B$191,0),1))</f>
        <v>UMG4105-</v>
      </c>
      <c r="B274" s="61" t="s">
        <v>145</v>
      </c>
      <c r="C274" s="61"/>
      <c r="D274" s="61"/>
      <c r="E274" s="61"/>
      <c r="F274" s="61"/>
      <c r="G274" s="61"/>
      <c r="H274" s="61"/>
      <c r="I274" s="61"/>
      <c r="J274" s="8">
        <f>IF(ISNA(INDEX($A$122:$T$191,MATCH($B274,$B$122:$B$191,0),10)),"",INDEX($A$122:$T$191,MATCH($B274,$B$122:$B$191,0),10))</f>
        <v>6</v>
      </c>
      <c r="K274" s="8">
        <f>IF(ISNA(INDEX($A$122:$T$191,MATCH($B274,$B$122:$B$191,0),11)),"",INDEX($A$122:$T$191,MATCH($B274,$B$122:$B$191,0),11))</f>
        <v>2</v>
      </c>
      <c r="L274" s="8">
        <f>IF(ISNA(INDEX($A$122:$T$191,MATCH($B274,$B$122:$B$191,0),12)),"",INDEX($A$122:$T$191,MATCH($B274,$B$122:$B$191,0),12))</f>
        <v>1</v>
      </c>
      <c r="M274" s="8">
        <f>IF(ISNA(INDEX($A$122:$T$191,MATCH($B274,$B$122:$B$191,0),13)),"",INDEX($A$122:$T$191,MATCH($B274,$B$122:$B$191,0),13))</f>
        <v>0</v>
      </c>
      <c r="N274" s="8">
        <f>IF(ISNA(INDEX($A$122:$T$191,MATCH($B274,$B$122:$B$191,0),14)),"",INDEX($A$122:$T$191,MATCH($B274,$B$122:$B$191,0),14))</f>
        <v>3</v>
      </c>
      <c r="O274" s="8">
        <f>IF(ISNA(INDEX($A$122:$T$191,MATCH($B274,$B$122:$B$191,0),15)),"",INDEX($A$122:$T$191,MATCH($B274,$B$122:$B$191,0),15))</f>
        <v>8</v>
      </c>
      <c r="P274" s="8">
        <f>IF(ISNA(INDEX($A$122:$T$191,MATCH($B274,$B$122:$B$191,0),16)),"",INDEX($A$122:$T$191,MATCH($B274,$B$122:$B$191,0),16))</f>
        <v>11</v>
      </c>
      <c r="Q274" s="14" t="str">
        <f>IF(ISNA(INDEX($A$122:$T$191,MATCH($B274,$B$122:$B$191,0),17)),"",INDEX($A$122:$T$191,MATCH($B274,$B$122:$B$191,0),17))</f>
        <v>E</v>
      </c>
      <c r="R274" s="14">
        <f>IF(ISNA(INDEX($A$122:$T$191,MATCH($B274,$B$122:$B$191,0),18)),"",INDEX($A$122:$T$191,MATCH($B274,$B$122:$B$191,0),18))</f>
        <v>0</v>
      </c>
      <c r="S274" s="14">
        <f>IF(ISNA(INDEX($A$122:$T$191,MATCH($B274,$B$122:$B$191,0),19)),"",INDEX($A$122:$T$191,MATCH($B274,$B$122:$B$191,0),19))</f>
        <v>0</v>
      </c>
      <c r="T274" s="14" t="str">
        <f>IF(ISNA(INDEX($A$122:$T$191,MATCH($B274,$B$122:$B$191,0),20)),"",INDEX($A$122:$T$191,MATCH($B274,$B$122:$B$191,0),20))</f>
        <v>DC</v>
      </c>
      <c r="U274" s="26"/>
      <c r="V274" s="26"/>
      <c r="W274" s="26"/>
      <c r="X274" s="26"/>
      <c r="Y274" s="26"/>
      <c r="Z274" s="26"/>
    </row>
    <row r="275" spans="1:26" ht="19.7" customHeight="1" x14ac:dyDescent="0.25">
      <c r="A275" s="17" t="str">
        <f>IF(ISNA(INDEX($A$122:$T$191,MATCH($B275,$B$122:$B$191,0),1)),"",INDEX($A$122:$T$191,MATCH($B275,$B$122:$B$191,0),1))</f>
        <v>UMG4207</v>
      </c>
      <c r="B275" s="61" t="s">
        <v>153</v>
      </c>
      <c r="C275" s="61"/>
      <c r="D275" s="61"/>
      <c r="E275" s="61"/>
      <c r="F275" s="61"/>
      <c r="G275" s="61"/>
      <c r="H275" s="61"/>
      <c r="I275" s="61"/>
      <c r="J275" s="8">
        <f>IF(ISNA(INDEX($A$122:$T$191,MATCH($B275,$B$122:$B$191,0),10)),"",INDEX($A$122:$T$191,MATCH($B275,$B$122:$B$191,0),10))</f>
        <v>5</v>
      </c>
      <c r="K275" s="8">
        <f>IF(ISNA(INDEX($A$122:$T$191,MATCH($B275,$B$122:$B$191,0),11)),"",INDEX($A$122:$T$191,MATCH($B275,$B$122:$B$191,0),11))</f>
        <v>2</v>
      </c>
      <c r="L275" s="8">
        <f>IF(ISNA(INDEX($A$122:$T$191,MATCH($B275,$B$122:$B$191,0),12)),"",INDEX($A$122:$T$191,MATCH($B275,$B$122:$B$191,0),12))</f>
        <v>1</v>
      </c>
      <c r="M275" s="8">
        <f>IF(ISNA(INDEX($A$122:$T$191,MATCH($B275,$B$122:$B$191,0),13)),"",INDEX($A$122:$T$191,MATCH($B275,$B$122:$B$191,0),13))</f>
        <v>0</v>
      </c>
      <c r="N275" s="8">
        <f>IF(ISNA(INDEX($A$122:$T$191,MATCH($B275,$B$122:$B$191,0),14)),"",INDEX($A$122:$T$191,MATCH($B275,$B$122:$B$191,0),14))</f>
        <v>3</v>
      </c>
      <c r="O275" s="8">
        <f>IF(ISNA(INDEX($A$122:$T$191,MATCH($B275,$B$122:$B$191,0),15)),"",INDEX($A$122:$T$191,MATCH($B275,$B$122:$B$191,0),15))</f>
        <v>6</v>
      </c>
      <c r="P275" s="8">
        <f>IF(ISNA(INDEX($A$122:$T$191,MATCH($B275,$B$122:$B$191,0),16)),"",INDEX($A$122:$T$191,MATCH($B275,$B$122:$B$191,0),16))</f>
        <v>9</v>
      </c>
      <c r="Q275" s="14" t="str">
        <f>IF(ISNA(INDEX($A$122:$T$191,MATCH($B275,$B$122:$B$191,0),17)),"",INDEX($A$122:$T$191,MATCH($B275,$B$122:$B$191,0),17))</f>
        <v>E</v>
      </c>
      <c r="R275" s="14">
        <f>IF(ISNA(INDEX($A$122:$T$191,MATCH($B275,$B$122:$B$191,0),18)),"",INDEX($A$122:$T$191,MATCH($B275,$B$122:$B$191,0),18))</f>
        <v>0</v>
      </c>
      <c r="S275" s="14">
        <f>IF(ISNA(INDEX($A$122:$T$191,MATCH($B275,$B$122:$B$191,0),19)),"",INDEX($A$122:$T$191,MATCH($B275,$B$122:$B$191,0),19))</f>
        <v>0</v>
      </c>
      <c r="T275" s="14" t="str">
        <f>IF(ISNA(INDEX($A$122:$T$191,MATCH($B275,$B$122:$B$191,0),20)),"",INDEX($A$122:$T$191,MATCH($B275,$B$122:$B$191,0),20))</f>
        <v>DC</v>
      </c>
      <c r="U275" s="26"/>
      <c r="V275" s="26"/>
      <c r="W275" s="26"/>
      <c r="X275" s="26"/>
      <c r="Y275" s="26"/>
      <c r="Z275" s="26"/>
    </row>
    <row r="276" spans="1:26" ht="19.7" customHeight="1" x14ac:dyDescent="0.25">
      <c r="A276" s="17" t="str">
        <f>IF(ISNA(INDEX($A$122:$T$191,MATCH($B276,$B$122:$B$191,0),1)),"",INDEX($A$122:$T$191,MATCH($B276,$B$122:$B$191,0),1))</f>
        <v>UMX0001</v>
      </c>
      <c r="B276" s="61" t="s">
        <v>161</v>
      </c>
      <c r="C276" s="61"/>
      <c r="D276" s="61"/>
      <c r="E276" s="61"/>
      <c r="F276" s="61"/>
      <c r="G276" s="61"/>
      <c r="H276" s="61"/>
      <c r="I276" s="61"/>
      <c r="J276" s="8">
        <f>IF(ISNA(INDEX($A$122:$T$191,MATCH($B276,$B$122:$B$191,0),10)),"",INDEX($A$122:$T$191,MATCH($B276,$B$122:$B$191,0),10))</f>
        <v>4</v>
      </c>
      <c r="K276" s="8">
        <f>IF(ISNA(INDEX($A$122:$T$191,MATCH($B276,$B$122:$B$191,0),11)),"",INDEX($A$122:$T$191,MATCH($B276,$B$122:$B$191,0),11))</f>
        <v>2</v>
      </c>
      <c r="L276" s="8">
        <f>IF(ISNA(INDEX($A$122:$T$191,MATCH($B276,$B$122:$B$191,0),12)),"",INDEX($A$122:$T$191,MATCH($B276,$B$122:$B$191,0),12))</f>
        <v>1</v>
      </c>
      <c r="M276" s="8">
        <f>IF(ISNA(INDEX($A$122:$T$191,MATCH($B276,$B$122:$B$191,0),13)),"",INDEX($A$122:$T$191,MATCH($B276,$B$122:$B$191,0),13))</f>
        <v>0</v>
      </c>
      <c r="N276" s="8">
        <f>IF(ISNA(INDEX($A$122:$T$191,MATCH($B276,$B$122:$B$191,0),14)),"",INDEX($A$122:$T$191,MATCH($B276,$B$122:$B$191,0),14))</f>
        <v>3</v>
      </c>
      <c r="O276" s="8">
        <f>IF(ISNA(INDEX($A$122:$T$191,MATCH($B276,$B$122:$B$191,0),15)),"",INDEX($A$122:$T$191,MATCH($B276,$B$122:$B$191,0),15))</f>
        <v>4</v>
      </c>
      <c r="P276" s="8">
        <f>IF(ISNA(INDEX($A$122:$T$191,MATCH($B276,$B$122:$B$191,0),16)),"",INDEX($A$122:$T$191,MATCH($B276,$B$122:$B$191,0),16))</f>
        <v>7</v>
      </c>
      <c r="Q276" s="14" t="str">
        <f>IF(ISNA(INDEX($A$122:$T$191,MATCH($B276,$B$122:$B$191,0),17)),"",INDEX($A$122:$T$191,MATCH($B276,$B$122:$B$191,0),17))</f>
        <v>E</v>
      </c>
      <c r="R276" s="14">
        <f>IF(ISNA(INDEX($A$122:$T$191,MATCH($B276,$B$122:$B$191,0),18)),"",INDEX($A$122:$T$191,MATCH($B276,$B$122:$B$191,0),18))</f>
        <v>0</v>
      </c>
      <c r="S276" s="14">
        <f>IF(ISNA(INDEX($A$122:$T$191,MATCH($B276,$B$122:$B$191,0),19)),"",INDEX($A$122:$T$191,MATCH($B276,$B$122:$B$191,0),19))</f>
        <v>0</v>
      </c>
      <c r="T276" s="14" t="str">
        <f>IF(ISNA(INDEX($A$122:$T$191,MATCH($B276,$B$122:$B$191,0),20)),"",INDEX($A$122:$T$191,MATCH($B276,$B$122:$B$191,0),20))</f>
        <v>DC</v>
      </c>
      <c r="U276" s="26"/>
      <c r="V276" s="26"/>
      <c r="W276" s="26"/>
      <c r="X276" s="26"/>
      <c r="Y276" s="26"/>
      <c r="Z276" s="26"/>
    </row>
    <row r="277" spans="1:26" ht="12.75" customHeight="1" x14ac:dyDescent="0.25">
      <c r="A277" s="9" t="s">
        <v>22</v>
      </c>
      <c r="B277" s="113"/>
      <c r="C277" s="113"/>
      <c r="D277" s="113"/>
      <c r="E277" s="113"/>
      <c r="F277" s="113"/>
      <c r="G277" s="113"/>
      <c r="H277" s="113"/>
      <c r="I277" s="113"/>
      <c r="J277" s="10">
        <f t="shared" ref="J277:P277" si="32">SUM(J274:J276)</f>
        <v>15</v>
      </c>
      <c r="K277" s="10">
        <f t="shared" si="32"/>
        <v>6</v>
      </c>
      <c r="L277" s="10">
        <f t="shared" si="32"/>
        <v>3</v>
      </c>
      <c r="M277" s="10">
        <f t="shared" si="32"/>
        <v>0</v>
      </c>
      <c r="N277" s="10">
        <f t="shared" si="32"/>
        <v>9</v>
      </c>
      <c r="O277" s="10">
        <f t="shared" si="32"/>
        <v>18</v>
      </c>
      <c r="P277" s="10">
        <f t="shared" si="32"/>
        <v>27</v>
      </c>
      <c r="Q277" s="9">
        <f>COUNTIF(Q274:Q276,"E")</f>
        <v>3</v>
      </c>
      <c r="R277" s="9">
        <f>COUNTIF(R274:R276,"C")</f>
        <v>0</v>
      </c>
      <c r="S277" s="9">
        <f>COUNTIF(S274:S276,"VP")</f>
        <v>0</v>
      </c>
      <c r="T277" s="7">
        <f>COUNTA(T274:T276)</f>
        <v>3</v>
      </c>
      <c r="V277"/>
    </row>
    <row r="278" spans="1:26" ht="12.75" customHeight="1" x14ac:dyDescent="0.25">
      <c r="A278" s="94" t="s">
        <v>130</v>
      </c>
      <c r="B278" s="94"/>
      <c r="C278" s="94"/>
      <c r="D278" s="94"/>
      <c r="E278" s="94"/>
      <c r="F278" s="94"/>
      <c r="G278" s="94"/>
      <c r="H278" s="94"/>
      <c r="I278" s="94"/>
      <c r="J278" s="94"/>
      <c r="K278" s="94"/>
      <c r="L278" s="94"/>
      <c r="M278" s="94"/>
      <c r="N278" s="94"/>
      <c r="O278" s="94"/>
      <c r="P278" s="94"/>
      <c r="Q278" s="94"/>
      <c r="R278" s="94"/>
      <c r="S278" s="94"/>
      <c r="T278" s="94"/>
      <c r="U278"/>
      <c r="V278"/>
      <c r="W278" s="27"/>
      <c r="X278" s="27"/>
      <c r="Y278" s="27"/>
      <c r="Z278" s="27"/>
    </row>
    <row r="279" spans="1:26" ht="19.7" customHeight="1" x14ac:dyDescent="0.25">
      <c r="A279" s="17" t="str">
        <f>IF(ISNA(INDEX($A$122:$T$191,MATCH($B279,$B$122:$B$191,0),1)),"",INDEX($A$122:$T$191,MATCH($B279,$B$122:$B$191,0),1))</f>
        <v>UMG4409-</v>
      </c>
      <c r="B279" s="61" t="s">
        <v>181</v>
      </c>
      <c r="C279" s="61"/>
      <c r="D279" s="61"/>
      <c r="E279" s="61"/>
      <c r="F279" s="61"/>
      <c r="G279" s="61"/>
      <c r="H279" s="61"/>
      <c r="I279" s="61"/>
      <c r="J279" s="8">
        <f>IF(ISNA(INDEX($A$122:$T$191,MATCH($B279,$B$122:$B$191,0),10)),"",INDEX($A$122:$T$191,MATCH($B279,$B$122:$B$191,0),10))</f>
        <v>7</v>
      </c>
      <c r="K279" s="8">
        <f>IF(ISNA(INDEX($A$122:$T$191,MATCH($B279,$B$122:$B$191,0),11)),"",INDEX($A$122:$T$191,MATCH($B279,$B$122:$B$191,0),11))</f>
        <v>2</v>
      </c>
      <c r="L279" s="8">
        <f>IF(ISNA(INDEX($A$122:$T$191,MATCH($B279,$B$122:$B$191,0),12)),"",INDEX($A$122:$T$191,MATCH($B279,$B$122:$B$191,0),12))</f>
        <v>1</v>
      </c>
      <c r="M279" s="8">
        <f>IF(ISNA(INDEX($A$122:$T$191,MATCH($B279,$B$122:$B$191,0),13)),"",INDEX($A$122:$T$191,MATCH($B279,$B$122:$B$191,0),13))</f>
        <v>0</v>
      </c>
      <c r="N279" s="8">
        <f>IF(ISNA(INDEX($A$122:$T$191,MATCH($B279,$B$122:$B$191,0),14)),"",INDEX($A$122:$T$191,MATCH($B279,$B$122:$B$191,0),14))</f>
        <v>3</v>
      </c>
      <c r="O279" s="8">
        <f>IF(ISNA(INDEX($A$122:$T$191,MATCH($B279,$B$122:$B$191,0),15)),"",INDEX($A$122:$T$191,MATCH($B279,$B$122:$B$191,0),15))</f>
        <v>12</v>
      </c>
      <c r="P279" s="8">
        <f>IF(ISNA(INDEX($A$122:$T$191,MATCH($B279,$B$122:$B$191,0),16)),"",INDEX($A$122:$T$191,MATCH($B279,$B$122:$B$191,0),16))</f>
        <v>15</v>
      </c>
      <c r="Q279" s="14">
        <f>IF(ISNA(INDEX($A$122:$T$191,MATCH($B279,$B$122:$B$191,0),17)),"",INDEX($A$122:$T$191,MATCH($B279,$B$122:$B$191,0),17))</f>
        <v>0</v>
      </c>
      <c r="R279" s="14" t="str">
        <f>IF(ISNA(INDEX($A$122:$T$191,MATCH($B279,$B$122:$B$191,0),18)),"",INDEX($A$122:$T$191,MATCH($B279,$B$122:$B$191,0),18))</f>
        <v>C</v>
      </c>
      <c r="S279" s="14">
        <f>IF(ISNA(INDEX($A$122:$T$191,MATCH($B279,$B$122:$B$191,0),19)),"",INDEX($A$122:$T$191,MATCH($B279,$B$122:$B$191,0),19))</f>
        <v>0</v>
      </c>
      <c r="T279" s="14" t="str">
        <f>IF(ISNA(INDEX($A$122:$T$191,MATCH($B279,$B$122:$B$191,0),20)),"",INDEX($A$122:$T$191,MATCH($B279,$B$122:$B$191,0),20))</f>
        <v>DC</v>
      </c>
      <c r="U279"/>
      <c r="V279"/>
      <c r="W279" s="27"/>
      <c r="X279" s="27"/>
      <c r="Y279" s="27"/>
      <c r="Z279" s="27"/>
    </row>
    <row r="280" spans="1:26" ht="19.7" customHeight="1" x14ac:dyDescent="0.2">
      <c r="A280" s="17" t="str">
        <f>IF(ISNA(INDEX($A$122:$T$191,MATCH($B280,$B$122:$B$191,0),1)),"",INDEX($A$122:$T$191,MATCH($B280,$B$122:$B$191,0),1))</f>
        <v>UMX0002</v>
      </c>
      <c r="B280" s="61" t="s">
        <v>183</v>
      </c>
      <c r="C280" s="61"/>
      <c r="D280" s="61"/>
      <c r="E280" s="61"/>
      <c r="F280" s="61"/>
      <c r="G280" s="61"/>
      <c r="H280" s="61"/>
      <c r="I280" s="61"/>
      <c r="J280" s="8">
        <f>IF(ISNA(INDEX($A$122:$T$191,MATCH($B280,$B$122:$B$191,0),10)),"",INDEX($A$122:$T$191,MATCH($B280,$B$122:$B$191,0),10))</f>
        <v>4</v>
      </c>
      <c r="K280" s="8">
        <f>IF(ISNA(INDEX($A$122:$T$191,MATCH($B280,$B$122:$B$191,0),11)),"",INDEX($A$122:$T$191,MATCH($B280,$B$122:$B$191,0),11))</f>
        <v>2</v>
      </c>
      <c r="L280" s="8">
        <f>IF(ISNA(INDEX($A$122:$T$191,MATCH($B280,$B$122:$B$191,0),12)),"",INDEX($A$122:$T$191,MATCH($B280,$B$122:$B$191,0),12))</f>
        <v>1</v>
      </c>
      <c r="M280" s="8">
        <f>IF(ISNA(INDEX($A$122:$T$191,MATCH($B280,$B$122:$B$191,0),13)),"",INDEX($A$122:$T$191,MATCH($B280,$B$122:$B$191,0),13))</f>
        <v>0</v>
      </c>
      <c r="N280" s="8">
        <f>IF(ISNA(INDEX($A$122:$T$191,MATCH($B280,$B$122:$B$191,0),14)),"",INDEX($A$122:$T$191,MATCH($B280,$B$122:$B$191,0),14))</f>
        <v>3</v>
      </c>
      <c r="O280" s="8">
        <f>IF(ISNA(INDEX($A$122:$T$191,MATCH($B280,$B$122:$B$191,0),15)),"",INDEX($A$122:$T$191,MATCH($B280,$B$122:$B$191,0),15))</f>
        <v>5</v>
      </c>
      <c r="P280" s="8">
        <f>IF(ISNA(INDEX($A$122:$T$191,MATCH($B280,$B$122:$B$191,0),16)),"",INDEX($A$122:$T$191,MATCH($B280,$B$122:$B$191,0),16))</f>
        <v>8</v>
      </c>
      <c r="Q280" s="14" t="str">
        <f>IF(ISNA(INDEX($A$122:$T$191,MATCH($B280,$B$122:$B$191,0),17)),"",INDEX($A$122:$T$191,MATCH($B280,$B$122:$B$191,0),17))</f>
        <v>E</v>
      </c>
      <c r="R280" s="14">
        <f>IF(ISNA(INDEX($A$122:$T$191,MATCH($B280,$B$122:$B$191,0),18)),"",INDEX($A$122:$T$191,MATCH($B280,$B$122:$B$191,0),18))</f>
        <v>0</v>
      </c>
      <c r="S280" s="14">
        <f>IF(ISNA(INDEX($A$122:$T$191,MATCH($B280,$B$122:$B$191,0),19)),"",INDEX($A$122:$T$191,MATCH($B280,$B$122:$B$191,0),19))</f>
        <v>0</v>
      </c>
      <c r="T280" s="14" t="str">
        <f>IF(ISNA(INDEX($A$122:$T$191,MATCH($B280,$B$122:$B$191,0),20)),"",INDEX($A$122:$T$191,MATCH($B280,$B$122:$B$191,0),20))</f>
        <v>DC</v>
      </c>
      <c r="U280" s="27"/>
      <c r="V280" s="27"/>
      <c r="W280" s="27"/>
      <c r="X280" s="27"/>
      <c r="Y280" s="27"/>
      <c r="Z280" s="27"/>
    </row>
    <row r="281" spans="1:26" ht="12.75" customHeight="1" x14ac:dyDescent="0.2">
      <c r="A281" s="9" t="s">
        <v>22</v>
      </c>
      <c r="B281" s="94"/>
      <c r="C281" s="94"/>
      <c r="D281" s="94"/>
      <c r="E281" s="94"/>
      <c r="F281" s="94"/>
      <c r="G281" s="94"/>
      <c r="H281" s="94"/>
      <c r="I281" s="94"/>
      <c r="J281" s="10">
        <f t="shared" ref="J281:P281" si="33">SUM(J279:J280)</f>
        <v>11</v>
      </c>
      <c r="K281" s="10">
        <f t="shared" si="33"/>
        <v>4</v>
      </c>
      <c r="L281" s="10">
        <f t="shared" si="33"/>
        <v>2</v>
      </c>
      <c r="M281" s="10">
        <f t="shared" si="33"/>
        <v>0</v>
      </c>
      <c r="N281" s="10">
        <f t="shared" si="33"/>
        <v>6</v>
      </c>
      <c r="O281" s="10">
        <f t="shared" si="33"/>
        <v>17</v>
      </c>
      <c r="P281" s="10">
        <f t="shared" si="33"/>
        <v>23</v>
      </c>
      <c r="Q281" s="9">
        <f>COUNTIF(Q279:Q280,"E")</f>
        <v>1</v>
      </c>
      <c r="R281" s="9">
        <f>COUNTIF(R279:R280,"C")</f>
        <v>1</v>
      </c>
      <c r="S281" s="9">
        <f>COUNTIF(S279:S280,"VP")</f>
        <v>0</v>
      </c>
      <c r="T281" s="7">
        <f>COUNTA(T279:T280)</f>
        <v>2</v>
      </c>
      <c r="U281" s="27"/>
      <c r="V281" s="27"/>
      <c r="W281" s="27"/>
      <c r="X281" s="27"/>
      <c r="Y281" s="27"/>
      <c r="Z281" s="27"/>
    </row>
    <row r="282" spans="1:26" ht="12.75" customHeight="1" x14ac:dyDescent="0.2">
      <c r="A282" s="114" t="s">
        <v>74</v>
      </c>
      <c r="B282" s="114"/>
      <c r="C282" s="114"/>
      <c r="D282" s="114"/>
      <c r="E282" s="114"/>
      <c r="F282" s="114"/>
      <c r="G282" s="114"/>
      <c r="H282" s="114"/>
      <c r="I282" s="114"/>
      <c r="J282" s="10">
        <f t="shared" ref="J282:T282" si="34">SUM(J277,J281)</f>
        <v>26</v>
      </c>
      <c r="K282" s="10">
        <f t="shared" si="34"/>
        <v>10</v>
      </c>
      <c r="L282" s="10">
        <f t="shared" si="34"/>
        <v>5</v>
      </c>
      <c r="M282" s="10">
        <f t="shared" si="34"/>
        <v>0</v>
      </c>
      <c r="N282" s="10">
        <f t="shared" si="34"/>
        <v>15</v>
      </c>
      <c r="O282" s="10">
        <f t="shared" si="34"/>
        <v>35</v>
      </c>
      <c r="P282" s="10">
        <f t="shared" si="34"/>
        <v>50</v>
      </c>
      <c r="Q282" s="10">
        <f t="shared" si="34"/>
        <v>4</v>
      </c>
      <c r="R282" s="10">
        <f t="shared" si="34"/>
        <v>1</v>
      </c>
      <c r="S282" s="10">
        <f t="shared" si="34"/>
        <v>0</v>
      </c>
      <c r="T282" s="33">
        <f t="shared" si="34"/>
        <v>5</v>
      </c>
      <c r="U282" s="27"/>
      <c r="V282" s="27"/>
      <c r="W282" s="27"/>
      <c r="X282" s="27"/>
      <c r="Y282" s="27"/>
      <c r="Z282" s="27"/>
    </row>
    <row r="283" spans="1:26" ht="12.75" customHeight="1" x14ac:dyDescent="0.2">
      <c r="A283" s="115" t="s">
        <v>43</v>
      </c>
      <c r="B283" s="116"/>
      <c r="C283" s="116"/>
      <c r="D283" s="116"/>
      <c r="E283" s="116"/>
      <c r="F283" s="116"/>
      <c r="G283" s="116"/>
      <c r="H283" s="116"/>
      <c r="I283" s="116"/>
      <c r="J283" s="117"/>
      <c r="K283" s="10">
        <f t="shared" ref="K283:P283" si="35">K277*14+K281*12</f>
        <v>132</v>
      </c>
      <c r="L283" s="10">
        <f t="shared" si="35"/>
        <v>66</v>
      </c>
      <c r="M283" s="10">
        <f t="shared" si="35"/>
        <v>0</v>
      </c>
      <c r="N283" s="10">
        <f t="shared" si="35"/>
        <v>198</v>
      </c>
      <c r="O283" s="10">
        <f t="shared" si="35"/>
        <v>456</v>
      </c>
      <c r="P283" s="10">
        <f t="shared" si="35"/>
        <v>654</v>
      </c>
      <c r="Q283" s="199"/>
      <c r="R283" s="200"/>
      <c r="S283" s="200"/>
      <c r="T283" s="201"/>
      <c r="U283" s="27"/>
      <c r="V283" s="27"/>
      <c r="W283" s="27"/>
      <c r="X283" s="27"/>
      <c r="Y283" s="27"/>
      <c r="Z283" s="27"/>
    </row>
    <row r="284" spans="1:26" ht="12.75" customHeight="1" x14ac:dyDescent="0.2">
      <c r="A284" s="118"/>
      <c r="B284" s="105"/>
      <c r="C284" s="105"/>
      <c r="D284" s="105"/>
      <c r="E284" s="105"/>
      <c r="F284" s="105"/>
      <c r="G284" s="105"/>
      <c r="H284" s="105"/>
      <c r="I284" s="105"/>
      <c r="J284" s="119"/>
      <c r="K284" s="110">
        <f>SUM(K283:M283)</f>
        <v>198</v>
      </c>
      <c r="L284" s="111"/>
      <c r="M284" s="112"/>
      <c r="N284" s="110">
        <f>SUM(N283:O283)</f>
        <v>654</v>
      </c>
      <c r="O284" s="111"/>
      <c r="P284" s="112"/>
      <c r="Q284" s="202"/>
      <c r="R284" s="203"/>
      <c r="S284" s="203"/>
      <c r="T284" s="204"/>
      <c r="U284" s="27"/>
      <c r="V284" s="27"/>
      <c r="W284" s="27"/>
      <c r="X284" s="27"/>
      <c r="Y284" s="27"/>
      <c r="Z284" s="27"/>
    </row>
    <row r="285" spans="1:26" ht="12.75" customHeight="1" x14ac:dyDescent="0.2">
      <c r="A285" s="122" t="s">
        <v>62</v>
      </c>
      <c r="B285" s="123"/>
      <c r="C285" s="123"/>
      <c r="D285" s="123"/>
      <c r="E285" s="123"/>
      <c r="F285" s="123"/>
      <c r="G285" s="123"/>
      <c r="H285" s="123"/>
      <c r="I285" s="123"/>
      <c r="J285" s="124"/>
      <c r="K285" s="127">
        <f>T282/SUM(T132,T146,T158,T171)</f>
        <v>0.22727272727272727</v>
      </c>
      <c r="L285" s="128"/>
      <c r="M285" s="128"/>
      <c r="N285" s="128"/>
      <c r="O285" s="128"/>
      <c r="P285" s="128"/>
      <c r="Q285" s="128"/>
      <c r="R285" s="128"/>
      <c r="S285" s="128"/>
      <c r="T285" s="129"/>
      <c r="U285" s="27"/>
      <c r="V285" s="27"/>
      <c r="W285" s="27"/>
      <c r="X285" s="27"/>
      <c r="Y285" s="27"/>
      <c r="Z285" s="27"/>
    </row>
    <row r="286" spans="1:26" ht="12.75" customHeight="1" x14ac:dyDescent="0.2">
      <c r="A286" s="121" t="s">
        <v>63</v>
      </c>
      <c r="B286" s="121"/>
      <c r="C286" s="121"/>
      <c r="D286" s="121"/>
      <c r="E286" s="121"/>
      <c r="F286" s="121"/>
      <c r="G286" s="121"/>
      <c r="H286" s="121"/>
      <c r="I286" s="121"/>
      <c r="J286" s="121"/>
      <c r="K286" s="127">
        <f>K284/(SUM(N132,N146,N158)*14+N171*12)</f>
        <v>0.2255125284738041</v>
      </c>
      <c r="L286" s="128"/>
      <c r="M286" s="128"/>
      <c r="N286" s="128"/>
      <c r="O286" s="128"/>
      <c r="P286" s="128"/>
      <c r="Q286" s="128"/>
      <c r="R286" s="128"/>
      <c r="S286" s="128"/>
      <c r="T286" s="129"/>
      <c r="U286" s="27"/>
      <c r="V286" s="27"/>
      <c r="W286" s="27"/>
      <c r="X286" s="27"/>
      <c r="Y286" s="27"/>
      <c r="Z286" s="27"/>
    </row>
    <row r="287" spans="1:26" ht="15" x14ac:dyDescent="0.2">
      <c r="U287" s="27"/>
      <c r="V287" s="27"/>
      <c r="W287" s="27"/>
      <c r="X287" s="27"/>
      <c r="Y287" s="27"/>
      <c r="Z287" s="27"/>
    </row>
    <row r="288" spans="1:26" ht="15" x14ac:dyDescent="0.2">
      <c r="U288" s="27"/>
      <c r="V288" s="27"/>
      <c r="W288" s="27"/>
      <c r="X288" s="27"/>
      <c r="Y288" s="27"/>
      <c r="Z288" s="27"/>
    </row>
    <row r="289" spans="1:27" ht="15" x14ac:dyDescent="0.2">
      <c r="U289" s="27"/>
      <c r="V289" s="27"/>
      <c r="W289" s="27"/>
      <c r="X289" s="27"/>
      <c r="Y289" s="27"/>
      <c r="Z289" s="27"/>
    </row>
    <row r="290" spans="1:27" ht="15" x14ac:dyDescent="0.2">
      <c r="A290" s="133" t="s">
        <v>57</v>
      </c>
      <c r="B290" s="133"/>
      <c r="C290" s="133"/>
      <c r="D290" s="133"/>
      <c r="E290" s="133"/>
      <c r="F290" s="133"/>
      <c r="G290" s="133"/>
      <c r="H290" s="133"/>
      <c r="I290" s="133"/>
      <c r="J290" s="133"/>
      <c r="K290" s="133"/>
      <c r="L290" s="133"/>
      <c r="M290" s="133"/>
      <c r="N290" s="133"/>
      <c r="O290" s="133"/>
      <c r="P290" s="133"/>
      <c r="Q290" s="133"/>
      <c r="R290" s="133"/>
      <c r="S290" s="133"/>
      <c r="T290" s="133"/>
      <c r="U290" s="27"/>
      <c r="V290" s="27"/>
      <c r="W290" s="27"/>
      <c r="X290" s="27"/>
      <c r="Y290" s="27"/>
      <c r="Z290" s="27"/>
    </row>
    <row r="291" spans="1:27" ht="15" x14ac:dyDescent="0.2">
      <c r="A291" s="134" t="s">
        <v>24</v>
      </c>
      <c r="B291" s="68" t="s">
        <v>49</v>
      </c>
      <c r="C291" s="69"/>
      <c r="D291" s="69"/>
      <c r="E291" s="69"/>
      <c r="F291" s="69"/>
      <c r="G291" s="70"/>
      <c r="H291" s="68" t="s">
        <v>52</v>
      </c>
      <c r="I291" s="70"/>
      <c r="J291" s="86" t="s">
        <v>53</v>
      </c>
      <c r="K291" s="132"/>
      <c r="L291" s="132"/>
      <c r="M291" s="132"/>
      <c r="N291" s="132"/>
      <c r="O291" s="87"/>
      <c r="P291" s="68" t="s">
        <v>42</v>
      </c>
      <c r="Q291" s="70"/>
      <c r="R291" s="97" t="s">
        <v>54</v>
      </c>
      <c r="S291" s="97"/>
      <c r="T291" s="97"/>
      <c r="U291" s="276" t="str">
        <f>IF(N294=P188,"Corect","Nu corespunde cu tabelul de opționale")</f>
        <v>Corect</v>
      </c>
      <c r="V291" s="276"/>
      <c r="W291" s="276"/>
      <c r="X291" s="276"/>
      <c r="Y291" s="27"/>
      <c r="Z291" s="27"/>
    </row>
    <row r="292" spans="1:27" x14ac:dyDescent="0.2">
      <c r="A292" s="135"/>
      <c r="B292" s="71"/>
      <c r="C292" s="72"/>
      <c r="D292" s="72"/>
      <c r="E292" s="72"/>
      <c r="F292" s="72"/>
      <c r="G292" s="73"/>
      <c r="H292" s="71"/>
      <c r="I292" s="73"/>
      <c r="J292" s="86" t="s">
        <v>31</v>
      </c>
      <c r="K292" s="87"/>
      <c r="L292" s="86" t="s">
        <v>5</v>
      </c>
      <c r="M292" s="87"/>
      <c r="N292" s="86" t="s">
        <v>28</v>
      </c>
      <c r="O292" s="87"/>
      <c r="P292" s="71"/>
      <c r="Q292" s="73"/>
      <c r="R292" s="86" t="s">
        <v>55</v>
      </c>
      <c r="S292" s="87"/>
      <c r="T292" s="15" t="s">
        <v>56</v>
      </c>
    </row>
    <row r="293" spans="1:27" x14ac:dyDescent="0.2">
      <c r="A293" s="15">
        <v>1</v>
      </c>
      <c r="B293" s="86" t="s">
        <v>50</v>
      </c>
      <c r="C293" s="132"/>
      <c r="D293" s="132"/>
      <c r="E293" s="132"/>
      <c r="F293" s="132"/>
      <c r="G293" s="87"/>
      <c r="H293" s="140">
        <f>J293</f>
        <v>800</v>
      </c>
      <c r="I293" s="141"/>
      <c r="J293" s="88">
        <f>(SUM(N132+N146+N158)*14+N171*12)-J294</f>
        <v>800</v>
      </c>
      <c r="K293" s="89"/>
      <c r="L293" s="88">
        <f>(SUM(O132+O146+O158)*14+O171*12)-L294</f>
        <v>2044</v>
      </c>
      <c r="M293" s="89"/>
      <c r="N293" s="88">
        <f>(SUM(P132+P146+P158)*14+P171*12)-N294</f>
        <v>2844</v>
      </c>
      <c r="O293" s="89"/>
      <c r="P293" s="136">
        <f>H293/H295</f>
        <v>0.91116173120728927</v>
      </c>
      <c r="Q293" s="137"/>
      <c r="R293" s="88">
        <f>J132+J146-R294</f>
        <v>56</v>
      </c>
      <c r="S293" s="89"/>
      <c r="T293" s="7">
        <f>J158+J171-T294</f>
        <v>56</v>
      </c>
    </row>
    <row r="294" spans="1:27" x14ac:dyDescent="0.2">
      <c r="A294" s="15">
        <v>2</v>
      </c>
      <c r="B294" s="86" t="s">
        <v>51</v>
      </c>
      <c r="C294" s="132"/>
      <c r="D294" s="132"/>
      <c r="E294" s="132"/>
      <c r="F294" s="132"/>
      <c r="G294" s="87"/>
      <c r="H294" s="140">
        <f>J294</f>
        <v>78</v>
      </c>
      <c r="I294" s="141"/>
      <c r="J294" s="130">
        <f>N188</f>
        <v>78</v>
      </c>
      <c r="K294" s="131"/>
      <c r="L294" s="130">
        <f>O188</f>
        <v>116</v>
      </c>
      <c r="M294" s="131"/>
      <c r="N294" s="138">
        <f>SUM(J294:M294)</f>
        <v>194</v>
      </c>
      <c r="O294" s="139"/>
      <c r="P294" s="136">
        <f>H294/H295</f>
        <v>8.8838268792710701E-2</v>
      </c>
      <c r="Q294" s="137"/>
      <c r="R294" s="90">
        <v>4</v>
      </c>
      <c r="S294" s="91"/>
      <c r="T294" s="6">
        <v>4</v>
      </c>
    </row>
    <row r="295" spans="1:27" x14ac:dyDescent="0.2">
      <c r="A295" s="86" t="s">
        <v>22</v>
      </c>
      <c r="B295" s="132"/>
      <c r="C295" s="132"/>
      <c r="D295" s="132"/>
      <c r="E295" s="132"/>
      <c r="F295" s="132"/>
      <c r="G295" s="87"/>
      <c r="H295" s="86">
        <f>SUM(H293:I294)</f>
        <v>878</v>
      </c>
      <c r="I295" s="87"/>
      <c r="J295" s="86">
        <f>SUM(J293:K294)</f>
        <v>878</v>
      </c>
      <c r="K295" s="87"/>
      <c r="L295" s="92">
        <f>SUM(L293:M294)</f>
        <v>2160</v>
      </c>
      <c r="M295" s="93"/>
      <c r="N295" s="92">
        <f>SUM(N293:O294)</f>
        <v>3038</v>
      </c>
      <c r="O295" s="93"/>
      <c r="P295" s="165">
        <f>SUM(P293:Q294)</f>
        <v>1</v>
      </c>
      <c r="Q295" s="166"/>
      <c r="R295" s="92">
        <f>SUM(R293:S294)</f>
        <v>60</v>
      </c>
      <c r="S295" s="93"/>
      <c r="T295" s="9">
        <f>SUM(T293:T294)</f>
        <v>60</v>
      </c>
      <c r="U295" s="258" t="str">
        <f>IF(J295=I303,"Corect","Bilanțul general nu corespunde cu Bilanțul pe tipuri de discipline")</f>
        <v>Corect</v>
      </c>
      <c r="V295" s="259"/>
      <c r="W295" s="259"/>
      <c r="X295" s="259"/>
      <c r="Y295" s="259"/>
    </row>
    <row r="296" spans="1:27" x14ac:dyDescent="0.2">
      <c r="A296" s="30"/>
      <c r="B296" s="30"/>
      <c r="C296" s="30"/>
      <c r="D296" s="30"/>
      <c r="E296" s="30"/>
      <c r="F296" s="30"/>
      <c r="G296" s="30"/>
      <c r="H296" s="30"/>
      <c r="I296" s="30"/>
      <c r="J296" s="30"/>
      <c r="K296" s="30"/>
      <c r="L296" s="21"/>
      <c r="M296" s="21"/>
      <c r="N296" s="21"/>
      <c r="O296" s="21"/>
      <c r="P296" s="31"/>
      <c r="Q296" s="31"/>
      <c r="R296" s="21"/>
      <c r="S296" s="21"/>
      <c r="T296" s="21"/>
    </row>
    <row r="297" spans="1:27" x14ac:dyDescent="0.2">
      <c r="A297" s="242" t="s">
        <v>83</v>
      </c>
      <c r="B297" s="242"/>
      <c r="C297" s="242"/>
      <c r="D297" s="242"/>
      <c r="E297" s="242"/>
      <c r="F297" s="242"/>
      <c r="G297" s="242"/>
      <c r="H297" s="242"/>
      <c r="I297" s="242"/>
      <c r="J297" s="242"/>
      <c r="K297" s="242"/>
      <c r="L297" s="242"/>
      <c r="M297" s="242"/>
      <c r="N297" s="242"/>
      <c r="O297" s="242"/>
      <c r="P297" s="242"/>
      <c r="Q297" s="242"/>
      <c r="R297" s="242"/>
      <c r="S297" s="242"/>
      <c r="T297" s="242"/>
    </row>
    <row r="298" spans="1:27" x14ac:dyDescent="0.2">
      <c r="A298" s="68" t="s">
        <v>88</v>
      </c>
      <c r="B298" s="69"/>
      <c r="C298" s="69"/>
      <c r="D298" s="69"/>
      <c r="E298" s="69"/>
      <c r="F298" s="69"/>
      <c r="G298" s="69"/>
      <c r="H298" s="70"/>
      <c r="I298" s="68" t="s">
        <v>125</v>
      </c>
      <c r="J298" s="70"/>
      <c r="K298" s="68" t="s">
        <v>126</v>
      </c>
      <c r="L298" s="69"/>
      <c r="M298" s="69"/>
      <c r="N298" s="70"/>
      <c r="O298" s="68" t="s">
        <v>124</v>
      </c>
      <c r="P298" s="69"/>
      <c r="Q298" s="70"/>
      <c r="R298" s="68" t="s">
        <v>127</v>
      </c>
      <c r="S298" s="69"/>
      <c r="T298" s="70"/>
      <c r="U298" s="258" t="str">
        <f>IF(N295=O303,"Corect","Bilanțul general nu corespunde cu Bilanțul pe tipuri de discipline")</f>
        <v>Corect</v>
      </c>
      <c r="V298" s="259"/>
      <c r="W298" s="259"/>
      <c r="X298" s="259"/>
      <c r="Y298" s="259"/>
    </row>
    <row r="299" spans="1:27" x14ac:dyDescent="0.2">
      <c r="A299" s="71"/>
      <c r="B299" s="72"/>
      <c r="C299" s="72"/>
      <c r="D299" s="72"/>
      <c r="E299" s="72"/>
      <c r="F299" s="72"/>
      <c r="G299" s="72"/>
      <c r="H299" s="73"/>
      <c r="I299" s="71"/>
      <c r="J299" s="73"/>
      <c r="K299" s="71"/>
      <c r="L299" s="72"/>
      <c r="M299" s="72"/>
      <c r="N299" s="73"/>
      <c r="O299" s="71"/>
      <c r="P299" s="72"/>
      <c r="Q299" s="73"/>
      <c r="R299" s="71"/>
      <c r="S299" s="72"/>
      <c r="T299" s="73"/>
    </row>
    <row r="300" spans="1:27" x14ac:dyDescent="0.2">
      <c r="A300" s="236" t="s">
        <v>86</v>
      </c>
      <c r="B300" s="237"/>
      <c r="C300" s="237"/>
      <c r="D300" s="237"/>
      <c r="E300" s="237"/>
      <c r="F300" s="237"/>
      <c r="G300" s="238"/>
      <c r="H300" s="15" t="s">
        <v>84</v>
      </c>
      <c r="I300" s="95">
        <f>K231</f>
        <v>168</v>
      </c>
      <c r="J300" s="96"/>
      <c r="K300" s="85">
        <f>K233</f>
        <v>0.19134396355353075</v>
      </c>
      <c r="L300" s="85"/>
      <c r="M300" s="85"/>
      <c r="N300" s="85"/>
      <c r="O300" s="101">
        <f>N231</f>
        <v>616</v>
      </c>
      <c r="P300" s="102"/>
      <c r="Q300" s="102"/>
      <c r="R300" s="239">
        <f>O300/O303</f>
        <v>0.20276497695852536</v>
      </c>
      <c r="S300" s="240"/>
      <c r="T300" s="241"/>
    </row>
    <row r="301" spans="1:27" x14ac:dyDescent="0.2">
      <c r="A301" s="236" t="s">
        <v>87</v>
      </c>
      <c r="B301" s="237"/>
      <c r="C301" s="237"/>
      <c r="D301" s="237"/>
      <c r="E301" s="237"/>
      <c r="F301" s="237"/>
      <c r="G301" s="238"/>
      <c r="H301" s="15" t="s">
        <v>85</v>
      </c>
      <c r="I301" s="95">
        <f>K265</f>
        <v>512</v>
      </c>
      <c r="J301" s="96"/>
      <c r="K301" s="85">
        <f>K267</f>
        <v>0.58314350797266512</v>
      </c>
      <c r="L301" s="85"/>
      <c r="M301" s="85"/>
      <c r="N301" s="85"/>
      <c r="O301" s="101">
        <f>N265</f>
        <v>1768</v>
      </c>
      <c r="P301" s="102"/>
      <c r="Q301" s="102"/>
      <c r="R301" s="239">
        <f>O301/O303</f>
        <v>0.58196181698485849</v>
      </c>
      <c r="S301" s="240"/>
      <c r="T301" s="241"/>
    </row>
    <row r="302" spans="1:27" x14ac:dyDescent="0.2">
      <c r="A302" s="236" t="s">
        <v>133</v>
      </c>
      <c r="B302" s="237"/>
      <c r="C302" s="237"/>
      <c r="D302" s="237"/>
      <c r="E302" s="237"/>
      <c r="F302" s="237"/>
      <c r="G302" s="238"/>
      <c r="H302" s="15" t="s">
        <v>34</v>
      </c>
      <c r="I302" s="95">
        <f>K284</f>
        <v>198</v>
      </c>
      <c r="J302" s="96"/>
      <c r="K302" s="85">
        <f>K286</f>
        <v>0.2255125284738041</v>
      </c>
      <c r="L302" s="85"/>
      <c r="M302" s="85"/>
      <c r="N302" s="85"/>
      <c r="O302" s="101">
        <f>N284</f>
        <v>654</v>
      </c>
      <c r="P302" s="102"/>
      <c r="Q302" s="102"/>
      <c r="R302" s="239">
        <f>O302/O303</f>
        <v>0.21527320605661621</v>
      </c>
      <c r="S302" s="240"/>
      <c r="T302" s="241"/>
    </row>
    <row r="303" spans="1:27" x14ac:dyDescent="0.2">
      <c r="A303" s="97" t="s">
        <v>22</v>
      </c>
      <c r="B303" s="97"/>
      <c r="C303" s="97"/>
      <c r="D303" s="97"/>
      <c r="E303" s="97"/>
      <c r="F303" s="97"/>
      <c r="G303" s="97"/>
      <c r="H303" s="97"/>
      <c r="I303" s="98">
        <f>SUM(I300:J302)</f>
        <v>878</v>
      </c>
      <c r="J303" s="99"/>
      <c r="K303" s="100">
        <f>SUM(K300:N302)</f>
        <v>1</v>
      </c>
      <c r="L303" s="100"/>
      <c r="M303" s="100"/>
      <c r="N303" s="100"/>
      <c r="O303" s="103">
        <f>SUM(O300:Q302)</f>
        <v>3038</v>
      </c>
      <c r="P303" s="104"/>
      <c r="Q303" s="104"/>
      <c r="R303" s="100">
        <f>SUM(R300:T302)</f>
        <v>1</v>
      </c>
      <c r="S303" s="100"/>
      <c r="T303" s="100"/>
    </row>
    <row r="304" spans="1:27" x14ac:dyDescent="0.2">
      <c r="A304" s="30"/>
      <c r="B304" s="30"/>
      <c r="C304" s="30"/>
      <c r="D304" s="30"/>
      <c r="E304" s="30"/>
      <c r="F304" s="30"/>
      <c r="G304" s="30"/>
      <c r="H304" s="30"/>
      <c r="I304" s="30"/>
      <c r="J304" s="30"/>
      <c r="K304" s="30"/>
      <c r="L304" s="21"/>
      <c r="M304" s="21"/>
      <c r="N304" s="21"/>
      <c r="O304" s="21"/>
      <c r="P304" s="31"/>
      <c r="Q304" s="31"/>
      <c r="R304" s="21"/>
      <c r="S304" s="21"/>
      <c r="T304" s="21"/>
      <c r="U304" s="277" t="s">
        <v>102</v>
      </c>
      <c r="V304" s="278"/>
      <c r="W304" s="278"/>
      <c r="X304" s="278"/>
      <c r="Y304" s="278"/>
      <c r="Z304" s="278"/>
      <c r="AA304" s="279"/>
    </row>
    <row r="305" spans="1:27" x14ac:dyDescent="0.2">
      <c r="A305" s="30"/>
      <c r="B305" s="30"/>
      <c r="C305" s="30"/>
      <c r="D305" s="30"/>
      <c r="E305" s="30"/>
      <c r="F305" s="30"/>
      <c r="G305" s="30"/>
      <c r="H305" s="30"/>
      <c r="I305" s="30"/>
      <c r="J305" s="30"/>
      <c r="K305" s="30"/>
      <c r="L305" s="21"/>
      <c r="M305" s="21"/>
      <c r="N305" s="21"/>
      <c r="O305" s="21"/>
      <c r="P305" s="31"/>
      <c r="Q305" s="31"/>
      <c r="R305" s="21"/>
      <c r="S305" s="21"/>
      <c r="T305" s="21"/>
      <c r="U305" s="280"/>
      <c r="V305" s="281"/>
      <c r="W305" s="281"/>
      <c r="X305" s="281"/>
      <c r="Y305" s="281"/>
      <c r="Z305" s="281"/>
      <c r="AA305" s="282"/>
    </row>
    <row r="306" spans="1:27" x14ac:dyDescent="0.2">
      <c r="A306" s="30"/>
      <c r="B306" s="30"/>
      <c r="C306" s="30"/>
      <c r="D306" s="30"/>
      <c r="E306" s="30"/>
      <c r="F306" s="30"/>
      <c r="G306" s="30"/>
      <c r="H306" s="30"/>
      <c r="I306" s="30"/>
      <c r="J306" s="30"/>
      <c r="K306" s="30"/>
      <c r="L306" s="21"/>
      <c r="M306" s="21"/>
      <c r="N306" s="21"/>
      <c r="O306" s="21"/>
      <c r="P306" s="31"/>
      <c r="Q306" s="31"/>
      <c r="R306" s="21"/>
      <c r="S306" s="21"/>
      <c r="T306" s="21"/>
      <c r="U306" s="283" t="s">
        <v>98</v>
      </c>
      <c r="V306" s="284"/>
      <c r="W306" s="283" t="s">
        <v>99</v>
      </c>
      <c r="X306" s="284"/>
      <c r="Y306" s="287" t="s">
        <v>100</v>
      </c>
      <c r="Z306" s="287"/>
      <c r="AA306" s="287"/>
    </row>
    <row r="307" spans="1:27" x14ac:dyDescent="0.2">
      <c r="A307" s="105" t="s">
        <v>136</v>
      </c>
      <c r="B307" s="105"/>
      <c r="C307" s="105"/>
      <c r="D307" s="105"/>
      <c r="E307" s="105"/>
      <c r="F307" s="105"/>
      <c r="G307" s="105"/>
      <c r="H307" s="105"/>
      <c r="I307" s="105"/>
      <c r="J307" s="105"/>
      <c r="K307" s="105"/>
      <c r="L307" s="105"/>
      <c r="M307" s="105"/>
      <c r="N307" s="105"/>
      <c r="O307" s="31"/>
      <c r="P307" s="31"/>
      <c r="Q307" s="31"/>
      <c r="R307" s="21"/>
      <c r="S307" s="21"/>
      <c r="T307" s="21"/>
      <c r="U307" s="285"/>
      <c r="V307" s="286"/>
      <c r="W307" s="285"/>
      <c r="X307" s="286"/>
      <c r="Y307" s="287"/>
      <c r="Z307" s="287"/>
      <c r="AA307" s="287"/>
    </row>
    <row r="308" spans="1:27" x14ac:dyDescent="0.2">
      <c r="A308" s="109" t="s">
        <v>128</v>
      </c>
      <c r="B308" s="109"/>
      <c r="C308" s="109"/>
      <c r="D308" s="109"/>
      <c r="E308" s="109"/>
      <c r="F308" s="109"/>
      <c r="G308" s="109"/>
      <c r="H308" s="109"/>
      <c r="I308" s="109"/>
      <c r="J308" s="109"/>
      <c r="K308" s="109"/>
      <c r="L308" s="109"/>
      <c r="M308" s="64">
        <f>SUM(M251,M255)*14</f>
        <v>56</v>
      </c>
      <c r="N308" s="64"/>
      <c r="O308" s="31"/>
      <c r="P308" s="31"/>
      <c r="Q308" s="31"/>
      <c r="R308" s="21"/>
      <c r="S308" s="21"/>
      <c r="T308" s="21"/>
      <c r="U308" s="288">
        <f>K232+K266+K285</f>
        <v>1</v>
      </c>
      <c r="V308" s="289"/>
      <c r="W308" s="288" t="e">
        <f>#REF!+#REF!+K245</f>
        <v>#REF!</v>
      </c>
      <c r="X308" s="289"/>
      <c r="Y308" s="290" t="e">
        <f>K192+K226+K245</f>
        <v>#VALUE!</v>
      </c>
      <c r="Z308" s="290"/>
      <c r="AA308" s="290"/>
    </row>
    <row r="309" spans="1:27" x14ac:dyDescent="0.2">
      <c r="A309" s="106" t="s">
        <v>116</v>
      </c>
      <c r="B309" s="107"/>
      <c r="C309" s="107"/>
      <c r="D309" s="107"/>
      <c r="E309" s="107"/>
      <c r="F309" s="107"/>
      <c r="G309" s="107"/>
      <c r="H309" s="107"/>
      <c r="I309" s="107"/>
      <c r="J309" s="107"/>
      <c r="K309" s="107"/>
      <c r="L309" s="108"/>
      <c r="M309" s="64">
        <v>0</v>
      </c>
      <c r="N309" s="64"/>
      <c r="O309" s="21"/>
      <c r="P309" s="21"/>
      <c r="Q309" s="31"/>
      <c r="R309" s="21"/>
      <c r="S309" s="21"/>
      <c r="T309" s="21"/>
      <c r="U309" s="288">
        <f>K233+K267+K286</f>
        <v>1</v>
      </c>
      <c r="V309" s="289"/>
      <c r="W309" s="288" t="e">
        <f>#REF!+#REF!+K246</f>
        <v>#REF!</v>
      </c>
      <c r="X309" s="289"/>
      <c r="Y309" s="288">
        <f>K193+K227+K246</f>
        <v>2</v>
      </c>
      <c r="Z309" s="291"/>
      <c r="AA309" s="289"/>
    </row>
    <row r="310" spans="1:27" x14ac:dyDescent="0.2">
      <c r="A310" s="63" t="s">
        <v>89</v>
      </c>
      <c r="B310" s="63"/>
      <c r="C310" s="63"/>
      <c r="D310" s="63"/>
      <c r="E310" s="63"/>
      <c r="F310" s="63"/>
      <c r="G310" s="63"/>
      <c r="H310" s="63"/>
      <c r="I310" s="63"/>
      <c r="J310" s="63"/>
      <c r="K310" s="63"/>
      <c r="L310" s="63"/>
      <c r="M310" s="94">
        <f>M308+M309</f>
        <v>56</v>
      </c>
      <c r="N310" s="94"/>
      <c r="O310" s="21"/>
      <c r="P310" s="21"/>
      <c r="Q310" s="31"/>
      <c r="R310" s="21"/>
      <c r="S310" s="21"/>
      <c r="T310" s="21"/>
      <c r="U310" s="212" t="str">
        <f>IF(U308=100%,"Corect",IF(U308&gt;100%,"Ați dublat unele discipline","Ați pierdut unele discipline"))</f>
        <v>Corect</v>
      </c>
      <c r="V310" s="213"/>
      <c r="W310" s="212" t="e">
        <f>IF(W308=100%,"Corect",IF(W308&gt;100%,"Ați dublat unele discipline","Ați pierdut unele discipline"))</f>
        <v>#REF!</v>
      </c>
      <c r="X310" s="213"/>
      <c r="Y310" s="272" t="e">
        <f>IF(Y308=100%,"Corect",IF(Y308&gt;100%,"Ați dublat unele discipline","Ați pierdut unele discipline"))</f>
        <v>#VALUE!</v>
      </c>
      <c r="Z310" s="272"/>
      <c r="AA310" s="272"/>
    </row>
    <row r="311" spans="1:27" x14ac:dyDescent="0.2">
      <c r="A311" s="30"/>
      <c r="B311" s="30"/>
      <c r="C311" s="30"/>
      <c r="D311" s="30"/>
      <c r="E311" s="30"/>
      <c r="F311" s="30"/>
      <c r="G311" s="30"/>
      <c r="H311" s="30"/>
      <c r="I311" s="30"/>
      <c r="J311" s="30"/>
      <c r="K311" s="30"/>
      <c r="L311" s="21"/>
      <c r="M311" s="21"/>
      <c r="N311" s="21"/>
      <c r="O311" s="21"/>
      <c r="P311" s="21"/>
      <c r="Q311" s="31"/>
      <c r="R311" s="21"/>
      <c r="S311" s="21"/>
      <c r="T311" s="21"/>
      <c r="U311" s="273" t="str">
        <f>IF(U309=100%,"Corect",IF(U309&gt;100%,"Ați dublat unele discipline","Ați pierdut unele discipline"))</f>
        <v>Corect</v>
      </c>
      <c r="V311" s="274"/>
      <c r="W311" s="273" t="e">
        <f>IF(W309=100%,"Corect",IF(W309&gt;100%,"Ați dublat unele discipline","Ați pierdut unele discipline"))</f>
        <v>#REF!</v>
      </c>
      <c r="X311" s="274"/>
      <c r="Y311" s="272" t="str">
        <f>IF(Y309=100%,"Corect",IF(Y309&gt;100%,"Ați dublat unele discipline","Ați pierdut unele discipline"))</f>
        <v>Ați dublat unele discipline</v>
      </c>
      <c r="Z311" s="272"/>
      <c r="AA311" s="272"/>
    </row>
    <row r="312" spans="1:27" x14ac:dyDescent="0.2">
      <c r="A312" s="30"/>
      <c r="B312" s="30"/>
      <c r="C312" s="30"/>
      <c r="D312" s="30"/>
      <c r="E312" s="30"/>
      <c r="F312" s="30"/>
      <c r="G312" s="30"/>
      <c r="H312" s="30"/>
      <c r="I312" s="30"/>
      <c r="J312" s="30"/>
      <c r="K312" s="30"/>
      <c r="L312" s="21"/>
      <c r="M312" s="21"/>
      <c r="N312" s="21"/>
      <c r="O312" s="21"/>
      <c r="P312" s="31"/>
      <c r="Q312" s="31"/>
      <c r="R312" s="21"/>
      <c r="S312" s="21"/>
      <c r="T312" s="21"/>
      <c r="U312" s="275" t="s">
        <v>101</v>
      </c>
      <c r="V312" s="275"/>
      <c r="W312" s="275"/>
      <c r="X312" s="275"/>
      <c r="Y312" s="275"/>
      <c r="Z312" s="275"/>
      <c r="AA312" s="275"/>
    </row>
    <row r="313" spans="1:27" x14ac:dyDescent="0.2">
      <c r="A313" s="30"/>
      <c r="B313" s="30"/>
      <c r="C313" s="30"/>
      <c r="D313" s="30"/>
      <c r="E313" s="30"/>
      <c r="F313" s="30"/>
      <c r="G313" s="30"/>
      <c r="H313" s="30"/>
      <c r="I313" s="30"/>
      <c r="J313" s="30"/>
      <c r="K313" s="30"/>
      <c r="L313" s="21"/>
      <c r="M313" s="21"/>
      <c r="N313" s="21"/>
      <c r="O313" s="21"/>
      <c r="P313" s="31"/>
      <c r="Q313" s="31"/>
      <c r="R313" s="21"/>
      <c r="S313" s="21"/>
      <c r="T313" s="21"/>
      <c r="U313" s="275"/>
      <c r="V313" s="275"/>
      <c r="W313" s="275"/>
      <c r="X313" s="275"/>
      <c r="Y313" s="275"/>
      <c r="Z313" s="275"/>
      <c r="AA313" s="275"/>
    </row>
    <row r="314" spans="1:27" x14ac:dyDescent="0.2">
      <c r="A314" s="30"/>
      <c r="B314" s="30"/>
      <c r="C314" s="30"/>
      <c r="D314" s="30"/>
      <c r="E314" s="30"/>
      <c r="F314" s="30"/>
      <c r="G314" s="30"/>
      <c r="H314" s="30"/>
      <c r="I314" s="30"/>
      <c r="J314" s="30"/>
      <c r="K314" s="30"/>
      <c r="L314" s="21"/>
      <c r="M314" s="21"/>
      <c r="N314" s="21"/>
      <c r="O314" s="21"/>
      <c r="P314" s="31"/>
      <c r="Q314" s="31"/>
      <c r="R314" s="21"/>
      <c r="S314" s="21"/>
      <c r="T314" s="21"/>
      <c r="U314" s="275"/>
      <c r="V314" s="275"/>
      <c r="W314" s="275"/>
      <c r="X314" s="275"/>
      <c r="Y314" s="275"/>
      <c r="Z314" s="275"/>
      <c r="AA314" s="275"/>
    </row>
    <row r="315" spans="1:27" x14ac:dyDescent="0.2">
      <c r="A315" s="30"/>
      <c r="B315" s="30"/>
      <c r="C315" s="30"/>
      <c r="D315" s="30"/>
      <c r="E315" s="30"/>
      <c r="F315" s="30"/>
      <c r="G315" s="30"/>
      <c r="H315" s="30"/>
      <c r="I315" s="30"/>
      <c r="J315" s="30"/>
      <c r="K315" s="30"/>
      <c r="L315" s="21"/>
      <c r="M315" s="21"/>
      <c r="N315" s="21"/>
      <c r="O315" s="21"/>
      <c r="P315" s="31"/>
      <c r="Q315" s="31"/>
      <c r="R315" s="21"/>
      <c r="S315" s="21"/>
      <c r="T315" s="21"/>
      <c r="U315" s="275"/>
      <c r="V315" s="275"/>
      <c r="W315" s="275"/>
      <c r="X315" s="275"/>
      <c r="Y315" s="275"/>
      <c r="Z315" s="275"/>
      <c r="AA315" s="275"/>
    </row>
    <row r="316" spans="1:27" ht="15" x14ac:dyDescent="0.25">
      <c r="A316" s="188" t="s">
        <v>103</v>
      </c>
      <c r="B316" s="188"/>
      <c r="C316" s="188"/>
      <c r="D316" s="188"/>
      <c r="E316" s="188"/>
      <c r="F316" s="188"/>
      <c r="G316" s="188"/>
      <c r="H316" s="188"/>
      <c r="I316" s="188"/>
      <c r="J316" s="188"/>
      <c r="K316" s="188"/>
      <c r="L316" s="188"/>
      <c r="M316" s="188"/>
      <c r="N316" s="188"/>
      <c r="O316" s="188"/>
      <c r="P316" s="188"/>
      <c r="Q316" s="188"/>
      <c r="R316" s="188"/>
      <c r="S316" s="188"/>
      <c r="T316" s="188"/>
      <c r="U316" s="74" t="s">
        <v>115</v>
      </c>
      <c r="V316" s="74"/>
      <c r="W316" s="74"/>
      <c r="X316" s="74"/>
      <c r="Y316" s="74"/>
      <c r="Z316"/>
    </row>
    <row r="317" spans="1:27" ht="15" x14ac:dyDescent="0.25">
      <c r="A317" s="25"/>
      <c r="B317" s="25"/>
      <c r="C317" s="25"/>
      <c r="D317" s="25"/>
      <c r="E317" s="25"/>
      <c r="F317" s="25"/>
      <c r="G317" s="25"/>
      <c r="H317" s="25"/>
      <c r="I317" s="25"/>
      <c r="J317" s="25"/>
      <c r="K317" s="25"/>
      <c r="L317" s="25"/>
      <c r="M317" s="25"/>
      <c r="N317" s="25"/>
      <c r="O317" s="25"/>
      <c r="P317" s="25"/>
      <c r="Q317" s="25"/>
      <c r="R317" s="25"/>
      <c r="S317" s="25"/>
      <c r="T317" s="25"/>
      <c r="U317" s="74"/>
      <c r="V317" s="74"/>
      <c r="W317" s="74"/>
      <c r="X317" s="74"/>
      <c r="Y317" s="74"/>
      <c r="Z317"/>
    </row>
    <row r="318" spans="1:27" ht="15" x14ac:dyDescent="0.25">
      <c r="A318" s="76" t="s">
        <v>60</v>
      </c>
      <c r="B318" s="77"/>
      <c r="C318" s="77"/>
      <c r="D318" s="77"/>
      <c r="E318" s="77"/>
      <c r="F318" s="77"/>
      <c r="G318" s="77"/>
      <c r="H318" s="77"/>
      <c r="I318" s="77"/>
      <c r="J318" s="77"/>
      <c r="K318" s="77"/>
      <c r="L318" s="77"/>
      <c r="M318" s="77"/>
      <c r="N318" s="77"/>
      <c r="O318" s="77"/>
      <c r="P318" s="77"/>
      <c r="Q318" s="77"/>
      <c r="R318" s="77"/>
      <c r="S318" s="77"/>
      <c r="T318" s="78"/>
      <c r="U318" s="74"/>
      <c r="V318" s="74"/>
      <c r="W318" s="74"/>
      <c r="X318" s="74"/>
      <c r="Y318" s="74"/>
      <c r="Z318"/>
    </row>
    <row r="319" spans="1:27" ht="15" x14ac:dyDescent="0.25">
      <c r="A319" s="79"/>
      <c r="B319" s="80"/>
      <c r="C319" s="80"/>
      <c r="D319" s="80"/>
      <c r="E319" s="80"/>
      <c r="F319" s="80"/>
      <c r="G319" s="80"/>
      <c r="H319" s="80"/>
      <c r="I319" s="80"/>
      <c r="J319" s="80"/>
      <c r="K319" s="80"/>
      <c r="L319" s="80"/>
      <c r="M319" s="80"/>
      <c r="N319" s="80"/>
      <c r="O319" s="80"/>
      <c r="P319" s="80"/>
      <c r="Q319" s="80"/>
      <c r="R319" s="80"/>
      <c r="S319" s="80"/>
      <c r="T319" s="81"/>
      <c r="U319" s="74"/>
      <c r="V319" s="74"/>
      <c r="W319" s="74"/>
      <c r="X319" s="74"/>
      <c r="Y319" s="74"/>
      <c r="Z319"/>
    </row>
    <row r="320" spans="1:27" ht="15" x14ac:dyDescent="0.25">
      <c r="A320" s="75" t="s">
        <v>24</v>
      </c>
      <c r="B320" s="75" t="s">
        <v>23</v>
      </c>
      <c r="C320" s="75"/>
      <c r="D320" s="75"/>
      <c r="E320" s="75"/>
      <c r="F320" s="75"/>
      <c r="G320" s="75"/>
      <c r="H320" s="75"/>
      <c r="I320" s="75"/>
      <c r="J320" s="75" t="s">
        <v>35</v>
      </c>
      <c r="K320" s="76" t="s">
        <v>21</v>
      </c>
      <c r="L320" s="77"/>
      <c r="M320" s="78"/>
      <c r="N320" s="76" t="s">
        <v>36</v>
      </c>
      <c r="O320" s="77"/>
      <c r="P320" s="78"/>
      <c r="Q320" s="76" t="s">
        <v>20</v>
      </c>
      <c r="R320" s="77"/>
      <c r="S320" s="78"/>
      <c r="T320" s="82" t="s">
        <v>19</v>
      </c>
      <c r="U320" s="74"/>
      <c r="V320" s="74"/>
      <c r="W320" s="74"/>
      <c r="X320" s="74"/>
      <c r="Y320" s="74"/>
      <c r="Z320"/>
    </row>
    <row r="321" spans="1:26" ht="15" x14ac:dyDescent="0.25">
      <c r="A321" s="75"/>
      <c r="B321" s="75"/>
      <c r="C321" s="75"/>
      <c r="D321" s="75"/>
      <c r="E321" s="75"/>
      <c r="F321" s="75"/>
      <c r="G321" s="75"/>
      <c r="H321" s="75"/>
      <c r="I321" s="75"/>
      <c r="J321" s="75"/>
      <c r="K321" s="79"/>
      <c r="L321" s="80"/>
      <c r="M321" s="81"/>
      <c r="N321" s="79"/>
      <c r="O321" s="80"/>
      <c r="P321" s="81"/>
      <c r="Q321" s="79"/>
      <c r="R321" s="80"/>
      <c r="S321" s="81"/>
      <c r="T321" s="83"/>
      <c r="U321" s="74"/>
      <c r="V321" s="74"/>
      <c r="W321" s="74"/>
      <c r="X321" s="74"/>
      <c r="Y321" s="74"/>
      <c r="Z321"/>
    </row>
    <row r="322" spans="1:26" x14ac:dyDescent="0.2">
      <c r="A322" s="75"/>
      <c r="B322" s="75"/>
      <c r="C322" s="75"/>
      <c r="D322" s="75"/>
      <c r="E322" s="75"/>
      <c r="F322" s="75"/>
      <c r="G322" s="75"/>
      <c r="H322" s="75"/>
      <c r="I322" s="75"/>
      <c r="J322" s="75"/>
      <c r="K322" s="3" t="s">
        <v>25</v>
      </c>
      <c r="L322" s="3" t="s">
        <v>26</v>
      </c>
      <c r="M322" s="3" t="s">
        <v>27</v>
      </c>
      <c r="N322" s="3" t="s">
        <v>31</v>
      </c>
      <c r="O322" s="3" t="s">
        <v>5</v>
      </c>
      <c r="P322" s="3" t="s">
        <v>28</v>
      </c>
      <c r="Q322" s="3" t="s">
        <v>29</v>
      </c>
      <c r="R322" s="3" t="s">
        <v>25</v>
      </c>
      <c r="S322" s="3" t="s">
        <v>30</v>
      </c>
      <c r="T322" s="84"/>
      <c r="U322" s="74"/>
      <c r="V322" s="74"/>
      <c r="W322" s="74"/>
      <c r="X322" s="74"/>
      <c r="Y322" s="74"/>
    </row>
    <row r="323" spans="1:26" x14ac:dyDescent="0.2">
      <c r="A323" s="65" t="s">
        <v>44</v>
      </c>
      <c r="B323" s="65"/>
      <c r="C323" s="65"/>
      <c r="D323" s="65"/>
      <c r="E323" s="65"/>
      <c r="F323" s="65"/>
      <c r="G323" s="65"/>
      <c r="H323" s="65"/>
      <c r="I323" s="65"/>
      <c r="J323" s="65"/>
      <c r="K323" s="65"/>
      <c r="L323" s="65"/>
      <c r="M323" s="65"/>
      <c r="N323" s="65"/>
      <c r="O323" s="65"/>
      <c r="P323" s="65"/>
      <c r="Q323" s="65"/>
      <c r="R323" s="65"/>
      <c r="S323" s="65"/>
      <c r="T323" s="65"/>
    </row>
    <row r="324" spans="1:26" ht="42.6" customHeight="1" x14ac:dyDescent="0.2">
      <c r="A324" s="42" t="s">
        <v>104</v>
      </c>
      <c r="B324" s="66" t="s">
        <v>117</v>
      </c>
      <c r="C324" s="66"/>
      <c r="D324" s="66"/>
      <c r="E324" s="66"/>
      <c r="F324" s="66"/>
      <c r="G324" s="66"/>
      <c r="H324" s="66"/>
      <c r="I324" s="66"/>
      <c r="J324" s="18">
        <v>5</v>
      </c>
      <c r="K324" s="18">
        <v>2</v>
      </c>
      <c r="L324" s="18">
        <v>1</v>
      </c>
      <c r="M324" s="18">
        <v>0</v>
      </c>
      <c r="N324" s="45">
        <f>K324+L324+M324</f>
        <v>3</v>
      </c>
      <c r="O324" s="45">
        <f>P324-N324</f>
        <v>6</v>
      </c>
      <c r="P324" s="45">
        <f>ROUND(PRODUCT(J324,25)/14,0)</f>
        <v>9</v>
      </c>
      <c r="Q324" s="18" t="s">
        <v>29</v>
      </c>
      <c r="R324" s="18"/>
      <c r="S324" s="18"/>
      <c r="T324" s="18" t="s">
        <v>84</v>
      </c>
    </row>
    <row r="325" spans="1:26" ht="42.6" customHeight="1" x14ac:dyDescent="0.2">
      <c r="A325" s="42" t="s">
        <v>105</v>
      </c>
      <c r="B325" s="66" t="s">
        <v>118</v>
      </c>
      <c r="C325" s="66"/>
      <c r="D325" s="66"/>
      <c r="E325" s="66"/>
      <c r="F325" s="66"/>
      <c r="G325" s="66"/>
      <c r="H325" s="66"/>
      <c r="I325" s="66"/>
      <c r="J325" s="18">
        <v>5</v>
      </c>
      <c r="K325" s="18">
        <v>2</v>
      </c>
      <c r="L325" s="18">
        <v>1</v>
      </c>
      <c r="M325" s="18">
        <v>0</v>
      </c>
      <c r="N325" s="45">
        <f>K325+L325+M325</f>
        <v>3</v>
      </c>
      <c r="O325" s="45">
        <f>P325-N325</f>
        <v>6</v>
      </c>
      <c r="P325" s="45">
        <f>ROUND(PRODUCT(J325,25)/14,0)</f>
        <v>9</v>
      </c>
      <c r="Q325" s="18" t="s">
        <v>29</v>
      </c>
      <c r="R325" s="18"/>
      <c r="S325" s="18"/>
      <c r="T325" s="18" t="s">
        <v>84</v>
      </c>
    </row>
    <row r="326" spans="1:26" x14ac:dyDescent="0.2">
      <c r="A326" s="142" t="s">
        <v>45</v>
      </c>
      <c r="B326" s="143"/>
      <c r="C326" s="143"/>
      <c r="D326" s="143"/>
      <c r="E326" s="143"/>
      <c r="F326" s="143"/>
      <c r="G326" s="143"/>
      <c r="H326" s="143"/>
      <c r="I326" s="143"/>
      <c r="J326" s="143"/>
      <c r="K326" s="143"/>
      <c r="L326" s="143"/>
      <c r="M326" s="143"/>
      <c r="N326" s="143"/>
      <c r="O326" s="143"/>
      <c r="P326" s="143"/>
      <c r="Q326" s="143"/>
      <c r="R326" s="143"/>
      <c r="S326" s="143"/>
      <c r="T326" s="144"/>
    </row>
    <row r="327" spans="1:26" ht="70.7" customHeight="1" x14ac:dyDescent="0.2">
      <c r="A327" s="42" t="s">
        <v>106</v>
      </c>
      <c r="B327" s="145" t="s">
        <v>119</v>
      </c>
      <c r="C327" s="146"/>
      <c r="D327" s="146"/>
      <c r="E327" s="146"/>
      <c r="F327" s="146"/>
      <c r="G327" s="146"/>
      <c r="H327" s="146"/>
      <c r="I327" s="147"/>
      <c r="J327" s="18">
        <v>5</v>
      </c>
      <c r="K327" s="18">
        <v>2</v>
      </c>
      <c r="L327" s="18">
        <v>1</v>
      </c>
      <c r="M327" s="18">
        <v>0</v>
      </c>
      <c r="N327" s="45">
        <f>K327+L327+M327</f>
        <v>3</v>
      </c>
      <c r="O327" s="45">
        <f>P327-N327</f>
        <v>6</v>
      </c>
      <c r="P327" s="45">
        <f>ROUND(PRODUCT(J327,25)/14,0)</f>
        <v>9</v>
      </c>
      <c r="Q327" s="18" t="s">
        <v>29</v>
      </c>
      <c r="R327" s="18"/>
      <c r="S327" s="18"/>
      <c r="T327" s="18" t="s">
        <v>107</v>
      </c>
    </row>
    <row r="328" spans="1:26" ht="19.7" customHeight="1" x14ac:dyDescent="0.2">
      <c r="A328" s="42" t="s">
        <v>108</v>
      </c>
      <c r="B328" s="145" t="s">
        <v>120</v>
      </c>
      <c r="C328" s="146"/>
      <c r="D328" s="146"/>
      <c r="E328" s="146"/>
      <c r="F328" s="146"/>
      <c r="G328" s="146"/>
      <c r="H328" s="146"/>
      <c r="I328" s="147"/>
      <c r="J328" s="18">
        <v>5</v>
      </c>
      <c r="K328" s="18">
        <v>1</v>
      </c>
      <c r="L328" s="18">
        <v>2</v>
      </c>
      <c r="M328" s="18">
        <v>0</v>
      </c>
      <c r="N328" s="45">
        <f>K328+L328+M328</f>
        <v>3</v>
      </c>
      <c r="O328" s="45">
        <f>P328-N328</f>
        <v>6</v>
      </c>
      <c r="P328" s="45">
        <f>ROUND(PRODUCT(J328,25)/14,0)</f>
        <v>9</v>
      </c>
      <c r="Q328" s="18" t="s">
        <v>29</v>
      </c>
      <c r="R328" s="18"/>
      <c r="S328" s="18"/>
      <c r="T328" s="18" t="s">
        <v>109</v>
      </c>
    </row>
    <row r="329" spans="1:26" x14ac:dyDescent="0.2">
      <c r="A329" s="142" t="s">
        <v>46</v>
      </c>
      <c r="B329" s="143"/>
      <c r="C329" s="143"/>
      <c r="D329" s="143"/>
      <c r="E329" s="143"/>
      <c r="F329" s="143"/>
      <c r="G329" s="143"/>
      <c r="H329" s="143"/>
      <c r="I329" s="143"/>
      <c r="J329" s="143"/>
      <c r="K329" s="143"/>
      <c r="L329" s="143"/>
      <c r="M329" s="143"/>
      <c r="N329" s="143"/>
      <c r="O329" s="143"/>
      <c r="P329" s="143"/>
      <c r="Q329" s="143"/>
      <c r="R329" s="143"/>
      <c r="S329" s="143"/>
      <c r="T329" s="144"/>
    </row>
    <row r="330" spans="1:26" ht="42.6" customHeight="1" x14ac:dyDescent="0.2">
      <c r="A330" s="42" t="s">
        <v>110</v>
      </c>
      <c r="B330" s="148" t="s">
        <v>121</v>
      </c>
      <c r="C330" s="149"/>
      <c r="D330" s="149"/>
      <c r="E330" s="149"/>
      <c r="F330" s="149"/>
      <c r="G330" s="149"/>
      <c r="H330" s="149"/>
      <c r="I330" s="150"/>
      <c r="J330" s="18">
        <v>5</v>
      </c>
      <c r="K330" s="18">
        <v>0</v>
      </c>
      <c r="L330" s="18">
        <v>0</v>
      </c>
      <c r="M330" s="18">
        <v>3</v>
      </c>
      <c r="N330" s="45">
        <f>K330+L330+M330</f>
        <v>3</v>
      </c>
      <c r="O330" s="45">
        <f>P330-N330</f>
        <v>6</v>
      </c>
      <c r="P330" s="45">
        <f>ROUND(PRODUCT(J330,25)/14,0)</f>
        <v>9</v>
      </c>
      <c r="Q330" s="18"/>
      <c r="R330" s="18" t="s">
        <v>25</v>
      </c>
      <c r="S330" s="18"/>
      <c r="T330" s="18" t="s">
        <v>107</v>
      </c>
    </row>
    <row r="331" spans="1:26" ht="19.7" customHeight="1" x14ac:dyDescent="0.2">
      <c r="A331" s="42" t="s">
        <v>111</v>
      </c>
      <c r="B331" s="145" t="s">
        <v>122</v>
      </c>
      <c r="C331" s="146"/>
      <c r="D331" s="146"/>
      <c r="E331" s="146"/>
      <c r="F331" s="146"/>
      <c r="G331" s="146"/>
      <c r="H331" s="146"/>
      <c r="I331" s="147"/>
      <c r="J331" s="18">
        <v>5</v>
      </c>
      <c r="K331" s="18">
        <v>1</v>
      </c>
      <c r="L331" s="18">
        <v>2</v>
      </c>
      <c r="M331" s="18">
        <v>0</v>
      </c>
      <c r="N331" s="45">
        <f>K331+L331+M331</f>
        <v>3</v>
      </c>
      <c r="O331" s="45">
        <f>P331-N331</f>
        <v>6</v>
      </c>
      <c r="P331" s="45">
        <f>ROUND(PRODUCT(J331,25)/14,0)</f>
        <v>9</v>
      </c>
      <c r="Q331" s="18" t="s">
        <v>29</v>
      </c>
      <c r="R331" s="18"/>
      <c r="S331" s="18"/>
      <c r="T331" s="18" t="s">
        <v>109</v>
      </c>
    </row>
    <row r="332" spans="1:26" x14ac:dyDescent="0.2">
      <c r="A332" s="151" t="s">
        <v>47</v>
      </c>
      <c r="B332" s="152"/>
      <c r="C332" s="152"/>
      <c r="D332" s="152"/>
      <c r="E332" s="152"/>
      <c r="F332" s="152"/>
      <c r="G332" s="152"/>
      <c r="H332" s="152"/>
      <c r="I332" s="152"/>
      <c r="J332" s="152"/>
      <c r="K332" s="152"/>
      <c r="L332" s="152"/>
      <c r="M332" s="152"/>
      <c r="N332" s="152"/>
      <c r="O332" s="152"/>
      <c r="P332" s="152"/>
      <c r="Q332" s="152"/>
      <c r="R332" s="152"/>
      <c r="S332" s="152"/>
      <c r="T332" s="153"/>
    </row>
    <row r="333" spans="1:26" ht="28.35" customHeight="1" x14ac:dyDescent="0.2">
      <c r="A333" s="42"/>
      <c r="B333" s="145" t="s">
        <v>123</v>
      </c>
      <c r="C333" s="146"/>
      <c r="D333" s="146"/>
      <c r="E333" s="146"/>
      <c r="F333" s="146"/>
      <c r="G333" s="146"/>
      <c r="H333" s="146"/>
      <c r="I333" s="147"/>
      <c r="J333" s="18">
        <v>5</v>
      </c>
      <c r="K333" s="18"/>
      <c r="L333" s="18"/>
      <c r="M333" s="18"/>
      <c r="N333" s="45"/>
      <c r="O333" s="45"/>
      <c r="P333" s="45"/>
      <c r="Q333" s="18"/>
      <c r="R333" s="18"/>
      <c r="S333" s="18"/>
      <c r="T333" s="48"/>
    </row>
    <row r="334" spans="1:26" x14ac:dyDescent="0.2">
      <c r="A334" s="154" t="s">
        <v>59</v>
      </c>
      <c r="B334" s="154"/>
      <c r="C334" s="154"/>
      <c r="D334" s="154"/>
      <c r="E334" s="154"/>
      <c r="F334" s="154"/>
      <c r="G334" s="154"/>
      <c r="H334" s="154"/>
      <c r="I334" s="154"/>
      <c r="J334" s="41">
        <f>SUM(J324:J325,J327:J328,J330:J331,J333)</f>
        <v>35</v>
      </c>
      <c r="K334" s="41">
        <f t="shared" ref="K334:P334" si="36">SUM(K324:K325,K327:K328,K330:K331,K333)</f>
        <v>8</v>
      </c>
      <c r="L334" s="41">
        <f t="shared" si="36"/>
        <v>7</v>
      </c>
      <c r="M334" s="41">
        <f t="shared" si="36"/>
        <v>3</v>
      </c>
      <c r="N334" s="41">
        <f t="shared" si="36"/>
        <v>18</v>
      </c>
      <c r="O334" s="41">
        <f t="shared" si="36"/>
        <v>36</v>
      </c>
      <c r="P334" s="41">
        <f t="shared" si="36"/>
        <v>54</v>
      </c>
      <c r="Q334" s="46">
        <f>COUNTIF(Q324:Q325,"E")+COUNTIF(Q327:Q328,"E")+COUNTIF(Q330:Q331,"E")+COUNTIF(Q333,"E")</f>
        <v>5</v>
      </c>
      <c r="R334" s="46">
        <f>COUNTIF(R324:R325,"C")+COUNTIF(R327:R328,"C")+COUNTIF(R330:R331,"C")+COUNTIF(R333,"C")</f>
        <v>1</v>
      </c>
      <c r="S334" s="46">
        <f>COUNTIF(S324:S325,"VP")+COUNTIF(S327:S328,"VP")+COUNTIF(S330:S331,"VP")+COUNTIF(S333,"VP")</f>
        <v>0</v>
      </c>
      <c r="T334" s="47"/>
    </row>
    <row r="335" spans="1:26" x14ac:dyDescent="0.2">
      <c r="A335" s="154" t="s">
        <v>43</v>
      </c>
      <c r="B335" s="154"/>
      <c r="C335" s="154"/>
      <c r="D335" s="154"/>
      <c r="E335" s="154"/>
      <c r="F335" s="154"/>
      <c r="G335" s="154"/>
      <c r="H335" s="154"/>
      <c r="I335" s="154"/>
      <c r="J335" s="154"/>
      <c r="K335" s="41">
        <f t="shared" ref="K335:P335" si="37">SUM(K324:K325,K327:K328,K330:K331)*14</f>
        <v>112</v>
      </c>
      <c r="L335" s="41">
        <f t="shared" si="37"/>
        <v>98</v>
      </c>
      <c r="M335" s="41">
        <f t="shared" si="37"/>
        <v>42</v>
      </c>
      <c r="N335" s="41">
        <f t="shared" si="37"/>
        <v>252</v>
      </c>
      <c r="O335" s="41">
        <f t="shared" si="37"/>
        <v>504</v>
      </c>
      <c r="P335" s="41">
        <f t="shared" si="37"/>
        <v>756</v>
      </c>
      <c r="Q335" s="155"/>
      <c r="R335" s="155"/>
      <c r="S335" s="155"/>
      <c r="T335" s="155"/>
    </row>
    <row r="336" spans="1:26" x14ac:dyDescent="0.2">
      <c r="A336" s="154"/>
      <c r="B336" s="154"/>
      <c r="C336" s="154"/>
      <c r="D336" s="154"/>
      <c r="E336" s="154"/>
      <c r="F336" s="154"/>
      <c r="G336" s="154"/>
      <c r="H336" s="154"/>
      <c r="I336" s="154"/>
      <c r="J336" s="154"/>
      <c r="K336" s="103">
        <f>SUM(K335:M335)</f>
        <v>252</v>
      </c>
      <c r="L336" s="103"/>
      <c r="M336" s="103"/>
      <c r="N336" s="103">
        <f>SUM(N335:O335)</f>
        <v>756</v>
      </c>
      <c r="O336" s="103"/>
      <c r="P336" s="103"/>
      <c r="Q336" s="155"/>
      <c r="R336" s="155"/>
      <c r="S336" s="155"/>
      <c r="T336" s="155"/>
    </row>
    <row r="337" spans="1:20" x14ac:dyDescent="0.2">
      <c r="A337" s="126" t="s">
        <v>112</v>
      </c>
      <c r="B337" s="126"/>
      <c r="C337" s="126"/>
      <c r="D337" s="126"/>
      <c r="E337" s="126"/>
      <c r="F337" s="126"/>
      <c r="G337" s="126"/>
      <c r="H337" s="126"/>
      <c r="I337" s="126"/>
      <c r="J337" s="126"/>
      <c r="K337" s="126"/>
      <c r="L337" s="126"/>
      <c r="M337" s="126"/>
      <c r="N337" s="126"/>
      <c r="O337" s="126"/>
      <c r="P337" s="126"/>
      <c r="Q337" s="126"/>
      <c r="R337" s="126"/>
      <c r="S337" s="126"/>
      <c r="T337" s="126"/>
    </row>
    <row r="338" spans="1:20" x14ac:dyDescent="0.2">
      <c r="A338" s="126" t="s">
        <v>113</v>
      </c>
      <c r="B338" s="126"/>
      <c r="C338" s="126"/>
      <c r="D338" s="126"/>
      <c r="E338" s="126"/>
      <c r="F338" s="126"/>
      <c r="G338" s="126"/>
      <c r="H338" s="126"/>
      <c r="I338" s="126"/>
      <c r="J338" s="126"/>
      <c r="K338" s="126"/>
      <c r="L338" s="126"/>
      <c r="M338" s="126"/>
      <c r="N338" s="126"/>
      <c r="O338" s="126"/>
      <c r="P338" s="126"/>
      <c r="Q338" s="126"/>
      <c r="R338" s="126"/>
      <c r="S338" s="126"/>
      <c r="T338" s="126"/>
    </row>
    <row r="339" spans="1:20" x14ac:dyDescent="0.2">
      <c r="A339" s="126" t="s">
        <v>114</v>
      </c>
      <c r="B339" s="126"/>
      <c r="C339" s="126"/>
      <c r="D339" s="126"/>
      <c r="E339" s="126"/>
      <c r="F339" s="126"/>
      <c r="G339" s="126"/>
      <c r="H339" s="126"/>
      <c r="I339" s="126"/>
      <c r="J339" s="126"/>
      <c r="K339" s="126"/>
      <c r="L339" s="126"/>
      <c r="M339" s="126"/>
      <c r="N339" s="126"/>
      <c r="O339" s="126"/>
      <c r="P339" s="126"/>
      <c r="Q339" s="126"/>
      <c r="R339" s="126"/>
      <c r="S339" s="126"/>
      <c r="T339" s="126"/>
    </row>
    <row r="343" spans="1:20" ht="12.75" customHeight="1" x14ac:dyDescent="0.2"/>
    <row r="344" spans="1:20" ht="12.75" customHeight="1" x14ac:dyDescent="0.2"/>
    <row r="345" spans="1:20" ht="12.75" customHeight="1" x14ac:dyDescent="0.2"/>
    <row r="346" spans="1:20" ht="12.75" customHeight="1" x14ac:dyDescent="0.2"/>
    <row r="347" spans="1:20" ht="12.75" customHeight="1" x14ac:dyDescent="0.2"/>
    <row r="348" spans="1:20" ht="12.75" customHeight="1" x14ac:dyDescent="0.2"/>
    <row r="349" spans="1:20" ht="12.75" customHeight="1" x14ac:dyDescent="0.2"/>
    <row r="350" spans="1:20" ht="12.75" customHeight="1" x14ac:dyDescent="0.2"/>
    <row r="354" spans="21:21" ht="12.75" customHeight="1" x14ac:dyDescent="0.2"/>
    <row r="355" spans="21:21" ht="12.75" customHeight="1" x14ac:dyDescent="0.2"/>
    <row r="356" spans="21:21" ht="12.75" customHeight="1" x14ac:dyDescent="0.2"/>
    <row r="361" spans="21:21" x14ac:dyDescent="0.2">
      <c r="U361" s="2"/>
    </row>
    <row r="363" spans="21:21" ht="28.35" customHeight="1" x14ac:dyDescent="0.2"/>
    <row r="365" spans="21:21" ht="56.85" customHeight="1" x14ac:dyDescent="0.2"/>
    <row r="366" spans="21:21" ht="19.7" customHeight="1" x14ac:dyDescent="0.2"/>
    <row r="368" spans="21:21" ht="28.35" customHeight="1" x14ac:dyDescent="0.2"/>
    <row r="369" spans="21:21" ht="19.7" customHeight="1" x14ac:dyDescent="0.2"/>
    <row r="371" spans="21:21" ht="19.7" customHeight="1" x14ac:dyDescent="0.2"/>
    <row r="375" spans="21:21" x14ac:dyDescent="0.2">
      <c r="U375" s="2"/>
    </row>
    <row r="376" spans="21:21" x14ac:dyDescent="0.2">
      <c r="U376" s="2"/>
    </row>
    <row r="377" spans="21:21" x14ac:dyDescent="0.2">
      <c r="U377" s="2"/>
    </row>
    <row r="378" spans="21:21" x14ac:dyDescent="0.2">
      <c r="U378" s="2"/>
    </row>
    <row r="385" ht="42.6" customHeight="1" x14ac:dyDescent="0.2"/>
    <row r="387" ht="70.7" customHeight="1" x14ac:dyDescent="0.2"/>
    <row r="388" ht="19.7" customHeight="1" x14ac:dyDescent="0.2"/>
    <row r="390" ht="28.35" customHeight="1" x14ac:dyDescent="0.2"/>
    <row r="391" ht="19.7" customHeight="1" x14ac:dyDescent="0.2"/>
    <row r="393" ht="28.35" customHeight="1" x14ac:dyDescent="0.2"/>
    <row r="404" ht="8.25" customHeight="1" x14ac:dyDescent="0.2"/>
    <row r="410" ht="42.6" customHeight="1" x14ac:dyDescent="0.2"/>
    <row r="411" ht="42.6" customHeight="1" x14ac:dyDescent="0.2"/>
    <row r="413" ht="70.7" customHeight="1" x14ac:dyDescent="0.2"/>
    <row r="414" ht="19.7" customHeight="1" x14ac:dyDescent="0.2"/>
    <row r="416" ht="56.85" customHeight="1" x14ac:dyDescent="0.2"/>
    <row r="417" ht="19.7" customHeight="1" x14ac:dyDescent="0.2"/>
    <row r="419" ht="28.35" customHeight="1" x14ac:dyDescent="0.2"/>
    <row r="423" ht="9" customHeight="1" x14ac:dyDescent="0.2"/>
  </sheetData>
  <sheetProtection deleteColumns="0" deleteRows="0" selectLockedCells="1" selectUnlockedCells="1"/>
  <dataConsolidate link="1"/>
  <mergeCells count="383">
    <mergeCell ref="U311:V311"/>
    <mergeCell ref="W311:X311"/>
    <mergeCell ref="Y311:AA311"/>
    <mergeCell ref="U312:AA315"/>
    <mergeCell ref="U291:X291"/>
    <mergeCell ref="U298:Y298"/>
    <mergeCell ref="U304:AA305"/>
    <mergeCell ref="U306:V307"/>
    <mergeCell ref="W306:X307"/>
    <mergeCell ref="Y306:AA307"/>
    <mergeCell ref="U308:V308"/>
    <mergeCell ref="W308:X308"/>
    <mergeCell ref="Y308:AA308"/>
    <mergeCell ref="U309:V309"/>
    <mergeCell ref="W309:X309"/>
    <mergeCell ref="Y309:AA309"/>
    <mergeCell ref="A7:K7"/>
    <mergeCell ref="M8:T10"/>
    <mergeCell ref="A120:T121"/>
    <mergeCell ref="A35:J71"/>
    <mergeCell ref="K35:T71"/>
    <mergeCell ref="A72:J87"/>
    <mergeCell ref="K72:T87"/>
    <mergeCell ref="A147:T148"/>
    <mergeCell ref="U295:Y295"/>
    <mergeCell ref="A9:K9"/>
    <mergeCell ref="M16:T16"/>
    <mergeCell ref="A21:K25"/>
    <mergeCell ref="U34:Y87"/>
    <mergeCell ref="U104:Y117"/>
    <mergeCell ref="A110:A113"/>
    <mergeCell ref="B110:G110"/>
    <mergeCell ref="B111:T112"/>
    <mergeCell ref="B113:G113"/>
    <mergeCell ref="A114:T117"/>
    <mergeCell ref="A108:T109"/>
    <mergeCell ref="U31:V31"/>
    <mergeCell ref="U32:V32"/>
    <mergeCell ref="M14:T14"/>
    <mergeCell ref="B225:I225"/>
    <mergeCell ref="U127:W127"/>
    <mergeCell ref="B130:I130"/>
    <mergeCell ref="B128:I128"/>
    <mergeCell ref="A6:K6"/>
    <mergeCell ref="U132:W132"/>
    <mergeCell ref="Q163:S164"/>
    <mergeCell ref="A122:T123"/>
    <mergeCell ref="A135:T136"/>
    <mergeCell ref="Q124:S125"/>
    <mergeCell ref="A14:K14"/>
    <mergeCell ref="U152:W152"/>
    <mergeCell ref="A15:K15"/>
    <mergeCell ref="A17:K17"/>
    <mergeCell ref="A27:K27"/>
    <mergeCell ref="A149:A151"/>
    <mergeCell ref="B149:I151"/>
    <mergeCell ref="B132:I132"/>
    <mergeCell ref="B144:I144"/>
    <mergeCell ref="A28:A30"/>
    <mergeCell ref="J149:J151"/>
    <mergeCell ref="T149:T151"/>
    <mergeCell ref="A33:T34"/>
    <mergeCell ref="A88:J104"/>
    <mergeCell ref="K88:T104"/>
    <mergeCell ref="N195:P196"/>
    <mergeCell ref="N178:P179"/>
    <mergeCell ref="A187:I187"/>
    <mergeCell ref="A190:J190"/>
    <mergeCell ref="U166:W166"/>
    <mergeCell ref="B156:I156"/>
    <mergeCell ref="B157:I157"/>
    <mergeCell ref="B158:I158"/>
    <mergeCell ref="B166:I166"/>
    <mergeCell ref="K163:M164"/>
    <mergeCell ref="Q195:S196"/>
    <mergeCell ref="A316:T316"/>
    <mergeCell ref="A302:G302"/>
    <mergeCell ref="R300:T300"/>
    <mergeCell ref="A297:T297"/>
    <mergeCell ref="A300:G300"/>
    <mergeCell ref="A301:G301"/>
    <mergeCell ref="O300:Q300"/>
    <mergeCell ref="O301:Q301"/>
    <mergeCell ref="R301:T301"/>
    <mergeCell ref="R302:T302"/>
    <mergeCell ref="R303:T303"/>
    <mergeCell ref="M309:N309"/>
    <mergeCell ref="I300:J300"/>
    <mergeCell ref="I301:J301"/>
    <mergeCell ref="A298:H299"/>
    <mergeCell ref="I298:J299"/>
    <mergeCell ref="A246:T246"/>
    <mergeCell ref="B243:I245"/>
    <mergeCell ref="J243:J245"/>
    <mergeCell ref="A230:J231"/>
    <mergeCell ref="A229:I229"/>
    <mergeCell ref="K243:M244"/>
    <mergeCell ref="A243:A245"/>
    <mergeCell ref="M28:T32"/>
    <mergeCell ref="J137:J139"/>
    <mergeCell ref="B152:I152"/>
    <mergeCell ref="B154:I154"/>
    <mergeCell ref="B129:I129"/>
    <mergeCell ref="B127:I127"/>
    <mergeCell ref="I28:K29"/>
    <mergeCell ref="B142:I142"/>
    <mergeCell ref="N149:P150"/>
    <mergeCell ref="Q149:S150"/>
    <mergeCell ref="H28:H30"/>
    <mergeCell ref="G28:G30"/>
    <mergeCell ref="D28:F29"/>
    <mergeCell ref="B28:C29"/>
    <mergeCell ref="T137:T139"/>
    <mergeCell ref="B145:I145"/>
    <mergeCell ref="K137:M138"/>
    <mergeCell ref="N124:P125"/>
    <mergeCell ref="B124:I126"/>
    <mergeCell ref="K124:M125"/>
    <mergeCell ref="J124:J126"/>
    <mergeCell ref="B143:I143"/>
    <mergeCell ref="T124:T126"/>
    <mergeCell ref="A206:J206"/>
    <mergeCell ref="J200:J201"/>
    <mergeCell ref="K200:K201"/>
    <mergeCell ref="L200:L201"/>
    <mergeCell ref="M200:M201"/>
    <mergeCell ref="R200:R201"/>
    <mergeCell ref="T200:T201"/>
    <mergeCell ref="T243:T245"/>
    <mergeCell ref="Q230:T231"/>
    <mergeCell ref="N231:P231"/>
    <mergeCell ref="K231:M231"/>
    <mergeCell ref="N243:P244"/>
    <mergeCell ref="Q243:S244"/>
    <mergeCell ref="K221:M222"/>
    <mergeCell ref="U3:X3"/>
    <mergeCell ref="U4:X4"/>
    <mergeCell ref="U5:X5"/>
    <mergeCell ref="U6:X6"/>
    <mergeCell ref="U10:X16"/>
    <mergeCell ref="K191:T191"/>
    <mergeCell ref="A193:T194"/>
    <mergeCell ref="A217:T218"/>
    <mergeCell ref="A219:T220"/>
    <mergeCell ref="A176:T177"/>
    <mergeCell ref="K190:T190"/>
    <mergeCell ref="A188:J189"/>
    <mergeCell ref="B183:I183"/>
    <mergeCell ref="B182:I182"/>
    <mergeCell ref="B185:I185"/>
    <mergeCell ref="M3:N3"/>
    <mergeCell ref="M5:N5"/>
    <mergeCell ref="M21:T25"/>
    <mergeCell ref="A16:K16"/>
    <mergeCell ref="A11:K11"/>
    <mergeCell ref="A178:A180"/>
    <mergeCell ref="B169:I169"/>
    <mergeCell ref="B167:I167"/>
    <mergeCell ref="J163:J165"/>
    <mergeCell ref="A12:K12"/>
    <mergeCell ref="K285:T285"/>
    <mergeCell ref="A232:J232"/>
    <mergeCell ref="A233:J233"/>
    <mergeCell ref="Q283:T284"/>
    <mergeCell ref="A195:A197"/>
    <mergeCell ref="B195:I197"/>
    <mergeCell ref="N200:N201"/>
    <mergeCell ref="O200:O201"/>
    <mergeCell ref="Q264:T265"/>
    <mergeCell ref="N265:P265"/>
    <mergeCell ref="K267:T267"/>
    <mergeCell ref="A221:A223"/>
    <mergeCell ref="K195:M196"/>
    <mergeCell ref="A191:J191"/>
    <mergeCell ref="B226:I226"/>
    <mergeCell ref="B227:I227"/>
    <mergeCell ref="J195:J197"/>
    <mergeCell ref="T195:T197"/>
    <mergeCell ref="B228:I228"/>
    <mergeCell ref="A224:T224"/>
    <mergeCell ref="N221:P222"/>
    <mergeCell ref="Q221:S222"/>
    <mergeCell ref="T221:T223"/>
    <mergeCell ref="A1:K1"/>
    <mergeCell ref="A3:K3"/>
    <mergeCell ref="B131:I131"/>
    <mergeCell ref="B181:T181"/>
    <mergeCell ref="A137:A139"/>
    <mergeCell ref="B140:I140"/>
    <mergeCell ref="B141:I141"/>
    <mergeCell ref="M15:T15"/>
    <mergeCell ref="A18:K18"/>
    <mergeCell ref="A2:K2"/>
    <mergeCell ref="O5:Q5"/>
    <mergeCell ref="O3:Q3"/>
    <mergeCell ref="O4:Q4"/>
    <mergeCell ref="M4:N4"/>
    <mergeCell ref="A10:K10"/>
    <mergeCell ref="A8:K8"/>
    <mergeCell ref="R5:T5"/>
    <mergeCell ref="T178:T180"/>
    <mergeCell ref="K178:M179"/>
    <mergeCell ref="A124:A126"/>
    <mergeCell ref="R3:T3"/>
    <mergeCell ref="R4:T4"/>
    <mergeCell ref="A19:K19"/>
    <mergeCell ref="A4:K4"/>
    <mergeCell ref="N189:P189"/>
    <mergeCell ref="A163:A165"/>
    <mergeCell ref="B163:I165"/>
    <mergeCell ref="J295:K295"/>
    <mergeCell ref="R291:T291"/>
    <mergeCell ref="J291:O291"/>
    <mergeCell ref="Q200:Q201"/>
    <mergeCell ref="K204:M204"/>
    <mergeCell ref="B186:I186"/>
    <mergeCell ref="B184:T184"/>
    <mergeCell ref="K189:M189"/>
    <mergeCell ref="Q188:T189"/>
    <mergeCell ref="Q178:S179"/>
    <mergeCell ref="J178:J180"/>
    <mergeCell ref="B178:I180"/>
    <mergeCell ref="B221:I223"/>
    <mergeCell ref="J221:J223"/>
    <mergeCell ref="A202:I202"/>
    <mergeCell ref="K206:T206"/>
    <mergeCell ref="S200:S201"/>
    <mergeCell ref="A200:A201"/>
    <mergeCell ref="B200:I201"/>
    <mergeCell ref="P200:P201"/>
    <mergeCell ref="A207:T210"/>
    <mergeCell ref="U146:W146"/>
    <mergeCell ref="U158:W158"/>
    <mergeCell ref="U171:W171"/>
    <mergeCell ref="B137:I139"/>
    <mergeCell ref="N137:P138"/>
    <mergeCell ref="Q137:S138"/>
    <mergeCell ref="K149:M150"/>
    <mergeCell ref="B153:I153"/>
    <mergeCell ref="B146:I146"/>
    <mergeCell ref="T163:T165"/>
    <mergeCell ref="A161:T162"/>
    <mergeCell ref="B171:I171"/>
    <mergeCell ref="N163:P164"/>
    <mergeCell ref="B170:I170"/>
    <mergeCell ref="B168:I168"/>
    <mergeCell ref="B155:I155"/>
    <mergeCell ref="U140:W140"/>
    <mergeCell ref="A198:T198"/>
    <mergeCell ref="N204:P204"/>
    <mergeCell ref="A205:J205"/>
    <mergeCell ref="K205:T205"/>
    <mergeCell ref="A203:J204"/>
    <mergeCell ref="Q203:T204"/>
    <mergeCell ref="B199:I199"/>
    <mergeCell ref="L295:M295"/>
    <mergeCell ref="H293:I293"/>
    <mergeCell ref="B293:G293"/>
    <mergeCell ref="H295:I295"/>
    <mergeCell ref="A295:G295"/>
    <mergeCell ref="A278:T278"/>
    <mergeCell ref="A285:J285"/>
    <mergeCell ref="L293:M293"/>
    <mergeCell ref="J293:K293"/>
    <mergeCell ref="B291:G292"/>
    <mergeCell ref="K284:M284"/>
    <mergeCell ref="Q270:S271"/>
    <mergeCell ref="A268:T269"/>
    <mergeCell ref="K270:M271"/>
    <mergeCell ref="T270:T272"/>
    <mergeCell ref="N270:P271"/>
    <mergeCell ref="B270:I272"/>
    <mergeCell ref="P293:Q293"/>
    <mergeCell ref="N293:O293"/>
    <mergeCell ref="A339:T339"/>
    <mergeCell ref="A326:T326"/>
    <mergeCell ref="B327:I327"/>
    <mergeCell ref="B328:I328"/>
    <mergeCell ref="A329:T329"/>
    <mergeCell ref="B330:I330"/>
    <mergeCell ref="B331:I331"/>
    <mergeCell ref="A332:T332"/>
    <mergeCell ref="B333:I333"/>
    <mergeCell ref="A334:I334"/>
    <mergeCell ref="A335:J336"/>
    <mergeCell ref="Q335:T336"/>
    <mergeCell ref="P295:Q295"/>
    <mergeCell ref="B251:I251"/>
    <mergeCell ref="K265:M265"/>
    <mergeCell ref="A318:T319"/>
    <mergeCell ref="B325:I325"/>
    <mergeCell ref="K336:M336"/>
    <mergeCell ref="N336:P336"/>
    <mergeCell ref="A337:T337"/>
    <mergeCell ref="A338:T338"/>
    <mergeCell ref="N295:O295"/>
    <mergeCell ref="K286:T286"/>
    <mergeCell ref="L294:M294"/>
    <mergeCell ref="B294:G294"/>
    <mergeCell ref="A290:T290"/>
    <mergeCell ref="A286:J286"/>
    <mergeCell ref="A291:A292"/>
    <mergeCell ref="P294:Q294"/>
    <mergeCell ref="N294:O294"/>
    <mergeCell ref="N292:O292"/>
    <mergeCell ref="J294:K294"/>
    <mergeCell ref="H294:I294"/>
    <mergeCell ref="H291:I292"/>
    <mergeCell ref="J292:K292"/>
    <mergeCell ref="P291:Q292"/>
    <mergeCell ref="L292:M292"/>
    <mergeCell ref="A282:I282"/>
    <mergeCell ref="A283:J284"/>
    <mergeCell ref="J270:J272"/>
    <mergeCell ref="A270:A272"/>
    <mergeCell ref="K232:T232"/>
    <mergeCell ref="K233:T233"/>
    <mergeCell ref="B260:I260"/>
    <mergeCell ref="A241:T242"/>
    <mergeCell ref="A267:J267"/>
    <mergeCell ref="A266:J266"/>
    <mergeCell ref="B248:I248"/>
    <mergeCell ref="B254:I254"/>
    <mergeCell ref="A264:J265"/>
    <mergeCell ref="B252:I252"/>
    <mergeCell ref="B250:I250"/>
    <mergeCell ref="B257:I257"/>
    <mergeCell ref="A258:T258"/>
    <mergeCell ref="B255:I255"/>
    <mergeCell ref="A263:I263"/>
    <mergeCell ref="B261:I261"/>
    <mergeCell ref="B247:I247"/>
    <mergeCell ref="B262:I262"/>
    <mergeCell ref="B253:I253"/>
    <mergeCell ref="K266:T266"/>
    <mergeCell ref="U316:Y322"/>
    <mergeCell ref="A320:A322"/>
    <mergeCell ref="B320:I322"/>
    <mergeCell ref="J320:J322"/>
    <mergeCell ref="K320:M321"/>
    <mergeCell ref="N320:P321"/>
    <mergeCell ref="Q320:S321"/>
    <mergeCell ref="T320:T322"/>
    <mergeCell ref="K300:N300"/>
    <mergeCell ref="K301:N301"/>
    <mergeCell ref="M310:N310"/>
    <mergeCell ref="I302:J302"/>
    <mergeCell ref="A303:H303"/>
    <mergeCell ref="I303:J303"/>
    <mergeCell ref="K302:N302"/>
    <mergeCell ref="K303:N303"/>
    <mergeCell ref="O302:Q302"/>
    <mergeCell ref="O303:Q303"/>
    <mergeCell ref="A307:N307"/>
    <mergeCell ref="A309:L309"/>
    <mergeCell ref="A308:L308"/>
    <mergeCell ref="U310:V310"/>
    <mergeCell ref="W310:X310"/>
    <mergeCell ref="Y310:AA310"/>
    <mergeCell ref="B249:I249"/>
    <mergeCell ref="B259:I259"/>
    <mergeCell ref="A310:L310"/>
    <mergeCell ref="M308:N308"/>
    <mergeCell ref="A323:T323"/>
    <mergeCell ref="B324:I324"/>
    <mergeCell ref="M2:T2"/>
    <mergeCell ref="K298:N299"/>
    <mergeCell ref="O298:Q299"/>
    <mergeCell ref="R298:T299"/>
    <mergeCell ref="R292:S292"/>
    <mergeCell ref="R293:S293"/>
    <mergeCell ref="R294:S294"/>
    <mergeCell ref="R295:S295"/>
    <mergeCell ref="B256:I256"/>
    <mergeCell ref="B279:I279"/>
    <mergeCell ref="N284:P284"/>
    <mergeCell ref="A273:T273"/>
    <mergeCell ref="B274:I274"/>
    <mergeCell ref="B275:I275"/>
    <mergeCell ref="B276:I276"/>
    <mergeCell ref="B280:I280"/>
    <mergeCell ref="B277:I277"/>
    <mergeCell ref="B281:I281"/>
  </mergeCells>
  <phoneticPr fontId="3" type="noConversion"/>
  <conditionalFormatting sqref="U3:U6">
    <cfRule type="cellIs" dxfId="82" priority="132" operator="equal">
      <formula>"E bine"</formula>
    </cfRule>
    <cfRule type="cellIs" dxfId="81" priority="131" operator="equal">
      <formula>"NU e bine"</formula>
    </cfRule>
    <cfRule type="cellIs" dxfId="80" priority="130" operator="equal">
      <formula>$B$31:$K$31=52</formula>
    </cfRule>
    <cfRule type="cellIs" dxfId="79" priority="129" operator="equal">
      <formula>$K$31</formula>
    </cfRule>
    <cfRule type="cellIs" dxfId="78" priority="128" operator="equal">
      <formula>52</formula>
    </cfRule>
    <cfRule type="cellIs" dxfId="77" priority="127" operator="lessThan">
      <formula>"(SUM(B28:K28)=52"</formula>
    </cfRule>
    <cfRule type="cellIs" dxfId="76" priority="126" operator="equal">
      <formula>SUM($B$31:$J$31)</formula>
    </cfRule>
    <cfRule type="cellIs" dxfId="75" priority="125" operator="equal">
      <formula>"Corect"</formula>
    </cfRule>
    <cfRule type="cellIs" dxfId="74" priority="124" operator="equal">
      <formula>"Suma trebuie să fie 52"</formula>
    </cfRule>
    <cfRule type="cellIs" dxfId="73" priority="122" operator="equal">
      <formula>"Suma trebuie să fie 52"</formula>
    </cfRule>
    <cfRule type="cellIs" dxfId="72" priority="121" operator="equal">
      <formula>"Trebuie alocate cel puțin 20 de ore pe săptămână"</formula>
    </cfRule>
    <cfRule type="cellIs" dxfId="71" priority="123" operator="equal">
      <formula>"Corect"</formula>
    </cfRule>
  </conditionalFormatting>
  <conditionalFormatting sqref="U31:U32 U327 L32">
    <cfRule type="cellIs" dxfId="70" priority="309" operator="equal">
      <formula>"E bine"</formula>
    </cfRule>
  </conditionalFormatting>
  <conditionalFormatting sqref="U31:U32 U327">
    <cfRule type="cellIs" dxfId="69" priority="308" operator="equal">
      <formula>"NU e bine"</formula>
    </cfRule>
  </conditionalFormatting>
  <conditionalFormatting sqref="U127">
    <cfRule type="containsText" dxfId="68" priority="50" operator="containsText" text="Sunt necesare cel puțin 30 de credite">
      <formula>NOT(ISERROR(SEARCH("Sunt necesare cel puțin 30 de credite",U127)))</formula>
    </cfRule>
  </conditionalFormatting>
  <conditionalFormatting sqref="U140">
    <cfRule type="containsText" dxfId="67" priority="52" operator="containsText" text="Sunt necesare cel puțin 30 de credite">
      <formula>NOT(ISERROR(SEARCH("Sunt necesare cel puțin 30 de credite",U140)))</formula>
    </cfRule>
  </conditionalFormatting>
  <conditionalFormatting sqref="U152">
    <cfRule type="containsText" dxfId="66" priority="96" operator="containsText" text="Sunt necesare cel puțin 30 de credite">
      <formula>NOT(ISERROR(SEARCH("Sunt necesare cel puțin 30 de credite",U152)))</formula>
    </cfRule>
  </conditionalFormatting>
  <conditionalFormatting sqref="U166">
    <cfRule type="containsText" dxfId="65" priority="94" operator="containsText" text="Sunt necesare cel puțin 30 de credite">
      <formula>NOT(ISERROR(SEARCH("Sunt necesare cel puțin 30 de credite",U166)))</formula>
    </cfRule>
  </conditionalFormatting>
  <conditionalFormatting sqref="U291">
    <cfRule type="cellIs" dxfId="64" priority="11" operator="equal">
      <formula>"NU e bine"</formula>
    </cfRule>
    <cfRule type="cellIs" dxfId="63" priority="12" operator="equal">
      <formula>"E bine"</formula>
    </cfRule>
  </conditionalFormatting>
  <conditionalFormatting sqref="U295">
    <cfRule type="cellIs" dxfId="62" priority="32" operator="lessThan">
      <formula>"(SUM(B28:K28)=52"</formula>
    </cfRule>
    <cfRule type="cellIs" dxfId="61" priority="31" operator="equal">
      <formula>SUM($B$31:$J$31)</formula>
    </cfRule>
    <cfRule type="cellIs" dxfId="60" priority="33" operator="equal">
      <formula>52</formula>
    </cfRule>
    <cfRule type="cellIs" dxfId="59" priority="34" operator="equal">
      <formula>$K$31</formula>
    </cfRule>
    <cfRule type="cellIs" dxfId="58" priority="35" operator="equal">
      <formula>$B$31:$K$31=52</formula>
    </cfRule>
    <cfRule type="cellIs" dxfId="57" priority="36" operator="equal">
      <formula>"Suma trebuie să fie 52"</formula>
    </cfRule>
    <cfRule type="cellIs" dxfId="56" priority="37" operator="equal">
      <formula>"Corect"</formula>
    </cfRule>
    <cfRule type="cellIs" dxfId="55" priority="38" operator="equal">
      <formula>"NU e bine"</formula>
    </cfRule>
    <cfRule type="cellIs" dxfId="54" priority="39" operator="equal">
      <formula>"E bine"</formula>
    </cfRule>
    <cfRule type="cellIs" dxfId="53" priority="28" operator="equal">
      <formula>"Bilanțul general nu corespunde cu Bilanțul pe tipuri de discipline"</formula>
    </cfRule>
    <cfRule type="cellIs" dxfId="52" priority="29" operator="equal">
      <formula>"Suma trebuie să fie 52"</formula>
    </cfRule>
    <cfRule type="cellIs" dxfId="51" priority="30" operator="equal">
      <formula>"Corect"</formula>
    </cfRule>
  </conditionalFormatting>
  <conditionalFormatting sqref="U298">
    <cfRule type="cellIs" dxfId="50" priority="18" operator="equal">
      <formula>"Corect"</formula>
    </cfRule>
    <cfRule type="cellIs" dxfId="49" priority="19" operator="equal">
      <formula>SUM($B$31:$J$31)</formula>
    </cfRule>
    <cfRule type="cellIs" dxfId="48" priority="20" operator="lessThan">
      <formula>"(SUM(B28:K28)=52"</formula>
    </cfRule>
    <cfRule type="cellIs" dxfId="47" priority="22" operator="equal">
      <formula>$K$31</formula>
    </cfRule>
    <cfRule type="cellIs" dxfId="46" priority="23" operator="equal">
      <formula>$B$31:$K$31=52</formula>
    </cfRule>
    <cfRule type="cellIs" dxfId="45" priority="24" operator="equal">
      <formula>"Suma trebuie să fie 52"</formula>
    </cfRule>
    <cfRule type="cellIs" dxfId="44" priority="25" operator="equal">
      <formula>"Corect"</formula>
    </cfRule>
    <cfRule type="cellIs" dxfId="43" priority="26" operator="equal">
      <formula>"NU e bine"</formula>
    </cfRule>
    <cfRule type="cellIs" dxfId="42" priority="27" operator="equal">
      <formula>"E bine"</formula>
    </cfRule>
    <cfRule type="cellIs" dxfId="41" priority="21" operator="equal">
      <formula>52</formula>
    </cfRule>
    <cfRule type="cellIs" dxfId="40" priority="16" operator="equal">
      <formula>"Bilanțul general nu corespunde cu Bilanțul pe tipuri de discipline"</formula>
    </cfRule>
    <cfRule type="cellIs" dxfId="39" priority="17" operator="equal">
      <formula>"Suma trebuie să fie 52"</formula>
    </cfRule>
  </conditionalFormatting>
  <conditionalFormatting sqref="U31:V31">
    <cfRule type="cellIs" dxfId="38" priority="162" operator="equal">
      <formula>"Correct"</formula>
    </cfRule>
  </conditionalFormatting>
  <conditionalFormatting sqref="U31:V32">
    <cfRule type="cellIs" dxfId="37" priority="307" operator="equal">
      <formula>$B$31:$K$31=52</formula>
    </cfRule>
    <cfRule type="cellIs" dxfId="36" priority="306" operator="equal">
      <formula>$K$31</formula>
    </cfRule>
    <cfRule type="cellIs" dxfId="35" priority="305" operator="equal">
      <formula>52</formula>
    </cfRule>
    <cfRule type="cellIs" dxfId="34" priority="304" operator="lessThan">
      <formula>"(SUM(B28:K28)=52"</formula>
    </cfRule>
    <cfRule type="cellIs" dxfId="33" priority="303" operator="equal">
      <formula>SUM($B$31:$J$31)</formula>
    </cfRule>
    <cfRule type="cellIs" dxfId="32" priority="302" operator="equal">
      <formula>"Corect"</formula>
    </cfRule>
    <cfRule type="cellIs" dxfId="31" priority="301" operator="equal">
      <formula>"Suma trebuie să fie 52"</formula>
    </cfRule>
  </conditionalFormatting>
  <conditionalFormatting sqref="U291:V291">
    <cfRule type="cellIs" dxfId="30" priority="1" operator="equal">
      <formula>"Nu corespunde cu tabelul de opționale"</formula>
    </cfRule>
    <cfRule type="cellIs" dxfId="29" priority="9" operator="equal">
      <formula>"Suma trebuie să fie 52"</formula>
    </cfRule>
    <cfRule type="cellIs" dxfId="28" priority="8" operator="equal">
      <formula>$B$31:$K$31=52</formula>
    </cfRule>
    <cfRule type="cellIs" dxfId="27" priority="7" operator="equal">
      <formula>$K$31</formula>
    </cfRule>
    <cfRule type="cellIs" dxfId="26" priority="6" operator="equal">
      <formula>52</formula>
    </cfRule>
    <cfRule type="cellIs" dxfId="25" priority="5" operator="lessThan">
      <formula>"(SUM(B28:K28)=52"</formula>
    </cfRule>
    <cfRule type="cellIs" dxfId="24" priority="4" operator="equal">
      <formula>SUM($B$31:$J$31)</formula>
    </cfRule>
    <cfRule type="cellIs" dxfId="23" priority="3" operator="equal">
      <formula>"Corect"</formula>
    </cfRule>
    <cfRule type="cellIs" dxfId="22" priority="2" operator="equal">
      <formula>"Suma trebuie să fie 52"</formula>
    </cfRule>
  </conditionalFormatting>
  <conditionalFormatting sqref="U327:V327 U31:V32">
    <cfRule type="cellIs" dxfId="21" priority="296" operator="equal">
      <formula>"Suma trebuie să fie 52"</formula>
    </cfRule>
  </conditionalFormatting>
  <conditionalFormatting sqref="U327:V327">
    <cfRule type="cellIs" dxfId="20" priority="272" operator="equal">
      <formula>"Nu corespunde cu tabelul de opționale"</formula>
    </cfRule>
    <cfRule type="cellIs" dxfId="19" priority="275" operator="equal">
      <formula>"Suma trebuie să fie 52"</formula>
    </cfRule>
    <cfRule type="cellIs" dxfId="18" priority="276" operator="equal">
      <formula>"Corect"</formula>
    </cfRule>
    <cfRule type="cellIs" dxfId="17" priority="277" operator="equal">
      <formula>SUM($B$31:$J$31)</formula>
    </cfRule>
    <cfRule type="cellIs" dxfId="16" priority="278" operator="lessThan">
      <formula>"(SUM(B28:K28)=52"</formula>
    </cfRule>
    <cfRule type="cellIs" dxfId="15" priority="279" operator="equal">
      <formula>52</formula>
    </cfRule>
    <cfRule type="cellIs" dxfId="14" priority="280" operator="equal">
      <formula>$K$31</formula>
    </cfRule>
    <cfRule type="cellIs" dxfId="13" priority="281" operator="equal">
      <formula>$B$31:$K$31=52</formula>
    </cfRule>
  </conditionalFormatting>
  <conditionalFormatting sqref="U127:W127">
    <cfRule type="containsText" dxfId="12" priority="49" operator="containsText" text="Corect">
      <formula>NOT(ISERROR(SEARCH("Corect",U127)))</formula>
    </cfRule>
  </conditionalFormatting>
  <conditionalFormatting sqref="U132:W132 U146:W146 U158:W158 U171:W171">
    <cfRule type="cellIs" dxfId="11" priority="297" operator="equal">
      <formula>"E trebuie să fie cel puțin egal cu C+VP"</formula>
    </cfRule>
    <cfRule type="cellIs" dxfId="10" priority="298" operator="equal">
      <formula>"Corect"</formula>
    </cfRule>
  </conditionalFormatting>
  <conditionalFormatting sqref="U140:W140">
    <cfRule type="containsText" dxfId="9" priority="51" operator="containsText" text="Corect">
      <formula>NOT(ISERROR(SEARCH("Corect",U140)))</formula>
    </cfRule>
  </conditionalFormatting>
  <conditionalFormatting sqref="U152:W152">
    <cfRule type="containsText" dxfId="8" priority="95" operator="containsText" text="Corect">
      <formula>NOT(ISERROR(SEARCH("Corect",U152)))</formula>
    </cfRule>
  </conditionalFormatting>
  <conditionalFormatting sqref="U166:W166">
    <cfRule type="containsText" dxfId="7" priority="93" operator="containsText" text="Corect">
      <formula>NOT(ISERROR(SEARCH("Corect",U166)))</formula>
    </cfRule>
  </conditionalFormatting>
  <conditionalFormatting sqref="U291:X291">
    <cfRule type="cellIs" dxfId="6" priority="10" operator="equal">
      <formula>"Corect"</formula>
    </cfRule>
  </conditionalFormatting>
  <conditionalFormatting sqref="U327:X327 U31:V32">
    <cfRule type="cellIs" dxfId="5" priority="299" operator="equal">
      <formula>"Corect"</formula>
    </cfRule>
  </conditionalFormatting>
  <conditionalFormatting sqref="U310:Y311">
    <cfRule type="cellIs" dxfId="4" priority="13" operator="equal">
      <formula>"Ați dublat unele discipline"</formula>
    </cfRule>
    <cfRule type="cellIs" dxfId="3" priority="14" operator="equal">
      <formula>"Ați pierdut unele discipline"</formula>
    </cfRule>
    <cfRule type="cellIs" dxfId="2" priority="15" operator="equal">
      <formula>"Corect"</formula>
    </cfRule>
  </conditionalFormatting>
  <conditionalFormatting sqref="V159:W159">
    <cfRule type="containsText" dxfId="1" priority="105" operator="containsText" text="Corect">
      <formula>NOT(ISERROR(SEARCH("Corect",V159)))</formula>
    </cfRule>
  </conditionalFormatting>
  <conditionalFormatting sqref="V172:W174">
    <cfRule type="containsText" dxfId="0" priority="101" operator="containsText" text="Corect">
      <formula>NOT(ISERROR(SEARCH("Corect",V172)))</formula>
    </cfRule>
  </conditionalFormatting>
  <dataValidations disablePrompts="1" count="6">
    <dataValidation type="list" allowBlank="1" showInputMessage="1" showErrorMessage="1" sqref="T199:T200 T140:T145 T182:T183 T185:T186 T152:T157 T166:T170 T127:T131" xr:uid="{00000000-0002-0000-0000-000004000000}">
      <formula1>"DF, DS, DA, DSIN, DC"</formula1>
    </dataValidation>
    <dataValidation type="list" allowBlank="1" showInputMessage="1" showErrorMessage="1" sqref="Q199:Q200 Q140:Q145 Q182:Q183 Q185:Q186 Q127:Q131 Q152:Q157 Q166:Q170" xr:uid="{00000000-0002-0000-0000-000005000000}">
      <formula1>"E"</formula1>
    </dataValidation>
    <dataValidation type="list" allowBlank="1" showInputMessage="1" showErrorMessage="1" sqref="R199:R200 R140:R145 R182:R183 R185:R186 R152:R157 R166:R170 R127:R131" xr:uid="{00000000-0002-0000-0000-000006000000}">
      <formula1>"C"</formula1>
    </dataValidation>
    <dataValidation type="list" allowBlank="1" showInputMessage="1" showErrorMessage="1" sqref="S199:S200 S140:S145 S182:S183 S185:S186 S152:S157 S166:S170 S127:S131" xr:uid="{00000000-0002-0000-0000-000007000000}">
      <formula1>"VP"</formula1>
    </dataValidation>
    <dataValidation type="list" allowBlank="1" showInputMessage="1" showErrorMessage="1" sqref="Q333:S333 Q324:S325 Q330:S331 Q327:S328" xr:uid="{C0795270-45F8-4B45-B7F7-0B46AA62EEFF}">
      <formula1>#REF!</formula1>
    </dataValidation>
    <dataValidation type="list" allowBlank="1" showInputMessage="1" showErrorMessage="1" sqref="B225:I228 B274:I276 B247:I256 B259:I261 B279:I280" xr:uid="{00000000-0002-0000-0000-000003000000}">
      <formula1>$B$124:$B$191</formula1>
    </dataValidation>
  </dataValidations>
  <pageMargins left="0.70866141732283472" right="0.70866141732283472" top="0.74803149606299213" bottom="0.74803149606299213" header="0.31496062992125984" footer="0.39370078740157483"/>
  <pageSetup paperSize="9" orientation="landscape" blackAndWhite="1" r:id="rId1"/>
  <headerFooter differentFirst="1">
    <oddHeader>&amp;RPag. &amp;P</oddHeader>
    <firstFooter>&amp;LRECTOR,
Prof. univ. dr. Adrian-Olimpiu PETRUSEL&amp;CDECAN,
Prof. univ. dr. Călin Emilian HINȚEA&amp;RDIRECTOR DE DEPARTAMENT,
Prof. univ. dr. Ioan HOSU</firstFooter>
  </headerFooter>
  <rowBreaks count="11" manualBreakCount="11">
    <brk id="32" max="16383" man="1"/>
    <brk id="107" max="16383" man="1"/>
    <brk id="119" max="16383" man="1"/>
    <brk id="146" max="16383" man="1"/>
    <brk id="175" max="16383" man="1"/>
    <brk id="192" max="16383" man="1"/>
    <brk id="216" max="16383" man="1"/>
    <brk id="240" max="16383" man="1"/>
    <brk id="267" max="16383" man="1"/>
    <brk id="289" max="16383" man="1"/>
    <brk id="315" max="16383" man="1"/>
  </rowBreaks>
  <ignoredErrors>
    <ignoredError sqref="M29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N34"/>
  <sheetViews>
    <sheetView view="pageLayout" topLeftCell="A7" zoomScaleNormal="150" workbookViewId="0">
      <selection activeCell="P19" sqref="P19"/>
    </sheetView>
  </sheetViews>
  <sheetFormatPr defaultRowHeight="15" x14ac:dyDescent="0.25"/>
  <cols>
    <col min="1" max="1" width="9.140625" customWidth="1"/>
    <col min="6" max="7" width="10.28515625" customWidth="1"/>
    <col min="8" max="8" width="10.7109375" customWidth="1"/>
    <col min="9" max="9" width="8.5703125" customWidth="1"/>
    <col min="10" max="10" width="8.140625" customWidth="1"/>
    <col min="11" max="11" width="9.42578125" customWidth="1"/>
    <col min="12" max="12" width="9.140625" customWidth="1"/>
    <col min="14" max="14" width="9.140625" customWidth="1"/>
  </cols>
  <sheetData>
    <row r="1" spans="1:14" x14ac:dyDescent="0.25">
      <c r="A1" s="314" t="s">
        <v>81</v>
      </c>
      <c r="B1" s="314"/>
      <c r="C1" s="314"/>
      <c r="D1" s="314"/>
      <c r="E1" s="314"/>
      <c r="F1" s="314"/>
      <c r="G1" s="314"/>
      <c r="H1" s="314"/>
      <c r="I1" s="314"/>
      <c r="J1" s="314"/>
      <c r="K1" s="314"/>
      <c r="L1" s="314"/>
      <c r="M1" s="314"/>
      <c r="N1" s="314"/>
    </row>
    <row r="2" spans="1:14" x14ac:dyDescent="0.25">
      <c r="A2" s="43"/>
      <c r="B2" s="43"/>
      <c r="C2" s="43"/>
      <c r="D2" s="43"/>
      <c r="E2" s="43"/>
      <c r="F2" s="43"/>
      <c r="G2" s="43"/>
      <c r="H2" s="43"/>
      <c r="I2" s="43"/>
      <c r="J2" s="43"/>
      <c r="K2" s="43"/>
      <c r="L2" s="43"/>
      <c r="M2" s="43"/>
      <c r="N2" s="43"/>
    </row>
    <row r="3" spans="1:14" x14ac:dyDescent="0.25">
      <c r="A3" s="317" t="s">
        <v>225</v>
      </c>
      <c r="B3" s="317"/>
      <c r="C3" s="317"/>
      <c r="D3" s="317"/>
      <c r="E3" s="317"/>
      <c r="F3" s="317"/>
      <c r="G3" s="317"/>
      <c r="H3" s="317"/>
      <c r="I3" s="317"/>
      <c r="J3" s="317"/>
      <c r="K3" s="317"/>
      <c r="L3" s="317"/>
      <c r="M3" s="317"/>
      <c r="N3" s="317"/>
    </row>
    <row r="4" spans="1:14" x14ac:dyDescent="0.25">
      <c r="A4" s="43"/>
      <c r="B4" s="43"/>
      <c r="C4" s="43"/>
      <c r="D4" s="43"/>
      <c r="E4" s="43"/>
      <c r="F4" s="43"/>
      <c r="G4" s="43"/>
      <c r="H4" s="43"/>
      <c r="I4" s="43"/>
      <c r="J4" s="43"/>
      <c r="K4" s="43"/>
      <c r="L4" s="43"/>
      <c r="M4" s="43"/>
      <c r="N4" s="43"/>
    </row>
    <row r="5" spans="1:14" x14ac:dyDescent="0.25">
      <c r="A5" s="315" t="s">
        <v>67</v>
      </c>
      <c r="B5" s="315"/>
      <c r="C5" s="315"/>
      <c r="D5" s="315"/>
      <c r="E5" s="315"/>
      <c r="F5" s="315"/>
      <c r="G5" s="315"/>
      <c r="H5" s="315"/>
      <c r="I5" s="315"/>
      <c r="J5" s="315"/>
      <c r="K5" s="315"/>
      <c r="L5" s="315"/>
      <c r="M5" s="316"/>
      <c r="N5" s="316"/>
    </row>
    <row r="6" spans="1:14" x14ac:dyDescent="0.25">
      <c r="A6" s="302" t="s">
        <v>68</v>
      </c>
      <c r="B6" s="303"/>
      <c r="C6" s="303"/>
      <c r="D6" s="303"/>
      <c r="E6" s="303"/>
      <c r="F6" s="303"/>
      <c r="G6" s="303"/>
      <c r="H6" s="303"/>
      <c r="I6" s="303"/>
      <c r="J6" s="303"/>
      <c r="K6" s="303"/>
      <c r="L6" s="303"/>
      <c r="M6" s="306" t="s">
        <v>66</v>
      </c>
      <c r="N6" s="306"/>
    </row>
    <row r="7" spans="1:14" x14ac:dyDescent="0.25">
      <c r="A7" s="304"/>
      <c r="B7" s="305"/>
      <c r="C7" s="305"/>
      <c r="D7" s="305"/>
      <c r="E7" s="305"/>
      <c r="F7" s="305"/>
      <c r="G7" s="305"/>
      <c r="H7" s="305"/>
      <c r="I7" s="305"/>
      <c r="J7" s="305"/>
      <c r="K7" s="305"/>
      <c r="L7" s="305"/>
      <c r="M7" s="306"/>
      <c r="N7" s="306"/>
    </row>
    <row r="8" spans="1:14" ht="15" customHeight="1" x14ac:dyDescent="0.25">
      <c r="A8" s="296" t="s">
        <v>197</v>
      </c>
      <c r="B8" s="297"/>
      <c r="C8" s="297"/>
      <c r="D8" s="297"/>
      <c r="E8" s="297"/>
      <c r="F8" s="297"/>
      <c r="G8" s="297"/>
      <c r="H8" s="297"/>
      <c r="I8" s="297"/>
      <c r="J8" s="297"/>
      <c r="K8" s="297"/>
      <c r="L8" s="298"/>
      <c r="M8" s="292"/>
      <c r="N8" s="292"/>
    </row>
    <row r="9" spans="1:14" x14ac:dyDescent="0.25">
      <c r="A9" s="299"/>
      <c r="B9" s="300"/>
      <c r="C9" s="300"/>
      <c r="D9" s="300"/>
      <c r="E9" s="300"/>
      <c r="F9" s="300"/>
      <c r="G9" s="300"/>
      <c r="H9" s="300"/>
      <c r="I9" s="300"/>
      <c r="J9" s="300"/>
      <c r="K9" s="300"/>
      <c r="L9" s="301"/>
      <c r="M9" s="292"/>
      <c r="N9" s="292"/>
    </row>
    <row r="10" spans="1:14" ht="15" customHeight="1" x14ac:dyDescent="0.25">
      <c r="A10" s="296" t="s">
        <v>198</v>
      </c>
      <c r="B10" s="297"/>
      <c r="C10" s="297"/>
      <c r="D10" s="297"/>
      <c r="E10" s="297"/>
      <c r="F10" s="297"/>
      <c r="G10" s="297"/>
      <c r="H10" s="297"/>
      <c r="I10" s="297"/>
      <c r="J10" s="297"/>
      <c r="K10" s="297"/>
      <c r="L10" s="298"/>
      <c r="M10" s="292"/>
      <c r="N10" s="292"/>
    </row>
    <row r="11" spans="1:14" x14ac:dyDescent="0.25">
      <c r="A11" s="299"/>
      <c r="B11" s="300"/>
      <c r="C11" s="300"/>
      <c r="D11" s="300"/>
      <c r="E11" s="300"/>
      <c r="F11" s="300"/>
      <c r="G11" s="300"/>
      <c r="H11" s="300"/>
      <c r="I11" s="300"/>
      <c r="J11" s="300"/>
      <c r="K11" s="300"/>
      <c r="L11" s="301"/>
      <c r="M11" s="292"/>
      <c r="N11" s="292"/>
    </row>
    <row r="12" spans="1:14" ht="15" customHeight="1" x14ac:dyDescent="0.25">
      <c r="A12" s="296" t="s">
        <v>199</v>
      </c>
      <c r="B12" s="297"/>
      <c r="C12" s="297"/>
      <c r="D12" s="297"/>
      <c r="E12" s="297"/>
      <c r="F12" s="297"/>
      <c r="G12" s="297"/>
      <c r="H12" s="297"/>
      <c r="I12" s="297"/>
      <c r="J12" s="297"/>
      <c r="K12" s="297"/>
      <c r="L12" s="298"/>
      <c r="M12" s="292"/>
      <c r="N12" s="292"/>
    </row>
    <row r="13" spans="1:14" x14ac:dyDescent="0.25">
      <c r="A13" s="299"/>
      <c r="B13" s="300"/>
      <c r="C13" s="300"/>
      <c r="D13" s="300"/>
      <c r="E13" s="300"/>
      <c r="F13" s="300"/>
      <c r="G13" s="300"/>
      <c r="H13" s="300"/>
      <c r="I13" s="300"/>
      <c r="J13" s="300"/>
      <c r="K13" s="300"/>
      <c r="L13" s="301"/>
      <c r="M13" s="292"/>
      <c r="N13" s="292"/>
    </row>
    <row r="15" spans="1:14" x14ac:dyDescent="0.25">
      <c r="A15" s="311" t="s">
        <v>69</v>
      </c>
      <c r="B15" s="311"/>
      <c r="C15" s="311"/>
      <c r="D15" s="311"/>
      <c r="E15" s="311"/>
      <c r="F15" s="311"/>
      <c r="G15" s="311"/>
      <c r="H15" s="311"/>
      <c r="I15" s="311"/>
      <c r="J15" s="311"/>
      <c r="K15" s="311"/>
      <c r="L15" s="311"/>
      <c r="M15" s="312"/>
      <c r="N15" s="313"/>
    </row>
    <row r="16" spans="1:14" x14ac:dyDescent="0.25">
      <c r="A16" s="302" t="s">
        <v>70</v>
      </c>
      <c r="B16" s="303"/>
      <c r="C16" s="303"/>
      <c r="D16" s="303"/>
      <c r="E16" s="303"/>
      <c r="F16" s="303"/>
      <c r="G16" s="303"/>
      <c r="H16" s="303"/>
      <c r="I16" s="303"/>
      <c r="J16" s="303"/>
      <c r="K16" s="303"/>
      <c r="L16" s="303"/>
      <c r="M16" s="306" t="s">
        <v>66</v>
      </c>
      <c r="N16" s="306"/>
    </row>
    <row r="17" spans="1:14" x14ac:dyDescent="0.25">
      <c r="A17" s="304"/>
      <c r="B17" s="305"/>
      <c r="C17" s="305"/>
      <c r="D17" s="305"/>
      <c r="E17" s="305"/>
      <c r="F17" s="305"/>
      <c r="G17" s="305"/>
      <c r="H17" s="305"/>
      <c r="I17" s="305"/>
      <c r="J17" s="305"/>
      <c r="K17" s="305"/>
      <c r="L17" s="305"/>
      <c r="M17" s="306"/>
      <c r="N17" s="306"/>
    </row>
    <row r="18" spans="1:14" ht="15" customHeight="1" x14ac:dyDescent="0.25">
      <c r="A18" s="296" t="s">
        <v>204</v>
      </c>
      <c r="B18" s="297"/>
      <c r="C18" s="297"/>
      <c r="D18" s="297"/>
      <c r="E18" s="297"/>
      <c r="F18" s="297"/>
      <c r="G18" s="297"/>
      <c r="H18" s="297"/>
      <c r="I18" s="297"/>
      <c r="J18" s="297"/>
      <c r="K18" s="297"/>
      <c r="L18" s="298"/>
      <c r="M18" s="307"/>
      <c r="N18" s="308"/>
    </row>
    <row r="19" spans="1:14" x14ac:dyDescent="0.25">
      <c r="A19" s="299"/>
      <c r="B19" s="300"/>
      <c r="C19" s="300"/>
      <c r="D19" s="300"/>
      <c r="E19" s="300"/>
      <c r="F19" s="300"/>
      <c r="G19" s="300"/>
      <c r="H19" s="300"/>
      <c r="I19" s="300"/>
      <c r="J19" s="300"/>
      <c r="K19" s="300"/>
      <c r="L19" s="301"/>
      <c r="M19" s="309"/>
      <c r="N19" s="310"/>
    </row>
    <row r="20" spans="1:14" ht="15" customHeight="1" x14ac:dyDescent="0.25">
      <c r="A20" s="296" t="s">
        <v>200</v>
      </c>
      <c r="B20" s="297"/>
      <c r="C20" s="297"/>
      <c r="D20" s="297"/>
      <c r="E20" s="297"/>
      <c r="F20" s="297"/>
      <c r="G20" s="297"/>
      <c r="H20" s="297"/>
      <c r="I20" s="297"/>
      <c r="J20" s="297"/>
      <c r="K20" s="297"/>
      <c r="L20" s="298"/>
      <c r="M20" s="307"/>
      <c r="N20" s="308"/>
    </row>
    <row r="21" spans="1:14" x14ac:dyDescent="0.25">
      <c r="A21" s="299"/>
      <c r="B21" s="300"/>
      <c r="C21" s="300"/>
      <c r="D21" s="300"/>
      <c r="E21" s="300"/>
      <c r="F21" s="300"/>
      <c r="G21" s="300"/>
      <c r="H21" s="300"/>
      <c r="I21" s="300"/>
      <c r="J21" s="300"/>
      <c r="K21" s="300"/>
      <c r="L21" s="301"/>
      <c r="M21" s="309"/>
      <c r="N21" s="310"/>
    </row>
    <row r="22" spans="1:14" ht="15" customHeight="1" x14ac:dyDescent="0.25">
      <c r="A22" s="296" t="s">
        <v>201</v>
      </c>
      <c r="B22" s="297"/>
      <c r="C22" s="297"/>
      <c r="D22" s="297"/>
      <c r="E22" s="297"/>
      <c r="F22" s="297"/>
      <c r="G22" s="297"/>
      <c r="H22" s="297"/>
      <c r="I22" s="297"/>
      <c r="J22" s="297"/>
      <c r="K22" s="297"/>
      <c r="L22" s="298"/>
      <c r="M22" s="292"/>
      <c r="N22" s="292"/>
    </row>
    <row r="23" spans="1:14" x14ac:dyDescent="0.25">
      <c r="A23" s="299"/>
      <c r="B23" s="300"/>
      <c r="C23" s="300"/>
      <c r="D23" s="300"/>
      <c r="E23" s="300"/>
      <c r="F23" s="300"/>
      <c r="G23" s="300"/>
      <c r="H23" s="300"/>
      <c r="I23" s="300"/>
      <c r="J23" s="300"/>
      <c r="K23" s="300"/>
      <c r="L23" s="301"/>
      <c r="M23" s="292"/>
      <c r="N23" s="292"/>
    </row>
    <row r="24" spans="1:14" ht="15" customHeight="1" x14ac:dyDescent="0.25">
      <c r="A24" s="296" t="s">
        <v>202</v>
      </c>
      <c r="B24" s="297"/>
      <c r="C24" s="297"/>
      <c r="D24" s="297"/>
      <c r="E24" s="297"/>
      <c r="F24" s="297"/>
      <c r="G24" s="297"/>
      <c r="H24" s="297"/>
      <c r="I24" s="297"/>
      <c r="J24" s="297"/>
      <c r="K24" s="297"/>
      <c r="L24" s="298"/>
      <c r="M24" s="292"/>
      <c r="N24" s="292"/>
    </row>
    <row r="25" spans="1:14" x14ac:dyDescent="0.25">
      <c r="A25" s="299"/>
      <c r="B25" s="300"/>
      <c r="C25" s="300"/>
      <c r="D25" s="300"/>
      <c r="E25" s="300"/>
      <c r="F25" s="300"/>
      <c r="G25" s="300"/>
      <c r="H25" s="300"/>
      <c r="I25" s="300"/>
      <c r="J25" s="300"/>
      <c r="K25" s="300"/>
      <c r="L25" s="301"/>
      <c r="M25" s="292"/>
      <c r="N25" s="292"/>
    </row>
    <row r="26" spans="1:14" ht="15" customHeight="1" x14ac:dyDescent="0.25">
      <c r="A26" s="296" t="s">
        <v>203</v>
      </c>
      <c r="B26" s="297"/>
      <c r="C26" s="297"/>
      <c r="D26" s="297"/>
      <c r="E26" s="297"/>
      <c r="F26" s="297"/>
      <c r="G26" s="297"/>
      <c r="H26" s="297"/>
      <c r="I26" s="297"/>
      <c r="J26" s="297"/>
      <c r="K26" s="297"/>
      <c r="L26" s="298"/>
      <c r="M26" s="292"/>
      <c r="N26" s="292"/>
    </row>
    <row r="27" spans="1:14" x14ac:dyDescent="0.25">
      <c r="A27" s="299"/>
      <c r="B27" s="300"/>
      <c r="C27" s="300"/>
      <c r="D27" s="300"/>
      <c r="E27" s="300"/>
      <c r="F27" s="300"/>
      <c r="G27" s="300"/>
      <c r="H27" s="300"/>
      <c r="I27" s="300"/>
      <c r="J27" s="300"/>
      <c r="K27" s="300"/>
      <c r="L27" s="301"/>
      <c r="M27" s="292"/>
      <c r="N27" s="292"/>
    </row>
    <row r="28" spans="1:14" x14ac:dyDescent="0.25">
      <c r="A28" s="37"/>
      <c r="B28" s="37"/>
      <c r="C28" s="37"/>
      <c r="D28" s="37"/>
      <c r="E28" s="37"/>
      <c r="F28" s="37"/>
      <c r="G28" s="37"/>
      <c r="H28" s="37"/>
      <c r="I28" s="37"/>
      <c r="J28" s="37"/>
      <c r="K28" s="37"/>
      <c r="L28" s="37"/>
      <c r="M28" s="38"/>
      <c r="N28" s="38"/>
    </row>
    <row r="29" spans="1:14" x14ac:dyDescent="0.25">
      <c r="A29" s="293" t="s">
        <v>71</v>
      </c>
      <c r="B29" s="294"/>
      <c r="C29" s="294"/>
      <c r="D29" s="294"/>
      <c r="E29" s="294"/>
      <c r="F29" s="294"/>
      <c r="G29" s="294"/>
      <c r="H29" s="294"/>
      <c r="I29" s="294"/>
      <c r="J29" s="294"/>
      <c r="K29" s="294"/>
      <c r="L29" s="294"/>
      <c r="M29" s="294"/>
      <c r="N29" s="295"/>
    </row>
    <row r="30" spans="1:14" x14ac:dyDescent="0.25">
      <c r="A30" s="318" t="s">
        <v>205</v>
      </c>
      <c r="B30" s="319"/>
      <c r="C30" s="319"/>
      <c r="D30" s="319"/>
      <c r="E30" s="319"/>
      <c r="F30" s="319"/>
      <c r="G30" s="319"/>
      <c r="H30" s="319"/>
      <c r="I30" s="319"/>
      <c r="J30" s="319"/>
      <c r="K30" s="319"/>
      <c r="L30" s="319"/>
      <c r="M30" s="319"/>
      <c r="N30" s="320"/>
    </row>
    <row r="31" spans="1:14" x14ac:dyDescent="0.25">
      <c r="A31" s="318" t="s">
        <v>206</v>
      </c>
      <c r="B31" s="319"/>
      <c r="C31" s="319"/>
      <c r="D31" s="319"/>
      <c r="E31" s="319"/>
      <c r="F31" s="319"/>
      <c r="G31" s="319"/>
      <c r="H31" s="319"/>
      <c r="I31" s="319"/>
      <c r="J31" s="319"/>
      <c r="K31" s="319"/>
      <c r="L31" s="319"/>
      <c r="M31" s="319"/>
      <c r="N31" s="320"/>
    </row>
    <row r="32" spans="1:14" x14ac:dyDescent="0.25">
      <c r="A32" s="318" t="s">
        <v>207</v>
      </c>
      <c r="B32" s="319"/>
      <c r="C32" s="319"/>
      <c r="D32" s="319"/>
      <c r="E32" s="319"/>
      <c r="F32" s="319"/>
      <c r="G32" s="319"/>
      <c r="H32" s="319"/>
      <c r="I32" s="319"/>
      <c r="J32" s="319"/>
      <c r="K32" s="319"/>
      <c r="L32" s="319"/>
      <c r="M32" s="319"/>
      <c r="N32" s="320"/>
    </row>
    <row r="33" spans="1:14" x14ac:dyDescent="0.25">
      <c r="A33" s="318" t="s">
        <v>208</v>
      </c>
      <c r="B33" s="319"/>
      <c r="C33" s="319"/>
      <c r="D33" s="319"/>
      <c r="E33" s="319"/>
      <c r="F33" s="319"/>
      <c r="G33" s="319"/>
      <c r="H33" s="319"/>
      <c r="I33" s="319"/>
      <c r="J33" s="319"/>
      <c r="K33" s="319"/>
      <c r="L33" s="319"/>
      <c r="M33" s="319"/>
      <c r="N33" s="320"/>
    </row>
    <row r="34" spans="1:14" x14ac:dyDescent="0.25">
      <c r="A34" s="318" t="s">
        <v>209</v>
      </c>
      <c r="B34" s="319"/>
      <c r="C34" s="319"/>
      <c r="D34" s="319"/>
      <c r="E34" s="319"/>
      <c r="F34" s="319"/>
      <c r="G34" s="319"/>
      <c r="H34" s="319"/>
      <c r="I34" s="319"/>
      <c r="J34" s="319"/>
      <c r="K34" s="319"/>
      <c r="L34" s="319"/>
      <c r="M34" s="319"/>
      <c r="N34" s="320"/>
    </row>
  </sheetData>
  <mergeCells count="32">
    <mergeCell ref="A34:N34"/>
    <mergeCell ref="A30:N30"/>
    <mergeCell ref="A31:N31"/>
    <mergeCell ref="A32:N32"/>
    <mergeCell ref="A33:N33"/>
    <mergeCell ref="M8:N9"/>
    <mergeCell ref="A1:N1"/>
    <mergeCell ref="A5:L5"/>
    <mergeCell ref="M5:N5"/>
    <mergeCell ref="A6:L7"/>
    <mergeCell ref="M6:N7"/>
    <mergeCell ref="A3:N3"/>
    <mergeCell ref="A8:L9"/>
    <mergeCell ref="M10:N11"/>
    <mergeCell ref="M12:N13"/>
    <mergeCell ref="A15:L15"/>
    <mergeCell ref="M15:N15"/>
    <mergeCell ref="A10:L11"/>
    <mergeCell ref="A12:L13"/>
    <mergeCell ref="A16:L17"/>
    <mergeCell ref="M16:N17"/>
    <mergeCell ref="M18:N19"/>
    <mergeCell ref="M20:N21"/>
    <mergeCell ref="A18:L19"/>
    <mergeCell ref="A20:L21"/>
    <mergeCell ref="M22:N23"/>
    <mergeCell ref="M24:N25"/>
    <mergeCell ref="M26:N27"/>
    <mergeCell ref="A29:N29"/>
    <mergeCell ref="A22:L23"/>
    <mergeCell ref="A24:L25"/>
    <mergeCell ref="A26:L27"/>
  </mergeCells>
  <pageMargins left="0.70866141732283472" right="0.70866141732283472" top="0.39370078740157483" bottom="0.74803149606299213" header="0.31496062992125984" footer="0.39370078740157483"/>
  <pageSetup paperSize="9" orientation="landscape" horizontalDpi="4294967295" verticalDpi="4294967295" r:id="rId1"/>
  <headerFooter differentFirst="1">
    <firstFooter>&amp;LDECAN,
Prof. univ. dr. Călin Emilian Hințea&amp;RDIRECTOR DE DEPARTAMENT,
Prof. univ. dr. Ioan Hosu</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11</xdr:col>
                    <xdr:colOff>609600</xdr:colOff>
                    <xdr:row>4</xdr:row>
                    <xdr:rowOff>0</xdr:rowOff>
                  </from>
                  <to>
                    <xdr:col>13</xdr:col>
                    <xdr:colOff>600075</xdr:colOff>
                    <xdr:row>5</xdr:row>
                    <xdr:rowOff>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12</xdr:col>
                    <xdr:colOff>76200</xdr:colOff>
                    <xdr:row>4</xdr:row>
                    <xdr:rowOff>9525</xdr:rowOff>
                  </from>
                  <to>
                    <xdr:col>12</xdr:col>
                    <xdr:colOff>533400</xdr:colOff>
                    <xdr:row>4</xdr:row>
                    <xdr:rowOff>180975</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13</xdr:col>
                    <xdr:colOff>66675</xdr:colOff>
                    <xdr:row>4</xdr:row>
                    <xdr:rowOff>9525</xdr:rowOff>
                  </from>
                  <to>
                    <xdr:col>13</xdr:col>
                    <xdr:colOff>542925</xdr:colOff>
                    <xdr:row>4</xdr:row>
                    <xdr:rowOff>180975</xdr:rowOff>
                  </to>
                </anchor>
              </controlPr>
            </control>
          </mc:Choice>
        </mc:AlternateContent>
        <mc:AlternateContent xmlns:mc="http://schemas.openxmlformats.org/markup-compatibility/2006">
          <mc:Choice Requires="x14">
            <control shapeId="2052" r:id="rId7" name="Group Box 4">
              <controlPr defaultSize="0" autoFill="0" autoPict="0">
                <anchor moveWithCells="1">
                  <from>
                    <xdr:col>11</xdr:col>
                    <xdr:colOff>609600</xdr:colOff>
                    <xdr:row>9</xdr:row>
                    <xdr:rowOff>95250</xdr:rowOff>
                  </from>
                  <to>
                    <xdr:col>13</xdr:col>
                    <xdr:colOff>600075</xdr:colOff>
                    <xdr:row>10</xdr:row>
                    <xdr:rowOff>95250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12</xdr:col>
                    <xdr:colOff>76200</xdr:colOff>
                    <xdr:row>9</xdr:row>
                    <xdr:rowOff>104775</xdr:rowOff>
                  </from>
                  <to>
                    <xdr:col>12</xdr:col>
                    <xdr:colOff>533400</xdr:colOff>
                    <xdr:row>10</xdr:row>
                    <xdr:rowOff>85725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13</xdr:col>
                    <xdr:colOff>66675</xdr:colOff>
                    <xdr:row>9</xdr:row>
                    <xdr:rowOff>104775</xdr:rowOff>
                  </from>
                  <to>
                    <xdr:col>13</xdr:col>
                    <xdr:colOff>542925</xdr:colOff>
                    <xdr:row>10</xdr:row>
                    <xdr:rowOff>85725</xdr:rowOff>
                  </to>
                </anchor>
              </controlPr>
            </control>
          </mc:Choice>
        </mc:AlternateContent>
        <mc:AlternateContent xmlns:mc="http://schemas.openxmlformats.org/markup-compatibility/2006">
          <mc:Choice Requires="x14">
            <control shapeId="2055" r:id="rId10" name="Group Box 7">
              <controlPr defaultSize="0" autoFill="0" autoPict="0">
                <anchor moveWithCells="1">
                  <from>
                    <xdr:col>11</xdr:col>
                    <xdr:colOff>609600</xdr:colOff>
                    <xdr:row>11</xdr:row>
                    <xdr:rowOff>95250</xdr:rowOff>
                  </from>
                  <to>
                    <xdr:col>13</xdr:col>
                    <xdr:colOff>600075</xdr:colOff>
                    <xdr:row>12</xdr:row>
                    <xdr:rowOff>95250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12</xdr:col>
                    <xdr:colOff>76200</xdr:colOff>
                    <xdr:row>11</xdr:row>
                    <xdr:rowOff>104775</xdr:rowOff>
                  </from>
                  <to>
                    <xdr:col>12</xdr:col>
                    <xdr:colOff>533400</xdr:colOff>
                    <xdr:row>12</xdr:row>
                    <xdr:rowOff>85725</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13</xdr:col>
                    <xdr:colOff>66675</xdr:colOff>
                    <xdr:row>11</xdr:row>
                    <xdr:rowOff>104775</xdr:rowOff>
                  </from>
                  <to>
                    <xdr:col>13</xdr:col>
                    <xdr:colOff>542925</xdr:colOff>
                    <xdr:row>12</xdr:row>
                    <xdr:rowOff>85725</xdr:rowOff>
                  </to>
                </anchor>
              </controlPr>
            </control>
          </mc:Choice>
        </mc:AlternateContent>
        <mc:AlternateContent xmlns:mc="http://schemas.openxmlformats.org/markup-compatibility/2006">
          <mc:Choice Requires="x14">
            <control shapeId="2058" r:id="rId13" name="Group Box 10">
              <controlPr defaultSize="0" autoFill="0" autoPict="0">
                <anchor moveWithCells="1">
                  <from>
                    <xdr:col>11</xdr:col>
                    <xdr:colOff>609600</xdr:colOff>
                    <xdr:row>14</xdr:row>
                    <xdr:rowOff>0</xdr:rowOff>
                  </from>
                  <to>
                    <xdr:col>13</xdr:col>
                    <xdr:colOff>600075</xdr:colOff>
                    <xdr:row>15</xdr:row>
                    <xdr:rowOff>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12</xdr:col>
                    <xdr:colOff>76200</xdr:colOff>
                    <xdr:row>14</xdr:row>
                    <xdr:rowOff>9525</xdr:rowOff>
                  </from>
                  <to>
                    <xdr:col>12</xdr:col>
                    <xdr:colOff>533400</xdr:colOff>
                    <xdr:row>14</xdr:row>
                    <xdr:rowOff>180975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13</xdr:col>
                    <xdr:colOff>66675</xdr:colOff>
                    <xdr:row>14</xdr:row>
                    <xdr:rowOff>9525</xdr:rowOff>
                  </from>
                  <to>
                    <xdr:col>13</xdr:col>
                    <xdr:colOff>542925</xdr:colOff>
                    <xdr:row>14</xdr:row>
                    <xdr:rowOff>180975</xdr:rowOff>
                  </to>
                </anchor>
              </controlPr>
            </control>
          </mc:Choice>
        </mc:AlternateContent>
        <mc:AlternateContent xmlns:mc="http://schemas.openxmlformats.org/markup-compatibility/2006">
          <mc:Choice Requires="x14">
            <control shapeId="2061" r:id="rId16" name="Group Box 13">
              <controlPr defaultSize="0" autoFill="0" autoPict="0">
                <anchor moveWithCells="1">
                  <from>
                    <xdr:col>11</xdr:col>
                    <xdr:colOff>609600</xdr:colOff>
                    <xdr:row>17</xdr:row>
                    <xdr:rowOff>95250</xdr:rowOff>
                  </from>
                  <to>
                    <xdr:col>13</xdr:col>
                    <xdr:colOff>600075</xdr:colOff>
                    <xdr:row>18</xdr:row>
                    <xdr:rowOff>95250</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12</xdr:col>
                    <xdr:colOff>76200</xdr:colOff>
                    <xdr:row>17</xdr:row>
                    <xdr:rowOff>104775</xdr:rowOff>
                  </from>
                  <to>
                    <xdr:col>12</xdr:col>
                    <xdr:colOff>533400</xdr:colOff>
                    <xdr:row>18</xdr:row>
                    <xdr:rowOff>95250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13</xdr:col>
                    <xdr:colOff>66675</xdr:colOff>
                    <xdr:row>17</xdr:row>
                    <xdr:rowOff>114300</xdr:rowOff>
                  </from>
                  <to>
                    <xdr:col>13</xdr:col>
                    <xdr:colOff>542925</xdr:colOff>
                    <xdr:row>18</xdr:row>
                    <xdr:rowOff>95250</xdr:rowOff>
                  </to>
                </anchor>
              </controlPr>
            </control>
          </mc:Choice>
        </mc:AlternateContent>
        <mc:AlternateContent xmlns:mc="http://schemas.openxmlformats.org/markup-compatibility/2006">
          <mc:Choice Requires="x14">
            <control shapeId="2064" r:id="rId19" name="Group Box 16">
              <controlPr defaultSize="0" autoFill="0" autoPict="0">
                <anchor moveWithCells="1">
                  <from>
                    <xdr:col>11</xdr:col>
                    <xdr:colOff>609600</xdr:colOff>
                    <xdr:row>19</xdr:row>
                    <xdr:rowOff>95250</xdr:rowOff>
                  </from>
                  <to>
                    <xdr:col>13</xdr:col>
                    <xdr:colOff>600075</xdr:colOff>
                    <xdr:row>20</xdr:row>
                    <xdr:rowOff>95250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12</xdr:col>
                    <xdr:colOff>76200</xdr:colOff>
                    <xdr:row>19</xdr:row>
                    <xdr:rowOff>104775</xdr:rowOff>
                  </from>
                  <to>
                    <xdr:col>12</xdr:col>
                    <xdr:colOff>533400</xdr:colOff>
                    <xdr:row>20</xdr:row>
                    <xdr:rowOff>95250</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13</xdr:col>
                    <xdr:colOff>66675</xdr:colOff>
                    <xdr:row>19</xdr:row>
                    <xdr:rowOff>114300</xdr:rowOff>
                  </from>
                  <to>
                    <xdr:col>13</xdr:col>
                    <xdr:colOff>542925</xdr:colOff>
                    <xdr:row>20</xdr:row>
                    <xdr:rowOff>95250</xdr:rowOff>
                  </to>
                </anchor>
              </controlPr>
            </control>
          </mc:Choice>
        </mc:AlternateContent>
        <mc:AlternateContent xmlns:mc="http://schemas.openxmlformats.org/markup-compatibility/2006">
          <mc:Choice Requires="x14">
            <control shapeId="2067" r:id="rId22" name="Group Box 19">
              <controlPr defaultSize="0" autoFill="0" autoPict="0">
                <anchor moveWithCells="1">
                  <from>
                    <xdr:col>11</xdr:col>
                    <xdr:colOff>609600</xdr:colOff>
                    <xdr:row>21</xdr:row>
                    <xdr:rowOff>95250</xdr:rowOff>
                  </from>
                  <to>
                    <xdr:col>13</xdr:col>
                    <xdr:colOff>600075</xdr:colOff>
                    <xdr:row>22</xdr:row>
                    <xdr:rowOff>95250</xdr:rowOff>
                  </to>
                </anchor>
              </controlPr>
            </control>
          </mc:Choice>
        </mc:AlternateContent>
        <mc:AlternateContent xmlns:mc="http://schemas.openxmlformats.org/markup-compatibility/2006">
          <mc:Choice Requires="x14">
            <control shapeId="2068" r:id="rId23" name="Option Button 20">
              <controlPr defaultSize="0" autoFill="0" autoLine="0" autoPict="0">
                <anchor moveWithCells="1">
                  <from>
                    <xdr:col>12</xdr:col>
                    <xdr:colOff>76200</xdr:colOff>
                    <xdr:row>21</xdr:row>
                    <xdr:rowOff>104775</xdr:rowOff>
                  </from>
                  <to>
                    <xdr:col>12</xdr:col>
                    <xdr:colOff>533400</xdr:colOff>
                    <xdr:row>22</xdr:row>
                    <xdr:rowOff>95250</xdr:rowOff>
                  </to>
                </anchor>
              </controlPr>
            </control>
          </mc:Choice>
        </mc:AlternateContent>
        <mc:AlternateContent xmlns:mc="http://schemas.openxmlformats.org/markup-compatibility/2006">
          <mc:Choice Requires="x14">
            <control shapeId="2069" r:id="rId24" name="Option Button 21">
              <controlPr defaultSize="0" autoFill="0" autoLine="0" autoPict="0">
                <anchor moveWithCells="1">
                  <from>
                    <xdr:col>13</xdr:col>
                    <xdr:colOff>66675</xdr:colOff>
                    <xdr:row>21</xdr:row>
                    <xdr:rowOff>114300</xdr:rowOff>
                  </from>
                  <to>
                    <xdr:col>13</xdr:col>
                    <xdr:colOff>542925</xdr:colOff>
                    <xdr:row>22</xdr:row>
                    <xdr:rowOff>95250</xdr:rowOff>
                  </to>
                </anchor>
              </controlPr>
            </control>
          </mc:Choice>
        </mc:AlternateContent>
        <mc:AlternateContent xmlns:mc="http://schemas.openxmlformats.org/markup-compatibility/2006">
          <mc:Choice Requires="x14">
            <control shapeId="2070" r:id="rId25" name="Group Box 22">
              <controlPr defaultSize="0" autoFill="0" autoPict="0">
                <anchor moveWithCells="1">
                  <from>
                    <xdr:col>11</xdr:col>
                    <xdr:colOff>609600</xdr:colOff>
                    <xdr:row>7</xdr:row>
                    <xdr:rowOff>95250</xdr:rowOff>
                  </from>
                  <to>
                    <xdr:col>13</xdr:col>
                    <xdr:colOff>600075</xdr:colOff>
                    <xdr:row>8</xdr:row>
                    <xdr:rowOff>95250</xdr:rowOff>
                  </to>
                </anchor>
              </controlPr>
            </control>
          </mc:Choice>
        </mc:AlternateContent>
        <mc:AlternateContent xmlns:mc="http://schemas.openxmlformats.org/markup-compatibility/2006">
          <mc:Choice Requires="x14">
            <control shapeId="2071" r:id="rId26" name="Option Button 23">
              <controlPr defaultSize="0" autoFill="0" autoLine="0" autoPict="0">
                <anchor moveWithCells="1">
                  <from>
                    <xdr:col>12</xdr:col>
                    <xdr:colOff>76200</xdr:colOff>
                    <xdr:row>7</xdr:row>
                    <xdr:rowOff>104775</xdr:rowOff>
                  </from>
                  <to>
                    <xdr:col>12</xdr:col>
                    <xdr:colOff>533400</xdr:colOff>
                    <xdr:row>8</xdr:row>
                    <xdr:rowOff>85725</xdr:rowOff>
                  </to>
                </anchor>
              </controlPr>
            </control>
          </mc:Choice>
        </mc:AlternateContent>
        <mc:AlternateContent xmlns:mc="http://schemas.openxmlformats.org/markup-compatibility/2006">
          <mc:Choice Requires="x14">
            <control shapeId="2072" r:id="rId27" name="Option Button 24">
              <controlPr defaultSize="0" autoFill="0" autoLine="0" autoPict="0">
                <anchor moveWithCells="1">
                  <from>
                    <xdr:col>13</xdr:col>
                    <xdr:colOff>66675</xdr:colOff>
                    <xdr:row>7</xdr:row>
                    <xdr:rowOff>104775</xdr:rowOff>
                  </from>
                  <to>
                    <xdr:col>13</xdr:col>
                    <xdr:colOff>542925</xdr:colOff>
                    <xdr:row>8</xdr:row>
                    <xdr:rowOff>85725</xdr:rowOff>
                  </to>
                </anchor>
              </controlPr>
            </control>
          </mc:Choice>
        </mc:AlternateContent>
        <mc:AlternateContent xmlns:mc="http://schemas.openxmlformats.org/markup-compatibility/2006">
          <mc:Choice Requires="x14">
            <control shapeId="2073" r:id="rId28" name="Group Box 25">
              <controlPr defaultSize="0" autoFill="0" autoPict="0">
                <anchor moveWithCells="1">
                  <from>
                    <xdr:col>11</xdr:col>
                    <xdr:colOff>609600</xdr:colOff>
                    <xdr:row>23</xdr:row>
                    <xdr:rowOff>95250</xdr:rowOff>
                  </from>
                  <to>
                    <xdr:col>13</xdr:col>
                    <xdr:colOff>600075</xdr:colOff>
                    <xdr:row>24</xdr:row>
                    <xdr:rowOff>95250</xdr:rowOff>
                  </to>
                </anchor>
              </controlPr>
            </control>
          </mc:Choice>
        </mc:AlternateContent>
        <mc:AlternateContent xmlns:mc="http://schemas.openxmlformats.org/markup-compatibility/2006">
          <mc:Choice Requires="x14">
            <control shapeId="2074" r:id="rId29" name="Option Button 26">
              <controlPr defaultSize="0" autoFill="0" autoLine="0" autoPict="0">
                <anchor moveWithCells="1">
                  <from>
                    <xdr:col>12</xdr:col>
                    <xdr:colOff>76200</xdr:colOff>
                    <xdr:row>23</xdr:row>
                    <xdr:rowOff>104775</xdr:rowOff>
                  </from>
                  <to>
                    <xdr:col>12</xdr:col>
                    <xdr:colOff>533400</xdr:colOff>
                    <xdr:row>24</xdr:row>
                    <xdr:rowOff>95250</xdr:rowOff>
                  </to>
                </anchor>
              </controlPr>
            </control>
          </mc:Choice>
        </mc:AlternateContent>
        <mc:AlternateContent xmlns:mc="http://schemas.openxmlformats.org/markup-compatibility/2006">
          <mc:Choice Requires="x14">
            <control shapeId="2075" r:id="rId30" name="Option Button 27">
              <controlPr defaultSize="0" autoFill="0" autoLine="0" autoPict="0">
                <anchor moveWithCells="1">
                  <from>
                    <xdr:col>13</xdr:col>
                    <xdr:colOff>66675</xdr:colOff>
                    <xdr:row>23</xdr:row>
                    <xdr:rowOff>114300</xdr:rowOff>
                  </from>
                  <to>
                    <xdr:col>13</xdr:col>
                    <xdr:colOff>542925</xdr:colOff>
                    <xdr:row>24</xdr:row>
                    <xdr:rowOff>95250</xdr:rowOff>
                  </to>
                </anchor>
              </controlPr>
            </control>
          </mc:Choice>
        </mc:AlternateContent>
        <mc:AlternateContent xmlns:mc="http://schemas.openxmlformats.org/markup-compatibility/2006">
          <mc:Choice Requires="x14">
            <control shapeId="2076" r:id="rId31" name="Group Box 28">
              <controlPr defaultSize="0" autoFill="0" autoPict="0">
                <anchor moveWithCells="1">
                  <from>
                    <xdr:col>11</xdr:col>
                    <xdr:colOff>609600</xdr:colOff>
                    <xdr:row>25</xdr:row>
                    <xdr:rowOff>95250</xdr:rowOff>
                  </from>
                  <to>
                    <xdr:col>13</xdr:col>
                    <xdr:colOff>600075</xdr:colOff>
                    <xdr:row>26</xdr:row>
                    <xdr:rowOff>95250</xdr:rowOff>
                  </to>
                </anchor>
              </controlPr>
            </control>
          </mc:Choice>
        </mc:AlternateContent>
        <mc:AlternateContent xmlns:mc="http://schemas.openxmlformats.org/markup-compatibility/2006">
          <mc:Choice Requires="x14">
            <control shapeId="2077" r:id="rId32" name="Option Button 29">
              <controlPr defaultSize="0" autoFill="0" autoLine="0" autoPict="0">
                <anchor moveWithCells="1">
                  <from>
                    <xdr:col>12</xdr:col>
                    <xdr:colOff>76200</xdr:colOff>
                    <xdr:row>25</xdr:row>
                    <xdr:rowOff>104775</xdr:rowOff>
                  </from>
                  <to>
                    <xdr:col>12</xdr:col>
                    <xdr:colOff>533400</xdr:colOff>
                    <xdr:row>26</xdr:row>
                    <xdr:rowOff>95250</xdr:rowOff>
                  </to>
                </anchor>
              </controlPr>
            </control>
          </mc:Choice>
        </mc:AlternateContent>
        <mc:AlternateContent xmlns:mc="http://schemas.openxmlformats.org/markup-compatibility/2006">
          <mc:Choice Requires="x14">
            <control shapeId="2078" r:id="rId33" name="Option Button 30">
              <controlPr defaultSize="0" autoFill="0" autoLine="0" autoPict="0">
                <anchor moveWithCells="1">
                  <from>
                    <xdr:col>13</xdr:col>
                    <xdr:colOff>66675</xdr:colOff>
                    <xdr:row>25</xdr:row>
                    <xdr:rowOff>114300</xdr:rowOff>
                  </from>
                  <to>
                    <xdr:col>13</xdr:col>
                    <xdr:colOff>542925</xdr:colOff>
                    <xdr:row>26</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2</vt:i4>
      </vt:variant>
      <vt:variant>
        <vt:lpstr>Zone denumite</vt:lpstr>
      </vt:variant>
      <vt:variant>
        <vt:i4>1</vt:i4>
      </vt:variant>
    </vt:vector>
  </HeadingPairs>
  <TitlesOfParts>
    <vt:vector size="3" baseType="lpstr">
      <vt:lpstr>Plan</vt:lpstr>
      <vt:lpstr>Raport_revizuire</vt:lpstr>
      <vt:lpstr>Plan!Zona_de_imprimat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Gelu</dc:creator>
  <cp:lastModifiedBy>Patricia-Georgiana Rechisan</cp:lastModifiedBy>
  <cp:lastPrinted>2025-04-22T11:18:00Z</cp:lastPrinted>
  <dcterms:created xsi:type="dcterms:W3CDTF">2013-06-27T08:19:59Z</dcterms:created>
  <dcterms:modified xsi:type="dcterms:W3CDTF">2025-04-25T06:28:58Z</dcterms:modified>
</cp:coreProperties>
</file>