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https://ubbcluj-my.sharepoint.com/personal/gelu_gherghin_ubbcluj_ro/Documents/Planuri_de_Invatamant_2025-2026/15. FSPAC/Versiunea_1/"/>
    </mc:Choice>
  </mc:AlternateContent>
  <xr:revisionPtr revIDLastSave="40" documentId="8_{16734CB9-78CA-4895-BC2A-24A21B2E4E79}" xr6:coauthVersionLast="47" xr6:coauthVersionMax="47" xr10:uidLastSave="{EF304F6B-DF2C-4E54-AE80-AAA6E203C114}"/>
  <bookViews>
    <workbookView xWindow="-120" yWindow="-120" windowWidth="29040" windowHeight="15720" xr2:uid="{00000000-000D-0000-FFFF-FFFF00000000}"/>
  </bookViews>
  <sheets>
    <sheet name="Plan" sheetId="1" r:id="rId1"/>
    <sheet name="Raport_revizuir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61" i="1" l="1"/>
  <c r="M361" i="1"/>
  <c r="K361" i="1"/>
  <c r="T360" i="1"/>
  <c r="S360" i="1"/>
  <c r="R360" i="1"/>
  <c r="Q360" i="1"/>
  <c r="K360" i="1"/>
  <c r="L360" i="1"/>
  <c r="M360" i="1"/>
  <c r="J360" i="1"/>
  <c r="P355" i="1" l="1"/>
  <c r="N355" i="1"/>
  <c r="P354" i="1"/>
  <c r="N354" i="1"/>
  <c r="P353" i="1"/>
  <c r="N353" i="1"/>
  <c r="P349" i="1"/>
  <c r="N349" i="1"/>
  <c r="P348" i="1"/>
  <c r="N348" i="1"/>
  <c r="P347" i="1"/>
  <c r="N347" i="1"/>
  <c r="P346" i="1"/>
  <c r="N346" i="1"/>
  <c r="P340" i="1"/>
  <c r="N340" i="1"/>
  <c r="P339" i="1"/>
  <c r="N339" i="1"/>
  <c r="P338" i="1"/>
  <c r="N338" i="1"/>
  <c r="P332" i="1"/>
  <c r="N332" i="1"/>
  <c r="P331" i="1"/>
  <c r="N331" i="1"/>
  <c r="P330" i="1"/>
  <c r="N330" i="1"/>
  <c r="P329" i="1"/>
  <c r="N329" i="1"/>
  <c r="P335" i="1"/>
  <c r="N335" i="1"/>
  <c r="N336" i="1"/>
  <c r="P336" i="1"/>
  <c r="N341" i="1"/>
  <c r="P341" i="1"/>
  <c r="P361" i="1" l="1"/>
  <c r="P360" i="1"/>
  <c r="N361" i="1"/>
  <c r="N360" i="1"/>
  <c r="O331" i="1"/>
  <c r="O355" i="1"/>
  <c r="O347" i="1"/>
  <c r="O341" i="1"/>
  <c r="O349" i="1"/>
  <c r="O353" i="1"/>
  <c r="O354" i="1"/>
  <c r="O348" i="1"/>
  <c r="O330" i="1"/>
  <c r="O346" i="1"/>
  <c r="O329" i="1"/>
  <c r="O332" i="1"/>
  <c r="O338" i="1"/>
  <c r="O340" i="1"/>
  <c r="O336" i="1"/>
  <c r="O339" i="1"/>
  <c r="O335" i="1"/>
  <c r="O361" i="1" l="1"/>
  <c r="O360" i="1"/>
  <c r="P299" i="1" l="1"/>
  <c r="N299" i="1"/>
  <c r="P285" i="1"/>
  <c r="N285" i="1"/>
  <c r="P271" i="1"/>
  <c r="N271" i="1"/>
  <c r="P254" i="1"/>
  <c r="N254" i="1"/>
  <c r="O254" i="1" l="1"/>
  <c r="O271" i="1"/>
  <c r="O285" i="1"/>
  <c r="O299" i="1"/>
  <c r="S585" i="1"/>
  <c r="R585" i="1"/>
  <c r="K585" i="1"/>
  <c r="L585" i="1"/>
  <c r="M585" i="1"/>
  <c r="J585" i="1"/>
  <c r="L412" i="1" l="1"/>
  <c r="M412" i="1"/>
  <c r="K412" i="1"/>
  <c r="T411" i="1"/>
  <c r="S411" i="1"/>
  <c r="K411" i="1"/>
  <c r="L411" i="1"/>
  <c r="M411" i="1"/>
  <c r="J411" i="1"/>
  <c r="U33" i="1" l="1"/>
  <c r="N583" i="1" l="1"/>
  <c r="P583" i="1"/>
  <c r="Q585" i="1"/>
  <c r="K586" i="1"/>
  <c r="L586" i="1"/>
  <c r="M586" i="1"/>
  <c r="O583" i="1" l="1"/>
  <c r="T511" i="1"/>
  <c r="S511" i="1"/>
  <c r="R511" i="1"/>
  <c r="Q511" i="1"/>
  <c r="M511" i="1"/>
  <c r="L511" i="1"/>
  <c r="K511" i="1"/>
  <c r="J511" i="1"/>
  <c r="A511" i="1"/>
  <c r="T493" i="1"/>
  <c r="S493" i="1"/>
  <c r="R493" i="1"/>
  <c r="Q493" i="1"/>
  <c r="M493" i="1"/>
  <c r="L493" i="1"/>
  <c r="K493" i="1"/>
  <c r="J493" i="1"/>
  <c r="A493" i="1"/>
  <c r="T492" i="1"/>
  <c r="S492" i="1"/>
  <c r="R492" i="1"/>
  <c r="Q492" i="1"/>
  <c r="M492" i="1"/>
  <c r="L492" i="1"/>
  <c r="K492" i="1"/>
  <c r="J492" i="1"/>
  <c r="A492" i="1"/>
  <c r="T491" i="1"/>
  <c r="S491" i="1"/>
  <c r="R491" i="1"/>
  <c r="Q491" i="1"/>
  <c r="M491" i="1"/>
  <c r="L491" i="1"/>
  <c r="K491" i="1"/>
  <c r="J491" i="1"/>
  <c r="A491" i="1"/>
  <c r="N383" i="1" l="1"/>
  <c r="P383" i="1"/>
  <c r="N384" i="1"/>
  <c r="P384" i="1"/>
  <c r="N385" i="1"/>
  <c r="P385" i="1"/>
  <c r="N387" i="1"/>
  <c r="P387" i="1"/>
  <c r="N388" i="1"/>
  <c r="P388" i="1"/>
  <c r="N389" i="1"/>
  <c r="P389" i="1"/>
  <c r="O387" i="1" l="1"/>
  <c r="O384" i="1"/>
  <c r="O388" i="1"/>
  <c r="O385" i="1"/>
  <c r="O383" i="1"/>
  <c r="O389" i="1"/>
  <c r="R411" i="1"/>
  <c r="Q411" i="1"/>
  <c r="P378" i="1" l="1"/>
  <c r="N378" i="1"/>
  <c r="P374" i="1"/>
  <c r="N374" i="1"/>
  <c r="P409" i="1"/>
  <c r="N409" i="1"/>
  <c r="P408" i="1"/>
  <c r="N408" i="1"/>
  <c r="N412" i="1" l="1"/>
  <c r="N411" i="1"/>
  <c r="P412" i="1"/>
  <c r="P411" i="1"/>
  <c r="O374" i="1"/>
  <c r="O408" i="1"/>
  <c r="K413" i="1"/>
  <c r="O378" i="1"/>
  <c r="O409" i="1"/>
  <c r="T392" i="1"/>
  <c r="T428" i="1" s="1"/>
  <c r="O411" i="1" l="1"/>
  <c r="O412" i="1"/>
  <c r="N413" i="1" s="1"/>
  <c r="M393" i="1"/>
  <c r="M429" i="1" s="1"/>
  <c r="L393" i="1"/>
  <c r="L429" i="1" s="1"/>
  <c r="K393" i="1"/>
  <c r="K429" i="1" s="1"/>
  <c r="S392" i="1" l="1"/>
  <c r="S428" i="1" s="1"/>
  <c r="R392" i="1"/>
  <c r="R428" i="1" s="1"/>
  <c r="Q392" i="1"/>
  <c r="Q428" i="1" s="1"/>
  <c r="M392" i="1"/>
  <c r="M428" i="1" s="1"/>
  <c r="L392" i="1"/>
  <c r="L428" i="1" s="1"/>
  <c r="K392" i="1"/>
  <c r="K428" i="1" s="1"/>
  <c r="J392" i="1"/>
  <c r="J428" i="1" s="1"/>
  <c r="A486" i="1" l="1"/>
  <c r="J486" i="1"/>
  <c r="K486" i="1"/>
  <c r="L486" i="1"/>
  <c r="M486" i="1"/>
  <c r="Q486" i="1"/>
  <c r="R486" i="1"/>
  <c r="S486" i="1"/>
  <c r="T486" i="1"/>
  <c r="A487" i="1"/>
  <c r="J487" i="1"/>
  <c r="K487" i="1"/>
  <c r="L487" i="1"/>
  <c r="M487" i="1"/>
  <c r="Q487" i="1"/>
  <c r="R487" i="1"/>
  <c r="S487" i="1"/>
  <c r="T487" i="1"/>
  <c r="T485" i="1"/>
  <c r="S485" i="1"/>
  <c r="R485" i="1"/>
  <c r="Q485" i="1"/>
  <c r="M485" i="1"/>
  <c r="L485" i="1"/>
  <c r="K485" i="1"/>
  <c r="J485" i="1"/>
  <c r="A485" i="1"/>
  <c r="T484" i="1"/>
  <c r="S484" i="1"/>
  <c r="R484" i="1"/>
  <c r="Q484" i="1"/>
  <c r="M484" i="1"/>
  <c r="L484" i="1"/>
  <c r="K484" i="1"/>
  <c r="J484" i="1"/>
  <c r="A484" i="1"/>
  <c r="T483" i="1"/>
  <c r="S483" i="1"/>
  <c r="R483" i="1"/>
  <c r="Q483" i="1"/>
  <c r="M483" i="1"/>
  <c r="L483" i="1"/>
  <c r="K483" i="1"/>
  <c r="J483" i="1"/>
  <c r="A483" i="1"/>
  <c r="T482" i="1"/>
  <c r="S482" i="1"/>
  <c r="R482" i="1"/>
  <c r="Q482" i="1"/>
  <c r="M482" i="1"/>
  <c r="L482" i="1"/>
  <c r="K482" i="1"/>
  <c r="J482" i="1"/>
  <c r="A482" i="1"/>
  <c r="T481" i="1"/>
  <c r="S481" i="1"/>
  <c r="R481" i="1"/>
  <c r="Q481" i="1"/>
  <c r="M481" i="1"/>
  <c r="L481" i="1"/>
  <c r="K481" i="1"/>
  <c r="J481" i="1"/>
  <c r="A481" i="1"/>
  <c r="T480" i="1"/>
  <c r="S480" i="1"/>
  <c r="R480" i="1"/>
  <c r="Q480" i="1"/>
  <c r="M480" i="1"/>
  <c r="L480" i="1"/>
  <c r="K480" i="1"/>
  <c r="J480" i="1"/>
  <c r="A480" i="1"/>
  <c r="T479" i="1"/>
  <c r="S479" i="1"/>
  <c r="R479" i="1"/>
  <c r="Q479" i="1"/>
  <c r="M479" i="1"/>
  <c r="L479" i="1"/>
  <c r="K479" i="1"/>
  <c r="J479" i="1"/>
  <c r="A479" i="1"/>
  <c r="T478" i="1"/>
  <c r="S478" i="1"/>
  <c r="R478" i="1"/>
  <c r="Q478" i="1"/>
  <c r="M478" i="1"/>
  <c r="L478" i="1"/>
  <c r="K478" i="1"/>
  <c r="J478" i="1"/>
  <c r="A478" i="1"/>
  <c r="T477" i="1"/>
  <c r="S477" i="1"/>
  <c r="R477" i="1"/>
  <c r="Q477" i="1"/>
  <c r="M477" i="1"/>
  <c r="L477" i="1"/>
  <c r="K477" i="1"/>
  <c r="J477" i="1"/>
  <c r="A477" i="1"/>
  <c r="T476" i="1"/>
  <c r="S476" i="1"/>
  <c r="R476" i="1"/>
  <c r="Q476" i="1"/>
  <c r="M476" i="1"/>
  <c r="L476" i="1"/>
  <c r="K476" i="1"/>
  <c r="J476" i="1"/>
  <c r="A476" i="1"/>
  <c r="P260" i="1" l="1"/>
  <c r="N260" i="1"/>
  <c r="P259" i="1"/>
  <c r="N259" i="1"/>
  <c r="O260" i="1" l="1"/>
  <c r="O259" i="1"/>
  <c r="P243" i="1" l="1"/>
  <c r="T514" i="1"/>
  <c r="T515" i="1" s="1"/>
  <c r="T510" i="1"/>
  <c r="T509" i="1"/>
  <c r="T508" i="1"/>
  <c r="T507" i="1"/>
  <c r="T490" i="1"/>
  <c r="T475" i="1"/>
  <c r="T474" i="1"/>
  <c r="T473" i="1"/>
  <c r="T472" i="1"/>
  <c r="T471" i="1"/>
  <c r="T470" i="1"/>
  <c r="T469" i="1"/>
  <c r="T455" i="1"/>
  <c r="T452" i="1"/>
  <c r="T451" i="1"/>
  <c r="T450" i="1"/>
  <c r="T449" i="1"/>
  <c r="T448" i="1"/>
  <c r="T447" i="1"/>
  <c r="T446" i="1"/>
  <c r="T445" i="1"/>
  <c r="T444" i="1"/>
  <c r="P318" i="1"/>
  <c r="P493" i="1" s="1"/>
  <c r="P317" i="1"/>
  <c r="P492" i="1" s="1"/>
  <c r="P316" i="1"/>
  <c r="P315" i="1"/>
  <c r="P491" i="1" s="1"/>
  <c r="P314" i="1"/>
  <c r="S449" i="1"/>
  <c r="R449" i="1"/>
  <c r="Q449" i="1"/>
  <c r="M449" i="1"/>
  <c r="L449" i="1"/>
  <c r="K449" i="1"/>
  <c r="J449" i="1"/>
  <c r="A449" i="1"/>
  <c r="N373" i="1"/>
  <c r="P373" i="1"/>
  <c r="N375" i="1"/>
  <c r="P375" i="1"/>
  <c r="N377" i="1"/>
  <c r="P377" i="1"/>
  <c r="N379" i="1"/>
  <c r="P379" i="1"/>
  <c r="N381" i="1"/>
  <c r="P381" i="1"/>
  <c r="N391" i="1"/>
  <c r="P391" i="1"/>
  <c r="P242" i="1"/>
  <c r="N242" i="1"/>
  <c r="P393" i="1" l="1"/>
  <c r="P429" i="1" s="1"/>
  <c r="P392" i="1"/>
  <c r="P428" i="1" s="1"/>
  <c r="N393" i="1"/>
  <c r="N429" i="1" s="1"/>
  <c r="N392" i="1"/>
  <c r="N428" i="1" s="1"/>
  <c r="T494" i="1"/>
  <c r="T512" i="1"/>
  <c r="T488" i="1"/>
  <c r="O373" i="1"/>
  <c r="T453" i="1"/>
  <c r="T456" i="1"/>
  <c r="K394" i="1"/>
  <c r="K430" i="1" s="1"/>
  <c r="O381" i="1"/>
  <c r="O379" i="1"/>
  <c r="O391" i="1"/>
  <c r="O377" i="1"/>
  <c r="O375" i="1"/>
  <c r="O242" i="1"/>
  <c r="T292" i="1"/>
  <c r="T319" i="1"/>
  <c r="T305" i="1"/>
  <c r="T277" i="1"/>
  <c r="T261" i="1"/>
  <c r="T244" i="1"/>
  <c r="P582" i="1"/>
  <c r="N582" i="1"/>
  <c r="P579" i="1"/>
  <c r="N579" i="1"/>
  <c r="P578" i="1"/>
  <c r="N578" i="1"/>
  <c r="P575" i="1"/>
  <c r="N575" i="1"/>
  <c r="P570" i="1"/>
  <c r="N570" i="1"/>
  <c r="P564" i="1"/>
  <c r="N564" i="1"/>
  <c r="P562" i="1"/>
  <c r="N562" i="1"/>
  <c r="P585" i="1" l="1"/>
  <c r="N585" i="1"/>
  <c r="N586" i="1"/>
  <c r="P586" i="1"/>
  <c r="K414" i="1"/>
  <c r="K431" i="1"/>
  <c r="O393" i="1"/>
  <c r="O392" i="1"/>
  <c r="O428" i="1" s="1"/>
  <c r="T516" i="1"/>
  <c r="K519" i="1" s="1"/>
  <c r="T495" i="1"/>
  <c r="K498" i="1" s="1"/>
  <c r="T457" i="1"/>
  <c r="K460" i="1" s="1"/>
  <c r="K363" i="1"/>
  <c r="K395" i="1"/>
  <c r="O578" i="1"/>
  <c r="O579" i="1"/>
  <c r="O570" i="1"/>
  <c r="K587" i="1"/>
  <c r="O562" i="1"/>
  <c r="O575" i="1"/>
  <c r="O564" i="1"/>
  <c r="O582" i="1"/>
  <c r="S244" i="1"/>
  <c r="R244" i="1"/>
  <c r="Q244" i="1"/>
  <c r="S261" i="1"/>
  <c r="R261" i="1"/>
  <c r="Q261" i="1"/>
  <c r="U35" i="1"/>
  <c r="U34" i="1"/>
  <c r="U548" i="1" l="1"/>
  <c r="U550" i="1" s="1"/>
  <c r="W548" i="1"/>
  <c r="W550" i="1" s="1"/>
  <c r="O585" i="1"/>
  <c r="O586" i="1"/>
  <c r="N587" i="1" s="1"/>
  <c r="N394" i="1"/>
  <c r="N430" i="1" s="1"/>
  <c r="O429" i="1"/>
  <c r="U244" i="1"/>
  <c r="U261" i="1"/>
  <c r="A455" i="1"/>
  <c r="S514" i="1" l="1"/>
  <c r="S515" i="1" s="1"/>
  <c r="R514" i="1"/>
  <c r="R515" i="1" s="1"/>
  <c r="Q514" i="1"/>
  <c r="Q515" i="1" s="1"/>
  <c r="P514" i="1"/>
  <c r="P515" i="1" s="1"/>
  <c r="M514" i="1"/>
  <c r="M515" i="1" s="1"/>
  <c r="L514" i="1"/>
  <c r="L515" i="1" s="1"/>
  <c r="K514" i="1"/>
  <c r="K515" i="1" s="1"/>
  <c r="J514" i="1"/>
  <c r="J515" i="1" s="1"/>
  <c r="A514" i="1"/>
  <c r="S510" i="1"/>
  <c r="R510" i="1"/>
  <c r="Q510" i="1"/>
  <c r="M510" i="1"/>
  <c r="L510" i="1"/>
  <c r="K510" i="1"/>
  <c r="J510" i="1"/>
  <c r="A510" i="1"/>
  <c r="S509" i="1"/>
  <c r="R509" i="1"/>
  <c r="Q509" i="1"/>
  <c r="P509" i="1"/>
  <c r="O509" i="1"/>
  <c r="N509" i="1"/>
  <c r="M509" i="1"/>
  <c r="L509" i="1"/>
  <c r="K509" i="1"/>
  <c r="J509" i="1"/>
  <c r="A509" i="1"/>
  <c r="S508" i="1"/>
  <c r="R508" i="1"/>
  <c r="Q508" i="1"/>
  <c r="P508" i="1"/>
  <c r="M508" i="1"/>
  <c r="L508" i="1"/>
  <c r="K508" i="1"/>
  <c r="J508" i="1"/>
  <c r="A508" i="1"/>
  <c r="S507" i="1"/>
  <c r="R507" i="1"/>
  <c r="Q507" i="1"/>
  <c r="P507" i="1"/>
  <c r="O507" i="1"/>
  <c r="N507" i="1"/>
  <c r="M507" i="1"/>
  <c r="L507" i="1"/>
  <c r="K507" i="1"/>
  <c r="J507" i="1"/>
  <c r="A507" i="1"/>
  <c r="S490" i="1"/>
  <c r="R490" i="1"/>
  <c r="Q490" i="1"/>
  <c r="P490" i="1"/>
  <c r="M490" i="1"/>
  <c r="L490" i="1"/>
  <c r="K490" i="1"/>
  <c r="J490" i="1"/>
  <c r="A490" i="1"/>
  <c r="S475" i="1"/>
  <c r="R475" i="1"/>
  <c r="Q475" i="1"/>
  <c r="M475" i="1"/>
  <c r="L475" i="1"/>
  <c r="K475" i="1"/>
  <c r="J475" i="1"/>
  <c r="A475" i="1"/>
  <c r="S474" i="1"/>
  <c r="R474" i="1"/>
  <c r="Q474" i="1"/>
  <c r="M474" i="1"/>
  <c r="O545" i="1" s="1"/>
  <c r="O547" i="1" s="1"/>
  <c r="L474" i="1"/>
  <c r="K474" i="1"/>
  <c r="J474" i="1"/>
  <c r="A474" i="1"/>
  <c r="S473" i="1"/>
  <c r="R473" i="1"/>
  <c r="Q473" i="1"/>
  <c r="M473" i="1"/>
  <c r="L473" i="1"/>
  <c r="K473" i="1"/>
  <c r="J473" i="1"/>
  <c r="A473" i="1"/>
  <c r="S472" i="1"/>
  <c r="R472" i="1"/>
  <c r="Q472" i="1"/>
  <c r="M472" i="1"/>
  <c r="L472" i="1"/>
  <c r="K472" i="1"/>
  <c r="J472" i="1"/>
  <c r="A472" i="1"/>
  <c r="S471" i="1"/>
  <c r="R471" i="1"/>
  <c r="Q471" i="1"/>
  <c r="M471" i="1"/>
  <c r="L471" i="1"/>
  <c r="K471" i="1"/>
  <c r="J471" i="1"/>
  <c r="A471" i="1"/>
  <c r="S470" i="1"/>
  <c r="R470" i="1"/>
  <c r="Q470" i="1"/>
  <c r="M470" i="1"/>
  <c r="L470" i="1"/>
  <c r="K470" i="1"/>
  <c r="J470" i="1"/>
  <c r="A470" i="1"/>
  <c r="S469" i="1"/>
  <c r="R469" i="1"/>
  <c r="Q469" i="1"/>
  <c r="M469" i="1"/>
  <c r="L469" i="1"/>
  <c r="K469" i="1"/>
  <c r="J469" i="1"/>
  <c r="A469" i="1"/>
  <c r="S455" i="1"/>
  <c r="R455" i="1"/>
  <c r="Q455" i="1"/>
  <c r="M455" i="1"/>
  <c r="L455" i="1"/>
  <c r="K455" i="1"/>
  <c r="J455" i="1"/>
  <c r="J512" i="1" l="1"/>
  <c r="Q445" i="1"/>
  <c r="R444" i="1"/>
  <c r="S444" i="1"/>
  <c r="S452" i="1" l="1"/>
  <c r="R452" i="1"/>
  <c r="Q452" i="1"/>
  <c r="P452" i="1"/>
  <c r="O452" i="1"/>
  <c r="N452" i="1"/>
  <c r="M452" i="1"/>
  <c r="L452" i="1"/>
  <c r="K452" i="1"/>
  <c r="J452" i="1"/>
  <c r="A452" i="1"/>
  <c r="S451" i="1"/>
  <c r="R451" i="1"/>
  <c r="Q451" i="1"/>
  <c r="P451" i="1"/>
  <c r="O451" i="1"/>
  <c r="N451" i="1"/>
  <c r="M451" i="1"/>
  <c r="L451" i="1"/>
  <c r="K451" i="1"/>
  <c r="J451" i="1"/>
  <c r="A451" i="1"/>
  <c r="S450" i="1"/>
  <c r="R450" i="1"/>
  <c r="Q450" i="1"/>
  <c r="P450" i="1"/>
  <c r="O450" i="1"/>
  <c r="N450" i="1"/>
  <c r="M450" i="1"/>
  <c r="L450" i="1"/>
  <c r="K450" i="1"/>
  <c r="J450" i="1"/>
  <c r="A450" i="1"/>
  <c r="S448" i="1"/>
  <c r="R448" i="1"/>
  <c r="Q448" i="1"/>
  <c r="P448" i="1"/>
  <c r="O448" i="1"/>
  <c r="N448" i="1"/>
  <c r="M448" i="1"/>
  <c r="L448" i="1"/>
  <c r="K448" i="1"/>
  <c r="J448" i="1"/>
  <c r="A448" i="1"/>
  <c r="S447" i="1"/>
  <c r="R447" i="1"/>
  <c r="Q447" i="1"/>
  <c r="M447" i="1"/>
  <c r="L447" i="1"/>
  <c r="K447" i="1"/>
  <c r="J447" i="1"/>
  <c r="A447" i="1"/>
  <c r="A446" i="1" l="1"/>
  <c r="A445" i="1"/>
  <c r="S446" i="1"/>
  <c r="R446" i="1"/>
  <c r="Q446" i="1"/>
  <c r="M446" i="1"/>
  <c r="L446" i="1"/>
  <c r="K446" i="1"/>
  <c r="J446" i="1"/>
  <c r="S445" i="1"/>
  <c r="R445" i="1"/>
  <c r="M445" i="1"/>
  <c r="L445" i="1"/>
  <c r="K445" i="1"/>
  <c r="J445" i="1"/>
  <c r="Q444" i="1"/>
  <c r="M444" i="1"/>
  <c r="L444" i="1"/>
  <c r="K444" i="1"/>
  <c r="J444" i="1"/>
  <c r="A444" i="1"/>
  <c r="K453" i="1" l="1"/>
  <c r="L453" i="1"/>
  <c r="J453" i="1"/>
  <c r="M453" i="1"/>
  <c r="N357" i="1"/>
  <c r="P357" i="1"/>
  <c r="N240" i="1"/>
  <c r="N447" i="1" s="1"/>
  <c r="P240" i="1"/>
  <c r="P447" i="1" s="1"/>
  <c r="N243" i="1"/>
  <c r="N508" i="1" s="1"/>
  <c r="S512" i="1"/>
  <c r="R512" i="1"/>
  <c r="Q512" i="1"/>
  <c r="M512" i="1"/>
  <c r="L512" i="1"/>
  <c r="K512" i="1"/>
  <c r="S494" i="1"/>
  <c r="R494" i="1"/>
  <c r="Q494" i="1"/>
  <c r="M494" i="1"/>
  <c r="L494" i="1"/>
  <c r="K494" i="1"/>
  <c r="J494" i="1"/>
  <c r="S488" i="1"/>
  <c r="R488" i="1"/>
  <c r="Q488" i="1"/>
  <c r="M488" i="1"/>
  <c r="L488" i="1"/>
  <c r="K488" i="1"/>
  <c r="J488" i="1"/>
  <c r="S456" i="1"/>
  <c r="R456" i="1"/>
  <c r="Q456" i="1"/>
  <c r="M456" i="1"/>
  <c r="L456" i="1"/>
  <c r="K456" i="1"/>
  <c r="J456" i="1"/>
  <c r="P359" i="1"/>
  <c r="N359" i="1"/>
  <c r="P358" i="1"/>
  <c r="N358" i="1"/>
  <c r="P350" i="1"/>
  <c r="N350" i="1"/>
  <c r="P356" i="1"/>
  <c r="N343" i="1"/>
  <c r="P343" i="1"/>
  <c r="N351" i="1"/>
  <c r="P351" i="1"/>
  <c r="J319" i="1"/>
  <c r="U313" i="1" s="1"/>
  <c r="P334" i="1"/>
  <c r="N334" i="1"/>
  <c r="N300" i="1"/>
  <c r="N482" i="1" s="1"/>
  <c r="P300" i="1"/>
  <c r="P482" i="1" s="1"/>
  <c r="N301" i="1"/>
  <c r="N479" i="1" s="1"/>
  <c r="P301" i="1"/>
  <c r="P479" i="1" s="1"/>
  <c r="N302" i="1"/>
  <c r="N480" i="1" s="1"/>
  <c r="P302" i="1"/>
  <c r="P480" i="1" s="1"/>
  <c r="N303" i="1"/>
  <c r="N486" i="1" s="1"/>
  <c r="P303" i="1"/>
  <c r="P486" i="1" s="1"/>
  <c r="N304" i="1"/>
  <c r="N487" i="1" s="1"/>
  <c r="P304" i="1"/>
  <c r="P487" i="1" s="1"/>
  <c r="J305" i="1"/>
  <c r="U299" i="1" s="1"/>
  <c r="K305" i="1"/>
  <c r="L305" i="1"/>
  <c r="M305" i="1"/>
  <c r="Q305" i="1"/>
  <c r="R305" i="1"/>
  <c r="S305" i="1"/>
  <c r="N313" i="1"/>
  <c r="P313" i="1"/>
  <c r="N314" i="1"/>
  <c r="N490" i="1" s="1"/>
  <c r="N315" i="1"/>
  <c r="N491" i="1" s="1"/>
  <c r="N316" i="1"/>
  <c r="N514" i="1" s="1"/>
  <c r="N515" i="1" s="1"/>
  <c r="N317" i="1"/>
  <c r="N492" i="1" s="1"/>
  <c r="N318" i="1"/>
  <c r="N493" i="1" s="1"/>
  <c r="K319" i="1"/>
  <c r="L319" i="1"/>
  <c r="M319" i="1"/>
  <c r="Q319" i="1"/>
  <c r="R319" i="1"/>
  <c r="S319" i="1"/>
  <c r="P257" i="1"/>
  <c r="P471" i="1" s="1"/>
  <c r="N257" i="1"/>
  <c r="N471" i="1" s="1"/>
  <c r="N356" i="1"/>
  <c r="P344" i="1"/>
  <c r="N344" i="1"/>
  <c r="P342" i="1"/>
  <c r="N342" i="1"/>
  <c r="P333" i="1"/>
  <c r="N333" i="1"/>
  <c r="S292" i="1"/>
  <c r="R292" i="1"/>
  <c r="Q292" i="1"/>
  <c r="M292" i="1"/>
  <c r="L292" i="1"/>
  <c r="K292" i="1"/>
  <c r="J292" i="1"/>
  <c r="U285" i="1" s="1"/>
  <c r="P291" i="1"/>
  <c r="P485" i="1" s="1"/>
  <c r="N291" i="1"/>
  <c r="N485" i="1" s="1"/>
  <c r="P290" i="1"/>
  <c r="P484" i="1" s="1"/>
  <c r="N290" i="1"/>
  <c r="N484" i="1" s="1"/>
  <c r="P289" i="1"/>
  <c r="P478" i="1" s="1"/>
  <c r="N289" i="1"/>
  <c r="N478" i="1" s="1"/>
  <c r="P288" i="1"/>
  <c r="P477" i="1" s="1"/>
  <c r="N288" i="1"/>
  <c r="N477" i="1" s="1"/>
  <c r="P287" i="1"/>
  <c r="P476" i="1" s="1"/>
  <c r="N287" i="1"/>
  <c r="N476" i="1" s="1"/>
  <c r="P286" i="1"/>
  <c r="N286" i="1"/>
  <c r="S277" i="1"/>
  <c r="R277" i="1"/>
  <c r="Q277" i="1"/>
  <c r="M277" i="1"/>
  <c r="L277" i="1"/>
  <c r="K277" i="1"/>
  <c r="J277" i="1"/>
  <c r="U271" i="1" s="1"/>
  <c r="P276" i="1"/>
  <c r="P483" i="1" s="1"/>
  <c r="N276" i="1"/>
  <c r="N483" i="1" s="1"/>
  <c r="P275" i="1"/>
  <c r="P474" i="1" s="1"/>
  <c r="N275" i="1"/>
  <c r="N474" i="1" s="1"/>
  <c r="P274" i="1"/>
  <c r="P473" i="1" s="1"/>
  <c r="N274" i="1"/>
  <c r="N473" i="1" s="1"/>
  <c r="P273" i="1"/>
  <c r="P511" i="1" s="1"/>
  <c r="N273" i="1"/>
  <c r="N511" i="1" s="1"/>
  <c r="P272" i="1"/>
  <c r="P481" i="1" s="1"/>
  <c r="N272" i="1"/>
  <c r="N481" i="1" s="1"/>
  <c r="M261" i="1"/>
  <c r="L261" i="1"/>
  <c r="K261" i="1"/>
  <c r="J261" i="1"/>
  <c r="U260" i="1" s="1"/>
  <c r="P258" i="1"/>
  <c r="P472" i="1" s="1"/>
  <c r="N258" i="1"/>
  <c r="N472" i="1" s="1"/>
  <c r="P256" i="1"/>
  <c r="P449" i="1" s="1"/>
  <c r="N256" i="1"/>
  <c r="N449" i="1" s="1"/>
  <c r="P255" i="1"/>
  <c r="P470" i="1" s="1"/>
  <c r="N255" i="1"/>
  <c r="N470" i="1" s="1"/>
  <c r="N241" i="1"/>
  <c r="N469" i="1" s="1"/>
  <c r="N239" i="1"/>
  <c r="N446" i="1" s="1"/>
  <c r="N238" i="1"/>
  <c r="N237" i="1"/>
  <c r="P241" i="1"/>
  <c r="P469" i="1" s="1"/>
  <c r="K244" i="1"/>
  <c r="P239" i="1"/>
  <c r="P446" i="1" s="1"/>
  <c r="P238" i="1"/>
  <c r="P237" i="1"/>
  <c r="M244" i="1"/>
  <c r="L244" i="1"/>
  <c r="J244" i="1"/>
  <c r="U243" i="1" s="1"/>
  <c r="O356" i="1" l="1"/>
  <c r="R528" i="1"/>
  <c r="R530" i="1" s="1"/>
  <c r="T528" i="1"/>
  <c r="T530" i="1" s="1"/>
  <c r="S528" i="1"/>
  <c r="S530" i="1" s="1"/>
  <c r="O357" i="1"/>
  <c r="O243" i="1"/>
  <c r="O508" i="1" s="1"/>
  <c r="N244" i="1"/>
  <c r="O273" i="1"/>
  <c r="O511" i="1" s="1"/>
  <c r="O359" i="1"/>
  <c r="P277" i="1"/>
  <c r="P305" i="1"/>
  <c r="O274" i="1"/>
  <c r="O473" i="1" s="1"/>
  <c r="O276" i="1"/>
  <c r="O483" i="1" s="1"/>
  <c r="N305" i="1"/>
  <c r="O6" i="1" s="1"/>
  <c r="U7" i="1" s="1"/>
  <c r="O350" i="1"/>
  <c r="U277" i="1"/>
  <c r="O257" i="1"/>
  <c r="O302" i="1"/>
  <c r="O480" i="1" s="1"/>
  <c r="O255" i="1"/>
  <c r="O470" i="1" s="1"/>
  <c r="O256" i="1"/>
  <c r="O449" i="1" s="1"/>
  <c r="N277" i="1"/>
  <c r="O5" i="1" s="1"/>
  <c r="U5" i="1" s="1"/>
  <c r="U319" i="1"/>
  <c r="U305" i="1"/>
  <c r="U292" i="1"/>
  <c r="J516" i="1"/>
  <c r="M516" i="1"/>
  <c r="K516" i="1"/>
  <c r="R516" i="1"/>
  <c r="L495" i="1"/>
  <c r="K517" i="1"/>
  <c r="M496" i="1"/>
  <c r="R495" i="1"/>
  <c r="M517" i="1"/>
  <c r="N494" i="1"/>
  <c r="N475" i="1"/>
  <c r="N488" i="1" s="1"/>
  <c r="N510" i="1"/>
  <c r="N455" i="1"/>
  <c r="N456" i="1" s="1"/>
  <c r="N444" i="1"/>
  <c r="P261" i="1"/>
  <c r="P445" i="1"/>
  <c r="O286" i="1"/>
  <c r="O288" i="1"/>
  <c r="O477" i="1" s="1"/>
  <c r="O290" i="1"/>
  <c r="O484" i="1" s="1"/>
  <c r="O333" i="1"/>
  <c r="O342" i="1"/>
  <c r="O316" i="1"/>
  <c r="O514" i="1" s="1"/>
  <c r="O515" i="1" s="1"/>
  <c r="O315" i="1"/>
  <c r="O491" i="1" s="1"/>
  <c r="O314" i="1"/>
  <c r="O490" i="1" s="1"/>
  <c r="O304" i="1"/>
  <c r="O487" i="1" s="1"/>
  <c r="O334" i="1"/>
  <c r="O351" i="1"/>
  <c r="P494" i="1"/>
  <c r="P475" i="1"/>
  <c r="P488" i="1" s="1"/>
  <c r="P510" i="1"/>
  <c r="P512" i="1" s="1"/>
  <c r="P455" i="1"/>
  <c r="P456" i="1" s="1"/>
  <c r="P444" i="1"/>
  <c r="N445" i="1"/>
  <c r="O240" i="1"/>
  <c r="O447" i="1" s="1"/>
  <c r="O237" i="1"/>
  <c r="O241" i="1"/>
  <c r="O469" i="1" s="1"/>
  <c r="J495" i="1"/>
  <c r="L496" i="1"/>
  <c r="Q495" i="1"/>
  <c r="S495" i="1"/>
  <c r="Q516" i="1"/>
  <c r="M457" i="1"/>
  <c r="K457" i="1"/>
  <c r="R453" i="1"/>
  <c r="R457" i="1" s="1"/>
  <c r="L457" i="1"/>
  <c r="Q453" i="1"/>
  <c r="Q457" i="1" s="1"/>
  <c r="S453" i="1"/>
  <c r="S457" i="1" s="1"/>
  <c r="O239" i="1"/>
  <c r="O446" i="1" s="1"/>
  <c r="S516" i="1"/>
  <c r="P319" i="1"/>
  <c r="N292" i="1"/>
  <c r="P244" i="1"/>
  <c r="O238" i="1"/>
  <c r="N261" i="1"/>
  <c r="R4" i="1" s="1"/>
  <c r="U4" i="1" s="1"/>
  <c r="O258" i="1"/>
  <c r="O472" i="1" s="1"/>
  <c r="O272" i="1"/>
  <c r="O481" i="1" s="1"/>
  <c r="O275" i="1"/>
  <c r="O474" i="1" s="1"/>
  <c r="O287" i="1"/>
  <c r="O476" i="1" s="1"/>
  <c r="O289" i="1"/>
  <c r="O478" i="1" s="1"/>
  <c r="O291" i="1"/>
  <c r="O485" i="1" s="1"/>
  <c r="O344" i="1"/>
  <c r="J529" i="1"/>
  <c r="O318" i="1"/>
  <c r="O493" i="1" s="1"/>
  <c r="O317" i="1"/>
  <c r="O492" i="1" s="1"/>
  <c r="N319" i="1"/>
  <c r="R6" i="1" s="1"/>
  <c r="U8" i="1" s="1"/>
  <c r="O471" i="1"/>
  <c r="O303" i="1"/>
  <c r="O486" i="1" s="1"/>
  <c r="O301" i="1"/>
  <c r="O479" i="1" s="1"/>
  <c r="O300" i="1"/>
  <c r="O482" i="1" s="1"/>
  <c r="O343" i="1"/>
  <c r="O358" i="1"/>
  <c r="K362" i="1"/>
  <c r="P292" i="1"/>
  <c r="O313" i="1"/>
  <c r="M495" i="1"/>
  <c r="K496" i="1"/>
  <c r="K495" i="1"/>
  <c r="L516" i="1"/>
  <c r="L517" i="1"/>
  <c r="N453" i="1" l="1"/>
  <c r="N457" i="1" s="1"/>
  <c r="P453" i="1"/>
  <c r="P458" i="1" s="1"/>
  <c r="K518" i="1"/>
  <c r="H529" i="1"/>
  <c r="J528" i="1"/>
  <c r="O4" i="1"/>
  <c r="U3" i="1" s="1"/>
  <c r="K432" i="1"/>
  <c r="K415" i="1"/>
  <c r="R5" i="1"/>
  <c r="U6" i="1" s="1"/>
  <c r="K364" i="1"/>
  <c r="K396" i="1"/>
  <c r="N512" i="1"/>
  <c r="N517" i="1" s="1"/>
  <c r="L529" i="1"/>
  <c r="J457" i="1"/>
  <c r="K497" i="1"/>
  <c r="P516" i="1"/>
  <c r="P495" i="1"/>
  <c r="P496" i="1"/>
  <c r="K458" i="1"/>
  <c r="P517" i="1"/>
  <c r="O445" i="1"/>
  <c r="O510" i="1"/>
  <c r="O512" i="1" s="1"/>
  <c r="O494" i="1"/>
  <c r="O475" i="1"/>
  <c r="O488" i="1" s="1"/>
  <c r="O455" i="1"/>
  <c r="O456" i="1" s="1"/>
  <c r="O444" i="1"/>
  <c r="N495" i="1"/>
  <c r="N496" i="1"/>
  <c r="M458" i="1"/>
  <c r="O319" i="1"/>
  <c r="L458" i="1"/>
  <c r="O261" i="1"/>
  <c r="O305" i="1"/>
  <c r="O244" i="1"/>
  <c r="O292" i="1"/>
  <c r="O277" i="1"/>
  <c r="O453" i="1" l="1"/>
  <c r="O458" i="1" s="1"/>
  <c r="N529" i="1"/>
  <c r="U529" i="1" s="1"/>
  <c r="K520" i="1"/>
  <c r="K539" i="1" s="1"/>
  <c r="I539" i="1"/>
  <c r="K499" i="1"/>
  <c r="K538" i="1" s="1"/>
  <c r="I538" i="1"/>
  <c r="L528" i="1"/>
  <c r="L530" i="1" s="1"/>
  <c r="H528" i="1"/>
  <c r="J530" i="1"/>
  <c r="N516" i="1"/>
  <c r="N362" i="1"/>
  <c r="K459" i="1"/>
  <c r="I537" i="1" s="1"/>
  <c r="P457" i="1"/>
  <c r="O496" i="1"/>
  <c r="N497" i="1" s="1"/>
  <c r="O538" i="1" s="1"/>
  <c r="O517" i="1"/>
  <c r="N518" i="1" s="1"/>
  <c r="O539" i="1" s="1"/>
  <c r="O495" i="1"/>
  <c r="O516" i="1"/>
  <c r="N458" i="1"/>
  <c r="N528" i="1" l="1"/>
  <c r="N530" i="1" s="1"/>
  <c r="K461" i="1"/>
  <c r="I540" i="1"/>
  <c r="U537" i="1" s="1"/>
  <c r="H530" i="1"/>
  <c r="P529" i="1" s="1"/>
  <c r="N459" i="1"/>
  <c r="O457" i="1"/>
  <c r="K537" i="1" l="1"/>
  <c r="K540" i="1" s="1"/>
  <c r="U549" i="1"/>
  <c r="U551" i="1" s="1"/>
  <c r="W549" i="1"/>
  <c r="W551" i="1" s="1"/>
  <c r="O537" i="1"/>
  <c r="P528" i="1"/>
  <c r="P530" i="1" s="1"/>
  <c r="O540" i="1" l="1"/>
  <c r="U539" i="1" s="1"/>
  <c r="R539" i="1" l="1"/>
  <c r="R538" i="1"/>
  <c r="R537" i="1"/>
  <c r="R54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Gelu Gherghin</author>
  </authors>
  <commentList>
    <comment ref="A4" authorId="0" shapeId="0" xr:uid="{00000000-0006-0000-0000-000001000000}">
      <text>
        <r>
          <rPr>
            <b/>
            <sz val="9"/>
            <color rgb="FF000000"/>
            <rFont val="Tahoma"/>
            <family val="2"/>
            <charset val="238"/>
          </rPr>
          <t xml:space="preserve">Gelu Gherghin:
</t>
        </r>
        <r>
          <rPr>
            <sz val="9"/>
            <color rgb="FFFF0000"/>
            <rFont val="Tahoma"/>
            <family val="2"/>
            <charset val="238"/>
          </rPr>
          <t>Se introduce numele facultății</t>
        </r>
      </text>
    </comment>
    <comment ref="O4" authorId="1" shapeId="0" xr:uid="{00000000-0006-0000-0000-000002000000}">
      <text>
        <r>
          <rPr>
            <b/>
            <sz val="9"/>
            <color indexed="81"/>
            <rFont val="Tahoma"/>
            <family val="2"/>
            <charset val="238"/>
          </rPr>
          <t xml:space="preserve">Gelu Gherghin:
</t>
        </r>
        <r>
          <rPr>
            <b/>
            <sz val="9"/>
            <color indexed="10"/>
            <rFont val="Tahoma"/>
            <family val="2"/>
            <charset val="238"/>
          </rPr>
          <t xml:space="preserve">Date preluate automat din tabelele cu discipline pe semestre. Nu introduceți manual.
</t>
        </r>
        <r>
          <rPr>
            <sz val="9"/>
            <color indexed="10"/>
            <rFont val="Tahoma"/>
            <family val="2"/>
            <charset val="238"/>
          </rPr>
          <t xml:space="preserve">
Valoarea de minim 22 ore/săptămână se aplică majorității domeniilor, dar unele standarde specifice prevăd alte valori. Verificați standardul domeniului dumneavoastră.</t>
        </r>
      </text>
    </comment>
    <comment ref="R4" authorId="1" shapeId="0" xr:uid="{00000000-0006-0000-0000-000003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O5" authorId="1" shapeId="0" xr:uid="{00000000-0006-0000-0000-000005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R5" authorId="1" shapeId="0" xr:uid="{00000000-0006-0000-0000-000006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A6" authorId="0" shapeId="0" xr:uid="{2B92C0BC-85C6-443A-8908-0C738045A371}">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numele domeniului, conform ultimului nomenclator publicat</t>
        </r>
      </text>
    </comment>
    <comment ref="O6" authorId="1" shapeId="0" xr:uid="{00000000-0006-0000-0000-000007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R6" authorId="1" shapeId="0" xr:uid="{00000000-0006-0000-0000-000008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A9" authorId="0" shapeId="0" xr:uid="{8D219BD0-46C1-452D-B3ED-7659BBE886C9}">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limba de predare, așa cum apare în H.G. -ul din care luați denumirea programului</t>
        </r>
      </text>
    </comment>
    <comment ref="A10" authorId="0" shapeId="0" xr:uid="{0028664B-747C-4AB9-8884-00A3D743D1CA}">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titlul absolventului, conform ultimului H.G. referitor la titluri publicat</t>
        </r>
      </text>
    </comment>
    <comment ref="M14" authorId="1" shapeId="0" xr:uid="{9796752C-545D-FB47-BA7E-F5F80BBF2E75}">
      <text>
        <r>
          <rPr>
            <b/>
            <sz val="9"/>
            <color rgb="FF000000"/>
            <rFont val="Tahoma"/>
            <family val="2"/>
            <charset val="238"/>
          </rPr>
          <t>Gelu Gherghin:</t>
        </r>
        <r>
          <rPr>
            <sz val="9"/>
            <color rgb="FF000000"/>
            <rFont val="Tahoma"/>
            <family val="2"/>
            <charset val="238"/>
          </rPr>
          <t xml:space="preserve">
</t>
        </r>
        <r>
          <rPr>
            <sz val="9"/>
            <color rgb="FF000000"/>
            <rFont val="Tahoma"/>
            <family val="2"/>
            <charset val="238"/>
          </rPr>
          <t xml:space="preserve">
</t>
        </r>
        <r>
          <rPr>
            <sz val="9"/>
            <color rgb="FFFF0000"/>
            <rFont val="Tahoma"/>
            <family val="2"/>
            <charset val="238"/>
          </rPr>
          <t xml:space="preserve">În această secțiune puteți adăuga câte rânduri sunt necesare, păstrând o aranjare decentă în pagină. 
</t>
        </r>
        <r>
          <rPr>
            <b/>
            <sz val="9"/>
            <color rgb="FFFF0000"/>
            <rFont val="Tahoma"/>
            <family val="2"/>
            <charset val="238"/>
          </rPr>
          <t xml:space="preserve">Lucrați cât mai simplu, să nu fie nevoie de multe rânduri. În mod obligatoriu se trece numărul și codul pachetului. Folosiți terminologia din machetă, adică </t>
        </r>
        <r>
          <rPr>
            <i/>
            <sz val="9"/>
            <color rgb="FFFF0000"/>
            <rFont val="Tahoma"/>
            <family val="2"/>
            <charset val="238"/>
          </rPr>
          <t>"Se alege o disciplină (1) din pachetul  opțional 1 (cod pachet)</t>
        </r>
        <r>
          <rPr>
            <b/>
            <sz val="9"/>
            <color rgb="FFFF0000"/>
            <rFont val="Tahoma"/>
            <family val="2"/>
            <charset val="238"/>
          </rPr>
          <t>" sau "</t>
        </r>
        <r>
          <rPr>
            <i/>
            <sz val="9"/>
            <color rgb="FFFF0000"/>
            <rFont val="Tahoma"/>
            <family val="2"/>
            <charset val="238"/>
          </rPr>
          <t>Se aleg două discipline (1 și 2) din pachetul  opțional 1 (cod pachet)</t>
        </r>
        <r>
          <rPr>
            <b/>
            <sz val="9"/>
            <color rgb="FFFF0000"/>
            <rFont val="Tahoma"/>
            <family val="2"/>
            <charset val="238"/>
          </rPr>
          <t>" sau "</t>
        </r>
        <r>
          <rPr>
            <i/>
            <sz val="9"/>
            <color rgb="FFFF0000"/>
            <rFont val="Tahoma"/>
            <family val="2"/>
            <charset val="238"/>
          </rPr>
          <t>Se alege câte o disciplină  (1 și 2) din pachetele optionale 1 (cod pachet), 2 (cod pachet) și două discipline (3 și 4) din pachetul  opțional 3 (cod pachet)".</t>
        </r>
        <r>
          <rPr>
            <sz val="9"/>
            <color rgb="FFFF0000"/>
            <rFont val="Tahoma"/>
            <family val="2"/>
            <charset val="238"/>
          </rPr>
          <t xml:space="preserve">
</t>
        </r>
        <r>
          <rPr>
            <sz val="9"/>
            <color rgb="FFFF0000"/>
            <rFont val="Tahoma"/>
            <family val="2"/>
            <charset val="238"/>
          </rPr>
          <t xml:space="preserve">
</t>
        </r>
        <r>
          <rPr>
            <sz val="9"/>
            <color rgb="FFFF0000"/>
            <rFont val="Tahoma"/>
            <family val="2"/>
            <charset val="238"/>
          </rPr>
          <t xml:space="preserve">Nu are sens să trecem aici codul fiecărei discipline din pachet, acelea vor fi detaliate oricum în tabelul opționalelor. Aici doar ar încărca inutil pagina de gardă și ar putea altera aranjarea în pagină.
</t>
        </r>
        <r>
          <rPr>
            <sz val="9"/>
            <color rgb="FFFF0000"/>
            <rFont val="Tahoma"/>
            <family val="2"/>
            <charset val="238"/>
          </rPr>
          <t xml:space="preserve">
</t>
        </r>
        <r>
          <rPr>
            <sz val="9"/>
            <color rgb="FFFF0000"/>
            <rFont val="Tahoma"/>
            <family val="2"/>
            <charset val="238"/>
          </rPr>
          <t>Pachetele optionale vor primi la cod litera X în locul limbii de predare. De exemplu: MLX0001, MLX0002, MLX0003, etc. pentru Facultatea de Matematică și Informatică</t>
        </r>
      </text>
    </comment>
    <comment ref="A16" authorId="0" shapeId="0" xr:uid="{6A91FD5F-4593-4A3D-B955-FA3B2E586B7C}">
      <text>
        <r>
          <rPr>
            <b/>
            <sz val="9"/>
            <color rgb="FF000000"/>
            <rFont val="Tahoma"/>
            <family val="2"/>
            <charset val="238"/>
          </rPr>
          <t xml:space="preserve">Gelu Gherghin:
</t>
        </r>
        <r>
          <rPr>
            <sz val="9"/>
            <color rgb="FFFF0000"/>
            <rFont val="Tahoma"/>
            <family val="2"/>
            <charset val="238"/>
          </rPr>
          <t xml:space="preserve">nr. credite obligatorii + nr. credite opționale trebuie să dea 180
</t>
        </r>
      </text>
    </comment>
    <comment ref="A17" authorId="0" shapeId="0" xr:uid="{6B3491DC-6812-419E-89E7-4014966EB308}">
      <text>
        <r>
          <rPr>
            <b/>
            <sz val="9"/>
            <color rgb="FF000000"/>
            <rFont val="Tahoma"/>
            <family val="2"/>
            <charset val="238"/>
          </rPr>
          <t>Gelu Gherghin:</t>
        </r>
        <r>
          <rPr>
            <b/>
            <sz val="9"/>
            <color rgb="FFFF0000"/>
            <rFont val="Tahoma"/>
            <family val="2"/>
            <charset val="238"/>
          </rPr>
          <t xml:space="preserve">
</t>
        </r>
        <r>
          <rPr>
            <sz val="9"/>
            <color rgb="FFFF0000"/>
            <rFont val="Tahoma"/>
            <family val="2"/>
            <charset val="238"/>
          </rPr>
          <t xml:space="preserve">
</t>
        </r>
        <r>
          <rPr>
            <b/>
            <sz val="9"/>
            <color rgb="FFFF0000"/>
            <rFont val="Tahoma"/>
            <family val="2"/>
            <charset val="238"/>
          </rPr>
          <t>Alegeți o singură variantă: fie 6 credite - 2 semestre, fie 12 credite - 4 semestre alocate limbilor străine. Ștergeți cealaltă variantă!</t>
        </r>
        <r>
          <rPr>
            <sz val="9"/>
            <color rgb="FFFF0000"/>
            <rFont val="Tahoma"/>
            <family val="2"/>
            <charset val="238"/>
          </rPr>
          <t xml:space="preserve">
</t>
        </r>
        <r>
          <rPr>
            <sz val="9"/>
            <color rgb="FFFF0000"/>
            <rFont val="Tahoma"/>
            <family val="2"/>
            <charset val="238"/>
          </rPr>
          <t xml:space="preserve">*Pentru mai mult de 2 semestre este nevoie de justificare scrisă adresată Rectoratului
</t>
        </r>
        <r>
          <rPr>
            <sz val="9"/>
            <color rgb="FFFF0000"/>
            <rFont val="Tahoma"/>
            <family val="2"/>
            <charset val="238"/>
          </rPr>
          <t xml:space="preserve">
</t>
        </r>
        <r>
          <rPr>
            <sz val="9"/>
            <color rgb="FFFF0000"/>
            <rFont val="Tahoma"/>
            <family val="2"/>
            <charset val="238"/>
          </rPr>
          <t>ATENȚIE! Creditele alocate limbilor străine sunt incluse în cele 180, sau sunt suplimentare acestora? (Verificati în tabelele cu discipline aferente semestrelor în care se studiază limba străină.) Dacă sunt suplimentare celor 180, ele trebuie mutate după "Și", înainte de cele 4  credite alocate disciplinei Educație fizică.  În ambele situații e corect numai dacă Obligatorii+Opționale=180</t>
        </r>
      </text>
    </comment>
    <comment ref="A19" authorId="0" shapeId="0" xr:uid="{0A93ACEC-DE7F-424A-AB67-2D78556A643A}">
      <text>
        <r>
          <rPr>
            <b/>
            <sz val="9"/>
            <color rgb="FF000000"/>
            <rFont val="Tahoma"/>
            <family val="2"/>
            <charset val="238"/>
          </rPr>
          <t xml:space="preserve">Gelu Gherghin:
</t>
        </r>
        <r>
          <rPr>
            <sz val="9"/>
            <color rgb="FFFF0000"/>
            <rFont val="Tahoma"/>
            <family val="2"/>
            <charset val="238"/>
          </rPr>
          <t>În cazul în care creditele alocate Limbii străine sunt suplimentare celor 180, rândul referitor la aceasta trebuie mutat mai jos de "Și"</t>
        </r>
        <r>
          <rPr>
            <sz val="9"/>
            <color rgb="FF000000"/>
            <rFont val="Tahoma"/>
            <family val="2"/>
            <charset val="238"/>
          </rPr>
          <t xml:space="preserve">
</t>
        </r>
      </text>
    </comment>
    <comment ref="A21" authorId="1" shapeId="0" xr:uid="{F85310BD-5C76-4F64-ACA7-B629B18B7899}">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Numărul de credite la examenul de licență depinde de numărul probelor.</t>
        </r>
      </text>
    </comment>
    <comment ref="M30" authorId="0" shapeId="0" xr:uid="{00000000-0006-0000-0000-000011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Introduceți cel puțin trei denumiri de instituții europene de învățământ superior, cu precădere instituții membre Eutopia sau The Guild</t>
        </r>
      </text>
    </comment>
    <comment ref="A38" authorId="1" shapeId="0" xr:uid="{1B19B0D1-4F04-4490-BBF5-4D1FD1475506}">
      <text>
        <r>
          <rPr>
            <b/>
            <sz val="9"/>
            <color indexed="81"/>
            <rFont val="Segoe UI"/>
            <family val="2"/>
            <charset val="238"/>
          </rPr>
          <t>Gelu Gherghin:</t>
        </r>
        <r>
          <rPr>
            <sz val="9"/>
            <color indexed="81"/>
            <rFont val="Segoe UI"/>
            <family val="2"/>
            <charset val="238"/>
          </rPr>
          <t xml:space="preserve">
Se vor prelua toate competențele și/sau rezultatele învățării înscrise în Suplimentul la Diplomă și în RNCIS</t>
        </r>
      </text>
    </comment>
    <comment ref="A220" authorId="1" shapeId="0" xr:uid="{A49E5213-6BB8-42D1-BA21-8F2DDB5C20A3}">
      <text>
        <r>
          <rPr>
            <b/>
            <sz val="9"/>
            <color rgb="FF000000"/>
            <rFont val="Segoe UI"/>
            <family val="2"/>
            <charset val="238"/>
          </rPr>
          <t>Gelu Gherghin:</t>
        </r>
        <r>
          <rPr>
            <sz val="9"/>
            <color rgb="FF000000"/>
            <rFont val="Segoe UI"/>
            <family val="2"/>
            <charset val="238"/>
          </rPr>
          <t xml:space="preserve">
</t>
        </r>
        <r>
          <rPr>
            <sz val="9"/>
            <color rgb="FF000000"/>
            <rFont val="Segoe UI"/>
            <family val="2"/>
            <charset val="238"/>
          </rPr>
          <t xml:space="preserve">Vă rugăm să consultați Procedura de aplicare a etichetelor ODD (Obiective de Dezvoltare Durabilă - Sustainable Development Goals) în procesul academic.
</t>
        </r>
        <r>
          <rPr>
            <sz val="9"/>
            <color rgb="FF000000"/>
            <rFont val="Segoe UI"/>
            <family val="2"/>
            <charset val="238"/>
          </rPr>
          <t xml:space="preserve">
</t>
        </r>
        <r>
          <rPr>
            <sz val="9"/>
            <color rgb="FF000000"/>
            <rFont val="Segoe UI"/>
            <family val="2"/>
            <charset val="238"/>
          </rPr>
          <t>Păstrați doar etichetele care se potrivesc programului de studii (dacă este cazul) și ștergeți-le pe celelalte. Dacă nicio etichetă nu descrie programul, ștergeți toate etichetele și scrieți "Nu este cazul".</t>
        </r>
      </text>
    </comment>
    <comment ref="A242" authorId="1" shapeId="0" xr:uid="{00000000-0006-0000-0000-00001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în acest rând alocat Limbii străine și nu introduceți alte rânduri pentru fiecare limba străină. Cel mult se poate introduce un cod generic, dar NU codurile și denumirile tuturor limbilor. Acestea se vor detalia în primul rând de sub tabel</t>
        </r>
      </text>
    </comment>
    <comment ref="A243" authorId="1" shapeId="0" xr:uid="{00000000-0006-0000-0000-00001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legat de disciplina Educație Fizică. Cele două credite pentru această disciplină trebuie alocate suplimentar celor 30 de credite ale semestrului.</t>
        </r>
      </text>
    </comment>
    <comment ref="A245" authorId="1" shapeId="0" xr:uid="{00000000-0006-0000-0000-000016000000}">
      <text>
        <r>
          <rPr>
            <b/>
            <sz val="9"/>
            <color indexed="81"/>
            <rFont val="Tahoma"/>
            <family val="2"/>
            <charset val="238"/>
          </rPr>
          <t xml:space="preserve">Gelu Gherghin: 
</t>
        </r>
        <r>
          <rPr>
            <sz val="9"/>
            <color indexed="10"/>
            <rFont val="Tahoma"/>
            <family val="2"/>
            <charset val="238"/>
          </rPr>
          <t xml:space="preserve">Treceți aici toate limbilie străine pe care studenții le pot alege, împreună cu codurile aferente. ACESTEA SUNT LIMBILE STRĂINE DIN OFERTA DLSS, CU CODURILE AFERENTE SEMESTRULUI I. </t>
        </r>
        <r>
          <rPr>
            <b/>
            <sz val="9"/>
            <color indexed="10"/>
            <rFont val="Tahoma"/>
            <family val="2"/>
            <charset val="238"/>
          </rPr>
          <t>DACĂ FACULTATEA DUMNEAVOASTRĂ ESTE DESERVITĂ DE CĂTRE DLMCA SAU LIMBA STRĂINĂ SE STUDIAZĂ ÎN ALT SEMESTRU, ATUNCI VĂ ROG SĂ FACEȚI MODIFICĂRILE NECESARE.</t>
        </r>
      </text>
    </comment>
    <comment ref="B251" authorId="1" shapeId="0" xr:uid="{00000000-0006-0000-0000-00001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251" authorId="1" shapeId="0" xr:uid="{00000000-0006-0000-0000-000018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251" authorId="1" shapeId="0" xr:uid="{00000000-0006-0000-0000-000019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251" authorId="1" shapeId="0" xr:uid="{00000000-0006-0000-0000-00001A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259" authorId="1" shapeId="0" xr:uid="{00000000-0006-0000-0000-00001B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în acest rând alocat Limbii străine și nu introduceți alte rânduri pentru fiecare limba străină. Cel mult se poate introduce un cod generic, dar NU codurile și denumirile tuturor limbilor. Acestea se vor detalia în primul rând de sub tabel</t>
        </r>
      </text>
    </comment>
    <comment ref="A260" authorId="1" shapeId="0" xr:uid="{00000000-0006-0000-0000-00001C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legat de disciplina Educație Fizică. Cele două credite pentru această disciplină trebuie alocate suplimentar celor 30 de credite ale semestrului.</t>
        </r>
      </text>
    </comment>
    <comment ref="A262" authorId="1" shapeId="0" xr:uid="{00000000-0006-0000-0000-00001D000000}">
      <text>
        <r>
          <rPr>
            <b/>
            <sz val="9"/>
            <color indexed="81"/>
            <rFont val="Tahoma"/>
            <family val="2"/>
            <charset val="238"/>
          </rPr>
          <t xml:space="preserve">Gelu Gherghin: 
</t>
        </r>
        <r>
          <rPr>
            <sz val="9"/>
            <color indexed="10"/>
            <rFont val="Tahoma"/>
            <family val="2"/>
            <charset val="238"/>
          </rPr>
          <t xml:space="preserve">Treceți aici toate limbilie străine pe care studenții le pot alege, împreună cu codurile aferente. ACESTEA SUNT LIMBILE STRĂINE DIN OFERTA DLSS, CU CODURILE AFERENTE SEMESTRULUI II. </t>
        </r>
        <r>
          <rPr>
            <b/>
            <sz val="9"/>
            <color indexed="10"/>
            <rFont val="Tahoma"/>
            <family val="2"/>
            <charset val="238"/>
          </rPr>
          <t>DACĂ FACULTATEA DUMNEAVOASTRĂ ESTE DESERVITĂ DE CĂTRE DLMCA SAU LIMBA STRĂINĂ SE STUDIAZĂ ÎN ALT SEMESTRU, ATUNCI VĂ ROG SĂ FACEȚI MODIFICĂRILE NECESARE.</t>
        </r>
      </text>
    </comment>
    <comment ref="B268" authorId="1" shapeId="0" xr:uid="{00000000-0006-0000-0000-00001E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268" authorId="1" shapeId="0" xr:uid="{00000000-0006-0000-0000-00001F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268" authorId="1" shapeId="0" xr:uid="{00000000-0006-0000-0000-00002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268" authorId="1" shapeId="0" xr:uid="{00000000-0006-0000-0000-00002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B282" authorId="1" shapeId="0" xr:uid="{00000000-0006-0000-0000-000022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Denumirile disciplinelor se trec în limbile română, engleză și dacă este cazul, în limba în care a fost acreditat programul (maghiară sau germană)</t>
        </r>
      </text>
    </comment>
    <comment ref="N282" authorId="1" shapeId="0" xr:uid="{00000000-0006-0000-0000-00002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282" authorId="1" shapeId="0" xr:uid="{00000000-0006-0000-0000-00002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282" authorId="1" shapeId="0" xr:uid="{00000000-0006-0000-0000-00002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B296" authorId="1" shapeId="0" xr:uid="{00000000-0006-0000-0000-000026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Denumirile disciplinelor se trec în limbile română, engleză și dacă este cazul, în limba în care a fost acreditat programul (maghiară sau germană)</t>
        </r>
      </text>
    </comment>
    <comment ref="N296" authorId="1" shapeId="0" xr:uid="{00000000-0006-0000-0000-00002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296" authorId="1" shapeId="0" xr:uid="{00000000-0006-0000-0000-000028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296" authorId="1" shapeId="0" xr:uid="{00000000-0006-0000-0000-000029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B310" authorId="1" shapeId="0" xr:uid="{00000000-0006-0000-0000-00002A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310" authorId="1" shapeId="0" xr:uid="{00000000-0006-0000-0000-00002B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310" authorId="1" shapeId="0" xr:uid="{00000000-0006-0000-0000-00002C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310" authorId="1" shapeId="0" xr:uid="{00000000-0006-0000-0000-00002D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323" authorId="1" shapeId="0" xr:uid="{00000000-0006-0000-0000-00002E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ca o disciplină să fie opțională, fiecare pachet trebuie să conțină cel puțin </t>
        </r>
        <r>
          <rPr>
            <i/>
            <sz val="9"/>
            <color indexed="10"/>
            <rFont val="Tahoma"/>
            <family val="2"/>
            <charset val="238"/>
          </rPr>
          <t>n+1</t>
        </r>
        <r>
          <rPr>
            <sz val="9"/>
            <color indexed="10"/>
            <rFont val="Tahoma"/>
            <family val="2"/>
            <charset val="238"/>
          </rPr>
          <t xml:space="preserve"> opțiuni, unde </t>
        </r>
        <r>
          <rPr>
            <i/>
            <sz val="9"/>
            <color indexed="10"/>
            <rFont val="Tahoma"/>
            <family val="2"/>
            <charset val="238"/>
          </rPr>
          <t>n</t>
        </r>
        <r>
          <rPr>
            <sz val="9"/>
            <color indexed="10"/>
            <rFont val="Tahoma"/>
            <family val="2"/>
            <charset val="238"/>
          </rPr>
          <t xml:space="preserve"> este numărul de discipline care se aleg din pachet. În caz contrar, opționalul este, de fapt, obligatoriu. De exemplu, dacă dintr-un pachet se alege o disciplină, trebuie să existe cel puțin 2 discipline/pachet; dacă se aleg două, trebuie cel puțin 3 discipline/pachet, etc.</t>
        </r>
      </text>
    </comment>
    <comment ref="B325" authorId="1" shapeId="0" xr:uid="{00000000-0006-0000-0000-00002F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J325" authorId="1" shapeId="0" xr:uid="{00000000-0006-0000-0000-00003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TOATE DISCIPLINELE DINTR-UN PACHET TREBUIE SĂ AIBĂ ACELAȘI NUMĂR DE CREDITE (încât un student să poată acumula 30  de credite/semestru,  indiferent de opțiune)</t>
        </r>
      </text>
    </comment>
    <comment ref="N325" authorId="1" shapeId="0" xr:uid="{00000000-0006-0000-0000-00003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325" authorId="1" shapeId="0" xr:uid="{00000000-0006-0000-0000-000032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fiecare disciplină alegeți o singură formă de evaluare. </t>
        </r>
      </text>
    </comment>
    <comment ref="T325" authorId="1" shapeId="0" xr:uid="{00000000-0006-0000-0000-00003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SE RECOMANDA CA TOATE DISCIPLINELE DINTR-UN PACHET DE OPȚIONALE SĂ FIE DE ACELAȘI TIP. 
În caz contrar, în tabelele din anexa planului de învățământ pachetul va fi raportat în tabelul aferent tipului de curs care se regăsește cel mai frecvent în pachet. 
De exemplu, un pachet cu 2 DF și 1 DS se va raporta în tabelul DF. Un pachet cu 2 DF și 4 DS se va raporta în tabelul DS. </t>
        </r>
      </text>
    </comment>
    <comment ref="A328" authorId="1" shapeId="0" xr:uid="{00000000-0006-0000-0000-000036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Pachetele optionale vor primi la cod litera X în locul limbii de predare. De exemplu: MLX0001, MLX0002, MLX0003, etc. pentru Facultatea de Matematică și Informatică</t>
        </r>
      </text>
    </comment>
    <comment ref="A337" authorId="1" shapeId="0" xr:uid="{00000000-0006-0000-0000-000037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Pachetele optionale vor primi la cod litera X în locul limbii de predare. De exemplu: MLX0001, MLX0002, MLX0003, etc. pentru Facultatea de Matematică și Informatică</t>
        </r>
      </text>
    </comment>
    <comment ref="A345" authorId="1" shapeId="0" xr:uid="{00000000-0006-0000-0000-000038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Pachetele optionale vor primi la cod litera X în locul limbii de predare. De exemplu: MLX0001, MLX0002, MLX0003, etc. pentru Facultatea de Matematică și Informatică</t>
        </r>
      </text>
    </comment>
    <comment ref="A352" authorId="1" shapeId="0" xr:uid="{00000000-0006-0000-0000-000039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Pachetele optionale vor primi la cod litera X în locul limbii de predare. De exemplu: MLX0001, MLX0002, MLX0003, etc. pentru Facultatea de Matematică și Informatică</t>
        </r>
      </text>
    </comment>
    <comment ref="Q361" authorId="1" shapeId="0" xr:uid="{00000000-0006-0000-0000-00003A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ATENȚIE!</t>
        </r>
        <r>
          <rPr>
            <sz val="9"/>
            <color indexed="10"/>
            <rFont val="Tahoma"/>
            <family val="2"/>
            <charset val="238"/>
          </rPr>
          <t xml:space="preserve">
Formulele de total/coloană și de procent opționale sunt implementate pentru situația tipică în care se alege o singură disciplină din fiecare cele șase pachete.
Dacă se adaugă pachete suplimentare sau în situația particulară în care dintr-un pachet se alege mai mult de o disciplină, acest lucru trebuie să se reflecte în formulele de total pe coloane și în formula de calcul al procentului.</t>
        </r>
      </text>
    </comment>
    <comment ref="A363" authorId="1" shapeId="0" xr:uid="{00000000-0006-0000-0000-00003B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364" authorId="1" shapeId="0" xr:uid="{00000000-0006-0000-0000-00003C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r>
          <rPr>
            <sz val="9"/>
            <color indexed="10"/>
            <rFont val="Tahoma"/>
            <family val="2"/>
            <charset val="238"/>
          </rPr>
          <t xml:space="preserve"> Dacă nu se obține o valoare între aceste limite, va trebui să introduceți opțiuni suplimentare: fie pachete suplimentare, fie posibilitatea ca studenâii să aleagă mai multe discipine din fiecare pachet.</t>
        </r>
      </text>
    </comment>
    <comment ref="B369" authorId="1" shapeId="0" xr:uid="{00000000-0006-0000-0000-00003D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369" authorId="1" shapeId="0" xr:uid="{00000000-0006-0000-0000-00003E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369" authorId="1" shapeId="0" xr:uid="{00000000-0006-0000-0000-00003F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fiecare disciplină alegeți o singură formă de evaluare. </t>
        </r>
      </text>
    </comment>
    <comment ref="T369" authorId="1" shapeId="0" xr:uid="{00000000-0006-0000-0000-00004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395" authorId="1" shapeId="0" xr:uid="{00000000-0006-0000-0000-00004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396" authorId="1" shapeId="0" xr:uid="{00000000-0006-0000-0000-000042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B404" authorId="1" shapeId="0" xr:uid="{00000000-0006-0000-0000-00004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404" authorId="1" shapeId="0" xr:uid="{00000000-0006-0000-0000-00004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404" authorId="1" shapeId="0" xr:uid="{00000000-0006-0000-0000-00004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fiecare disciplină alegeți o singură formă de evaluare. </t>
        </r>
      </text>
    </comment>
    <comment ref="T404" authorId="1" shapeId="0" xr:uid="{00000000-0006-0000-0000-000046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414" authorId="1" shapeId="0" xr:uid="{00000000-0006-0000-0000-00004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415" authorId="1" shapeId="0" xr:uid="{00000000-0006-0000-0000-000048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A431" authorId="1" shapeId="0" xr:uid="{00000000-0006-0000-0000-000049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432" authorId="1" shapeId="0" xr:uid="{00000000-0006-0000-0000-00004A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B444" authorId="1" shapeId="0" xr:uid="{00000000-0006-0000-0000-00004B000000}">
      <text>
        <r>
          <rPr>
            <b/>
            <sz val="9"/>
            <color rgb="FF000000"/>
            <rFont val="Tahoma"/>
            <family val="2"/>
            <charset val="238"/>
          </rPr>
          <t xml:space="preserve">Gelu Gherghin:
</t>
        </r>
        <r>
          <rPr>
            <sz val="9"/>
            <color rgb="FF000000"/>
            <rFont val="Tahoma"/>
            <family val="2"/>
            <charset val="238"/>
          </rPr>
          <t xml:space="preserve">
</t>
        </r>
        <r>
          <rPr>
            <sz val="9"/>
            <color rgb="FFFF0000"/>
            <rFont val="Tahoma"/>
            <family val="2"/>
            <charset val="238"/>
          </rPr>
          <t xml:space="preserve">ÎN ACEST TABEL NU SE INTRODUC DATE DIN TASTATURA. 
</t>
        </r>
        <r>
          <rPr>
            <sz val="9"/>
            <color rgb="FFFF0000"/>
            <rFont val="Tahoma"/>
            <family val="2"/>
            <charset val="238"/>
          </rPr>
          <t xml:space="preserve">
</t>
        </r>
        <r>
          <rPr>
            <sz val="9"/>
            <color rgb="FFFF0000"/>
            <rFont val="Tahoma"/>
            <family val="2"/>
            <charset val="238"/>
          </rPr>
          <t xml:space="preserve">Pentru a completa tabelul, veți proceda astfel:
</t>
        </r>
        <r>
          <rPr>
            <sz val="9"/>
            <color rgb="FFFF0000"/>
            <rFont val="Tahoma"/>
            <family val="2"/>
            <charset val="238"/>
          </rPr>
          <t xml:space="preserve">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sz val="9"/>
            <color rgb="FFFF0000"/>
            <rFont val="Tahoma"/>
            <family val="2"/>
            <charset val="238"/>
          </rPr>
          <t xml:space="preserve"> 
</t>
        </r>
        <r>
          <rPr>
            <b/>
            <sz val="9"/>
            <color rgb="FFFF0000"/>
            <rFont val="Tahoma"/>
            <family val="2"/>
            <charset val="238"/>
          </rPr>
          <t>Dacă inserați rânduri noi în tabel, copiați conținutul unui rând existent în rândul nou, pentru a avea formulele de preluare automată și în noile rânduri.</t>
        </r>
      </text>
    </comment>
    <comment ref="A460" authorId="1" shapeId="0" xr:uid="{00000000-0006-0000-0000-00004C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461" authorId="1" shapeId="0" xr:uid="{00000000-0006-0000-0000-00004D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B469" authorId="1" shapeId="0" xr:uid="{00000000-0006-0000-0000-000052000000}">
      <text>
        <r>
          <rPr>
            <b/>
            <sz val="9"/>
            <color rgb="FF000000"/>
            <rFont val="Tahoma"/>
            <family val="2"/>
            <charset val="238"/>
          </rPr>
          <t xml:space="preserve">Gelu Gherghin:
</t>
        </r>
        <r>
          <rPr>
            <sz val="9"/>
            <color rgb="FF000000"/>
            <rFont val="Tahoma"/>
            <family val="2"/>
            <charset val="238"/>
          </rPr>
          <t xml:space="preserve">
</t>
        </r>
        <r>
          <rPr>
            <sz val="9"/>
            <color rgb="FFFF0000"/>
            <rFont val="Tahoma"/>
            <family val="2"/>
            <charset val="238"/>
          </rPr>
          <t xml:space="preserve">ÎN ACEST TABEL NU SE INTRODUC DATE DIN TASTATURA. 
</t>
        </r>
        <r>
          <rPr>
            <sz val="9"/>
            <color rgb="FFFF0000"/>
            <rFont val="Tahoma"/>
            <family val="2"/>
            <charset val="238"/>
          </rPr>
          <t xml:space="preserve">
</t>
        </r>
        <r>
          <rPr>
            <sz val="9"/>
            <color rgb="FFFF0000"/>
            <rFont val="Tahoma"/>
            <family val="2"/>
            <charset val="238"/>
          </rPr>
          <t xml:space="preserve">Pentru a completa tabelul, veți proceda astfel:
</t>
        </r>
        <r>
          <rPr>
            <sz val="9"/>
            <color rgb="FFFF0000"/>
            <rFont val="Tahoma"/>
            <family val="2"/>
            <charset val="238"/>
          </rPr>
          <t xml:space="preserve">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sz val="9"/>
            <color rgb="FFFF0000"/>
            <rFont val="Tahoma"/>
            <family val="2"/>
            <charset val="238"/>
          </rPr>
          <t xml:space="preserve"> 
</t>
        </r>
        <r>
          <rPr>
            <b/>
            <sz val="9"/>
            <color rgb="FFFF0000"/>
            <rFont val="Tahoma"/>
            <family val="2"/>
            <charset val="238"/>
          </rPr>
          <t>Dacă inserați rânduri noi în tabel, copiați conținutul unui rând existent în rândul nou, pentru a avea formulele de preluare automată și în noile rânduri.</t>
        </r>
      </text>
    </comment>
    <comment ref="A498" authorId="1" shapeId="0" xr:uid="{00000000-0006-0000-0000-00005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499" authorId="1" shapeId="0" xr:uid="{00000000-0006-0000-0000-000054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A519" authorId="1" shapeId="0" xr:uid="{00000000-0006-0000-0000-00005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520" authorId="1" shapeId="0" xr:uid="{00000000-0006-0000-0000-000056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A525" authorId="1" shapeId="0" xr:uid="{00000000-0006-0000-0000-00005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introduceți manual date decât în celulele marcate cu galben</t>
        </r>
      </text>
    </comment>
    <comment ref="A545" authorId="1" shapeId="0" xr:uid="{1D470E16-2738-4108-9E65-A749ADFDD2C2}">
      <text>
        <r>
          <rPr>
            <b/>
            <sz val="9"/>
            <color indexed="81"/>
            <rFont val="Segoe UI"/>
            <family val="2"/>
            <charset val="238"/>
          </rPr>
          <t>Gelu Gherghin:</t>
        </r>
        <r>
          <rPr>
            <sz val="9"/>
            <color indexed="81"/>
            <rFont val="Segoe UI"/>
            <family val="2"/>
            <charset val="238"/>
          </rPr>
          <t xml:space="preserve">
Practică de specialitate (DS) și Practică de domeniu (DD) - dacă este cazul</t>
        </r>
      </text>
    </comment>
    <comment ref="R561" authorId="1" shapeId="0" xr:uid="{00000000-0006-0000-0000-000058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Introduceți manual suma creditelor la disciplinele opționale din semestrele 1 + 2</t>
        </r>
      </text>
    </comment>
    <comment ref="S561" authorId="1" shapeId="0" xr:uid="{00000000-0006-0000-0000-000059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Introduceți manual suma creditelor la disciplinele opționale din semestrele 3 + 4</t>
        </r>
      </text>
    </comment>
    <comment ref="T561" authorId="1" shapeId="0" xr:uid="{00000000-0006-0000-0000-00005A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Introduceți manual suma creditelor la disciplinele opționale din semestrele 5 + 6</t>
        </r>
      </text>
    </comment>
    <comment ref="B575" authorId="1" shapeId="0" xr:uid="{00000000-0006-0000-0000-00005B000000}">
      <text>
        <r>
          <rPr>
            <b/>
            <sz val="9"/>
            <color rgb="FF000000"/>
            <rFont val="Tahoma"/>
            <family val="2"/>
            <charset val="238"/>
          </rPr>
          <t>Gelu Gherghin:</t>
        </r>
        <r>
          <rPr>
            <sz val="9"/>
            <color rgb="FF000000"/>
            <rFont val="Tahoma"/>
            <family val="2"/>
            <charset val="238"/>
          </rPr>
          <t xml:space="preserve">
</t>
        </r>
        <r>
          <rPr>
            <b/>
            <sz val="9"/>
            <color rgb="FFFF0000"/>
            <rFont val="Tahoma"/>
            <family val="2"/>
            <charset val="238"/>
          </rPr>
          <t xml:space="preserve">Alegeți o singură disciplină din lista de didactici pe care ați primit-o înmpreună cu macheta. </t>
        </r>
        <r>
          <rPr>
            <sz val="9"/>
            <color rgb="FFFF0000"/>
            <rFont val="Tahoma"/>
            <family val="2"/>
            <charset val="238"/>
          </rPr>
          <t xml:space="preserve">
</t>
        </r>
        <r>
          <rPr>
            <sz val="9"/>
            <color rgb="FFFF0000"/>
            <rFont val="Tahoma"/>
            <family val="2"/>
            <charset val="238"/>
          </rPr>
          <t xml:space="preserve">Dunumirea disciplinei se trece în limbile română și engleză. 
</t>
        </r>
        <r>
          <rPr>
            <sz val="9"/>
            <color rgb="FFFF0000"/>
            <rFont val="Tahoma"/>
            <family val="2"/>
            <charset val="238"/>
          </rPr>
          <t xml:space="preserve">Dacă programul este predat în limba maghiară, denumirea disciplinei se trece în limbile română, engleză și maghiară.
</t>
        </r>
        <r>
          <rPr>
            <sz val="9"/>
            <color rgb="FFFF0000"/>
            <rFont val="Tahoma"/>
            <family val="2"/>
            <charset val="238"/>
          </rPr>
          <t xml:space="preserve">Dacă programul este predat în limba germană, denumirea disciplinei se trece în limbile română, engleză și germană.
</t>
        </r>
        <r>
          <rPr>
            <sz val="9"/>
            <color rgb="FFFF0000"/>
            <rFont val="Tahoma"/>
            <family val="2"/>
            <charset val="238"/>
          </rPr>
          <t xml:space="preserve">
</t>
        </r>
        <r>
          <rPr>
            <sz val="9"/>
            <color rgb="FFFF0000"/>
            <rFont val="Tahoma"/>
            <family val="2"/>
            <charset val="238"/>
          </rPr>
          <t xml:space="preserve"> Vă rugăm să nu faceți alte modificări în tabel.</t>
        </r>
      </text>
    </comment>
  </commentList>
</comments>
</file>

<file path=xl/sharedStrings.xml><?xml version="1.0" encoding="utf-8"?>
<sst xmlns="http://schemas.openxmlformats.org/spreadsheetml/2006/main" count="814" uniqueCount="346">
  <si>
    <t>I. CERINŢE PENTRU OBŢINEREA DIPLOMEI DE LICENŢĂ</t>
  </si>
  <si>
    <t>180 de credite din care:</t>
  </si>
  <si>
    <t>Activităţi didactice</t>
  </si>
  <si>
    <t>Sesiune de examene</t>
  </si>
  <si>
    <t>Vacanţă</t>
  </si>
  <si>
    <t>Sem I</t>
  </si>
  <si>
    <t>Sem II</t>
  </si>
  <si>
    <t>I</t>
  </si>
  <si>
    <t>V</t>
  </si>
  <si>
    <t>R</t>
  </si>
  <si>
    <t>Stagii de practică</t>
  </si>
  <si>
    <t xml:space="preserve">iarna </t>
  </si>
  <si>
    <t>prim</t>
  </si>
  <si>
    <t>vara</t>
  </si>
  <si>
    <t>Anul I</t>
  </si>
  <si>
    <t>Anul II</t>
  </si>
  <si>
    <t>Anul III</t>
  </si>
  <si>
    <t>II. DESFĂŞURAREA STUDIILOR (în număr de săptămani)</t>
  </si>
  <si>
    <r>
      <t xml:space="preserve">Durata studiilor: </t>
    </r>
    <r>
      <rPr>
        <b/>
        <sz val="10"/>
        <color indexed="8"/>
        <rFont val="Times New Roman"/>
        <family val="1"/>
      </rPr>
      <t>6 semestre</t>
    </r>
  </si>
  <si>
    <r>
      <t xml:space="preserve">Forma de învăţământ: </t>
    </r>
    <r>
      <rPr>
        <b/>
        <sz val="10"/>
        <color indexed="8"/>
        <rFont val="Times New Roman"/>
        <family val="1"/>
      </rPr>
      <t>cu frecvenţă</t>
    </r>
  </si>
  <si>
    <t>L.P comasate</t>
  </si>
  <si>
    <t xml:space="preserve">III. NUMĂRUL ORELOR PE SĂPTĂMANĂ </t>
  </si>
  <si>
    <t>V. MODUL DE ALEGERE A DISCIPLINELOR OPŢIONALE</t>
  </si>
  <si>
    <t>Felul disciplinei</t>
  </si>
  <si>
    <t>Forme de evaluare</t>
  </si>
  <si>
    <t>Ore fizice săptămânale</t>
  </si>
  <si>
    <t>TOTAL</t>
  </si>
  <si>
    <t>DENUMIREA DISCIPLINELOR</t>
  </si>
  <si>
    <t>COD</t>
  </si>
  <si>
    <t>C</t>
  </si>
  <si>
    <t>S</t>
  </si>
  <si>
    <t>LP</t>
  </si>
  <si>
    <t>T</t>
  </si>
  <si>
    <t>E</t>
  </si>
  <si>
    <t>VP</t>
  </si>
  <si>
    <t>F</t>
  </si>
  <si>
    <t>Semestrul I</t>
  </si>
  <si>
    <t>Semestrul II</t>
  </si>
  <si>
    <t>DC</t>
  </si>
  <si>
    <t>Credite ECTS</t>
  </si>
  <si>
    <t>Ore alocate studiului</t>
  </si>
  <si>
    <t>ANUL I, SEMESTRUL 1</t>
  </si>
  <si>
    <t>ANUL I, SEMESTRUL 2</t>
  </si>
  <si>
    <t>ANUL II, SEMESTRUL 3</t>
  </si>
  <si>
    <t>ANUL II, SEMESTRUL 4</t>
  </si>
  <si>
    <t>ANUL III, SEMESTRUL 5</t>
  </si>
  <si>
    <t>ANUL III, SEMESTRUL 6</t>
  </si>
  <si>
    <t>DISCIPLINE OPȚIONALE</t>
  </si>
  <si>
    <t>%</t>
  </si>
  <si>
    <t xml:space="preserve">TOTAL ORE FIZICE / TOTAL ORE ALOCATE STUDIULUI </t>
  </si>
  <si>
    <t>An I, Semestrul 1</t>
  </si>
  <si>
    <t>An I, Semestrul 2</t>
  </si>
  <si>
    <t>An II, Semestrul 3</t>
  </si>
  <si>
    <t>An II, Semestrul 4</t>
  </si>
  <si>
    <t>An III, Semestrul 5</t>
  </si>
  <si>
    <t>An III, Semestrul 6</t>
  </si>
  <si>
    <t>Semestrele 1 - 5 (14 săptămâni)</t>
  </si>
  <si>
    <t>DISCIPLINE DE PREGĂTIRE FUNDAMENTALĂ (DF)</t>
  </si>
  <si>
    <t>DISCIPLINE DE SPECIALIATE (DS)</t>
  </si>
  <si>
    <t>DISCIPLINE</t>
  </si>
  <si>
    <t>OBLIGATORII</t>
  </si>
  <si>
    <t>OPȚIONALE</t>
  </si>
  <si>
    <t>ORE FIZICE</t>
  </si>
  <si>
    <t>ORE ALOCATE STUDIULUI</t>
  </si>
  <si>
    <t>NR. DE CREDITE</t>
  </si>
  <si>
    <t>AN I</t>
  </si>
  <si>
    <t>AN II</t>
  </si>
  <si>
    <t>AN III</t>
  </si>
  <si>
    <t>Semestrul 6 (12 săptămâni)</t>
  </si>
  <si>
    <t>Semestrul  6 (12 săptămâni)</t>
  </si>
  <si>
    <t>BILANȚ GENERAL</t>
  </si>
  <si>
    <t>Și</t>
  </si>
  <si>
    <t xml:space="preserve">TOTAL CREDITE / ORE PE SĂPTĂMÂNĂ / EVALUĂRI </t>
  </si>
  <si>
    <t xml:space="preserve">PROGRAM DE STUDII PSIHOPEDAGOGICE </t>
  </si>
  <si>
    <t>VDP 1101</t>
  </si>
  <si>
    <t>VDP 1202</t>
  </si>
  <si>
    <t>VDP 2303</t>
  </si>
  <si>
    <t>VDP 2404</t>
  </si>
  <si>
    <t>VDP 3505</t>
  </si>
  <si>
    <t>VDP 3506</t>
  </si>
  <si>
    <t>VDP 3607</t>
  </si>
  <si>
    <t>VDP 3608</t>
  </si>
  <si>
    <t>MODUL PEDAGOCIC - Nivelul I: 30 de credite ECTS  + 5 credite ECTS aferente examenului de absolvire</t>
  </si>
  <si>
    <t>DPPF</t>
  </si>
  <si>
    <t>DPDPS</t>
  </si>
  <si>
    <t>YLU0011</t>
  </si>
  <si>
    <t>YLU0012</t>
  </si>
  <si>
    <t>UNIVERSITATEA BABEŞ-BOLYAI CLUJ-NAPOCA</t>
  </si>
  <si>
    <t>PROCENT DIN NUMĂRUL TOTAL DE DISCIPLINE</t>
  </si>
  <si>
    <t xml:space="preserve">PROCENT DIN NUMĂRUL TOTAL DE ORE FIZICE </t>
  </si>
  <si>
    <t>*</t>
  </si>
  <si>
    <t xml:space="preserve"> </t>
  </si>
  <si>
    <t>DPPF – Discipline de pregătire psihopedagogică fundamentală (obligatorii)                      DPDPS – Discipline de pregătire didactică şi practică de specialitate (obligatorii)</t>
  </si>
  <si>
    <t>Chei de verificare: Planul este corect dacă adunând procentele din toate tipurile de discipline  se obține 100%</t>
  </si>
  <si>
    <r>
      <rPr>
        <b/>
        <sz val="10"/>
        <color indexed="8"/>
        <rFont val="Times New Roman"/>
        <family val="1"/>
        <charset val="238"/>
      </rPr>
      <t>Domenii care au DD</t>
    </r>
    <r>
      <rPr>
        <sz val="10"/>
        <color indexed="8"/>
        <rFont val="Times New Roman"/>
        <family val="1"/>
      </rPr>
      <t xml:space="preserve">
DF+DD+DS+DC</t>
    </r>
  </si>
  <si>
    <r>
      <rPr>
        <b/>
        <sz val="10"/>
        <rFont val="Times New Roman"/>
        <family val="1"/>
        <charset val="238"/>
      </rPr>
      <t>Domenii fără DD</t>
    </r>
    <r>
      <rPr>
        <sz val="10"/>
        <color indexed="8"/>
        <rFont val="Times New Roman"/>
        <family val="1"/>
      </rPr>
      <t xml:space="preserve">
DF+DS+DC</t>
    </r>
  </si>
  <si>
    <t xml:space="preserve">Procent total discipline </t>
  </si>
  <si>
    <t>Procent total ore fizie</t>
  </si>
  <si>
    <t>ÎN TOATE TABELELE DIN ACEASTĂ MACHETĂ, TREBUIE SĂ INTRODUCEȚI  CONȚINUT NUMAI ÎN CELULELE MARCATE CU GALBEN. 
NICIO CELULĂ GALBENA NU TREBUIE SĂ RĂMÂNĂ  NECOMPLETATĂ.</t>
  </si>
  <si>
    <t>**</t>
  </si>
  <si>
    <t>**LLU0012, Limba engleză - curs practic limbaj specializat; LLU0022, Limba franceză - curs practic limbaj specializat; LLU0032, Limba germană - curs practic limbaj specializat; LLU0042, Limba italiană - curs practic limbaj specializat; LLU0052 - Limba spaniolă - curs practic limbaj specializat; LLU0062 - Limba rusă - curs practic limbaj specializat.</t>
  </si>
  <si>
    <t>*LLU0011, Limba engleză - curs practic limbaj specializat; LLU0021, Limba franceză - curs practic limbaj specializat; LLU0031, Limba germană - curs practic limbaj specializat; LLU0041, Limba italiană - curs practic limbaj specializat; LLU0051 - Limba spaniolă - curs practic limbaj specializat; LLU0061 - Limba rusă - curs practic limbaj specializat.</t>
  </si>
  <si>
    <t>În contul a cel mult 3 discipline opţionale, studentul are dreptul să aleagă 3 discipline de la alte specializări ale facultăţilor din Universitatea Babeş-Bolyai, respectând condiționările din planurile de învățământ ale respectivelor specializări.</t>
  </si>
  <si>
    <t xml:space="preserve">Psihologia educaţiei / Educational psychology </t>
  </si>
  <si>
    <t>Instruire asistată de calculator / Computer assisted training</t>
  </si>
  <si>
    <t>Practică pedagogică  în învăţământul preuniversitar obligatoriu (1) / Pre-service teaching practice in compulsory education (1)</t>
  </si>
  <si>
    <t>Practică pedagogică  în învăţământul preuniversitar obligatoriu (2) / Pre-service teaching practice in compulsory education (2)</t>
  </si>
  <si>
    <t xml:space="preserve">Managementul clasei de elevi / Classroom management </t>
  </si>
  <si>
    <t>Examen de absolvire Nivel I / Graduation exam Level I</t>
  </si>
  <si>
    <t xml:space="preserve">MODUL PEDAGOGIC PENTRU PROGRAMELE ÎN LIMBA ROMÂNĂ ȘI ÎN LIMBA ENGLEZĂ
Dacă programul este predat în limba română, ștergeți următoarele două pagini aferente Modulului Pedagogic în limba maghiară și în limba germană
Alegeți o didactică în semestrul 4, din lista primită împreună cu macheta </t>
  </si>
  <si>
    <t xml:space="preserve">Propunerea a fost implementată </t>
  </si>
  <si>
    <t xml:space="preserve"> Pentru actualizarea planului de învățământ, au fost organizate consultări cu studenții</t>
  </si>
  <si>
    <t xml:space="preserve"> Propuneri și sugestii ale studenților cu privire la îmbunătățirea planurilor de învățământ</t>
  </si>
  <si>
    <t>Pentru a ocupa posturi didactice în învăţământul preuniversitar obligatoriu, absolvenţii de studii universitare trebuie să finalizeze programul de studii psihopedagogice de minimum 30 de credite transferabile oferit de către Departamentul pentru Pregătirea Personalului Didactic (DPPD) şi să posede Certificat de absolvire a DPPD, Nivelul I.</t>
  </si>
  <si>
    <t xml:space="preserve"> Pentru actualizarea planului de învățământ, au fost organizate consultări cu principalii angajatori ai absolvenților / autorități locale</t>
  </si>
  <si>
    <t xml:space="preserve"> Propuneri și sugestii ale angajatorilor / autorităților locale cu privire la îmbunătățirea planurilor de învățământ</t>
  </si>
  <si>
    <t xml:space="preserve"> Lista angajatorilor / autorităților locale consultați(te)</t>
  </si>
  <si>
    <t>FAU000X</t>
  </si>
  <si>
    <t>FEU000X</t>
  </si>
  <si>
    <t>Semestrul 1 / Semestrul 2 / Semestrul 3 / Semestrul 4 / Semestrul 5 / Semestrul 6</t>
  </si>
  <si>
    <t>Total discipline</t>
  </si>
  <si>
    <t>DISCIPLINE FACULTATIVE (I)</t>
  </si>
  <si>
    <t>DISCIPLINE FACULTATIVE TRANSVERSALE (II)</t>
  </si>
  <si>
    <t>TOTALURI DISCIPLINE FACULTATIVE (I + II)</t>
  </si>
  <si>
    <t>TOTAL CREDITE / ORE PE SĂPTĂMÂNĂ / EVALUĂRI / DISCIPLINE</t>
  </si>
  <si>
    <t xml:space="preserve">TOTAL CREDITE / ORE PE SĂPTĂMÂNĂ / EVALUĂRI / DISCIPLINE </t>
  </si>
  <si>
    <t>Pedagogie I / Pedagogy I:
- Fundamentele pedagogiei / Fundamentals of pedagogy 
- Teoria și metodologia curriculumului /Curriculum theory and methodology</t>
  </si>
  <si>
    <t>Pedagogie II / Pedagogy II:
- Teoria și metodologia instruirii / Instruction theory and methodology 
- Teoria și metodologia evaluării / Evaluation theory and methodology</t>
  </si>
  <si>
    <t>Dacă domeniul dumneavoastră are Discipline în Domeniu (DD), atunci luați în considerare prima coloană a cheii de verificare. Dacă domeniul  nu are DD și ați șters tabelul DD, atunci luați în considerare cea de-a doua coloană a cheii de verificare.</t>
  </si>
  <si>
    <t>Fundamente de antreprenoriat / Fundamentals of Entrepreneurship</t>
  </si>
  <si>
    <t>Limba străină 1 / Foreign Language 1</t>
  </si>
  <si>
    <t>Limba străină 2 / Foreign Language 2</t>
  </si>
  <si>
    <t>Educație fizică 1 / Physical education 1</t>
  </si>
  <si>
    <t xml:space="preserve">Fundamente de educație umanistă (Teoria argumentării) / Fundamentals of humanities (Argumentation theory) </t>
  </si>
  <si>
    <t>Educație fizică 2 / Physical education 2</t>
  </si>
  <si>
    <t>Un student poate alege o disciplină facultativă transversală o singură dată pe parcursul unui ciclu de studii, în oricare din semestrele în care aceasta este predată. Atunci când studentul introduce o disciplină facultativă transversală în Contractul Anual de Studii, litera X din codul disciplinei va fi înlocuită cu numărul semestrului în care disciplina este studiată (1 sau 2).</t>
  </si>
  <si>
    <t>ANEXĂ LA PLANUL DE ÎNVĂȚĂMÂNT</t>
  </si>
  <si>
    <t>PLAN DE ÎNVĂŢĂMÂNT valabil începând din anul universitar 2025-2026</t>
  </si>
  <si>
    <t>RAPORT DE REVIZUIRE A PLANULUI DE ÎNVĂȚĂMÂNT VALABIL ÎNCEPÂND DIN ANUL UNIVERSITAR 2025-2026</t>
  </si>
  <si>
    <t>IX. TABELUL DISCIPLINELOR</t>
  </si>
  <si>
    <t>BILANȚ PE TIPURI DE DISCIPLINE</t>
  </si>
  <si>
    <t>DF</t>
  </si>
  <si>
    <t>DS</t>
  </si>
  <si>
    <t xml:space="preserve">DISCIPLINE DE PREGĂTIRE FUNDAMENTALĂ </t>
  </si>
  <si>
    <t>DISCIPLINE DE SPECIALIATE</t>
  </si>
  <si>
    <t>TIP DISCIPLINĂ</t>
  </si>
  <si>
    <t>NR. ORE FIZICE</t>
  </si>
  <si>
    <t>TOTAL ORE PRACTICĂ</t>
  </si>
  <si>
    <t>PROCENT
 ORE FIZICE</t>
  </si>
  <si>
    <t>NR. TOTAL
 ORE</t>
  </si>
  <si>
    <t>PROCENT
 TOTAL ORE</t>
  </si>
  <si>
    <r>
      <rPr>
        <b/>
        <sz val="10"/>
        <rFont val="Times New Roman"/>
        <family val="1"/>
      </rPr>
      <t>IV. EXAMENUL DE LICENŢĂ</t>
    </r>
    <r>
      <rPr>
        <sz val="10"/>
        <rFont val="Times New Roman"/>
        <family val="1"/>
      </rPr>
      <t xml:space="preserve"> - perioada iunie-iulie (1 săptămână)
Proba 1: Evaluarea cunoştinţelor fundamentale şi de specialitate - 10 credite
Proba 2: Prezentarea şi susţinerea lucrării de licenţă - 10 credite</t>
    </r>
  </si>
  <si>
    <t>DISCIPLINE COMPLEMENTARE (DC)</t>
  </si>
  <si>
    <t>DISCIPLINE COMPLEMENTARE</t>
  </si>
  <si>
    <t>Eticheta generală pentru Dezvoltare durabilă</t>
  </si>
  <si>
    <t>VIII. ETICHETE ODD (OBIECTIVE DE DEZVOLTARE DURABILĂ / SUSTAINABLE DEVELOPMENT GOALS)</t>
  </si>
  <si>
    <t>ORE DE PRACTICĂ</t>
  </si>
  <si>
    <t>NUMĂRUL ORELOR DE PRACTICĂ (fără practica pentru elaborarea lucrării de licență):</t>
  </si>
  <si>
    <t>NUMĂRUL ORELOR DE PRACTICĂ PENTRU ELABORAREA LUCRĂRII DE LICENȚĂ:</t>
  </si>
  <si>
    <t xml:space="preserve">FACULTATEA DE ȘTIINȚE POLITICE, ADMINISTRATIVE ȘI ALE COMUNICĂRII										</t>
  </si>
  <si>
    <r>
      <rPr>
        <b/>
        <sz val="10"/>
        <color theme="1"/>
        <rFont val="Times New Roman"/>
        <family val="1"/>
      </rPr>
      <t xml:space="preserve">   143 </t>
    </r>
    <r>
      <rPr>
        <sz val="10"/>
        <color theme="1"/>
        <rFont val="Times New Roman"/>
        <family val="1"/>
      </rPr>
      <t>de credite la disciplinele obligatorii;</t>
    </r>
  </si>
  <si>
    <r>
      <t xml:space="preserve">   </t>
    </r>
    <r>
      <rPr>
        <b/>
        <sz val="10"/>
        <color theme="1"/>
        <rFont val="Times New Roman"/>
        <family val="1"/>
      </rPr>
      <t>37</t>
    </r>
    <r>
      <rPr>
        <sz val="10"/>
        <color theme="1"/>
        <rFont val="Times New Roman"/>
        <family val="1"/>
      </rPr>
      <t xml:space="preserve"> credite la disciplinele opţionale;</t>
    </r>
  </si>
  <si>
    <r>
      <rPr>
        <b/>
        <sz val="10"/>
        <color indexed="8"/>
        <rFont val="Times New Roman"/>
        <family val="1"/>
      </rPr>
      <t>VI. UNIVERSITĂŢI DE REFERINŢĂ DIN TOP 500:</t>
    </r>
    <r>
      <rPr>
        <sz val="10"/>
        <color indexed="8"/>
        <rFont val="Times New Roman"/>
        <family val="1"/>
      </rPr>
      <t xml:space="preserve">
Ludwig-Maximilians-Universität München, 
Vrije Universiteit Amsterdam, 
Pennsylvania State University,
University of Helsinki, 
KU Leuven.</t>
    </r>
  </si>
  <si>
    <t>Sem. 3: Se alege  o disciplină  (1)  din pachetul opțional 1 (ULX0001)</t>
  </si>
  <si>
    <t>Sem. 4: Se alege câte o disciplină (2 și 3) din pachetul opțional 2 (ULX0002)</t>
  </si>
  <si>
    <t>Sem. 5: Se alege câte o disciplină (4 și 5) din pachetul opțional 3 (ULX0003)</t>
  </si>
  <si>
    <t>Sem. 6: Se alege câte o disciplină (6 și 7) din pachetul opțional 4 (ULX0004)</t>
  </si>
  <si>
    <t>ULR4101</t>
  </si>
  <si>
    <t>Introducere în știința comunicării și a relațiilor publice/ Introduction in the communication and public relations science</t>
  </si>
  <si>
    <t>ULR4207</t>
  </si>
  <si>
    <t>Elaborarea și redactarea lucrărilor științifice/ Elaboration and writing of scientific papers</t>
  </si>
  <si>
    <t>ULR4624</t>
  </si>
  <si>
    <t>Etică și integritate în științele comunicării/ Ethics and integrity in communication sciences</t>
  </si>
  <si>
    <t>ULR4104</t>
  </si>
  <si>
    <t>Metode de cercetare în științele comunicării/ Research methods in communication sciences</t>
  </si>
  <si>
    <t>ULR4105</t>
  </si>
  <si>
    <t>Competențe digitale/ Digital competencies</t>
  </si>
  <si>
    <t>ULR4102</t>
  </si>
  <si>
    <t>Comunicare verbală și non-verbală/ Verbal and non-verbal communication</t>
  </si>
  <si>
    <t>ULR4208</t>
  </si>
  <si>
    <t>Comunicare publicitară/ Advertising communication</t>
  </si>
  <si>
    <t>ULR4303</t>
  </si>
  <si>
    <t>Comunicare digitală. Proiectare, implementare și evaluare/ Digital communication. Design, implementation and evaluation</t>
  </si>
  <si>
    <t>ULR4210</t>
  </si>
  <si>
    <t>Comunicare interpersonală/ Interpersonal communication</t>
  </si>
  <si>
    <t>ULR4311</t>
  </si>
  <si>
    <t>Bazele PR/ PR fundamentals</t>
  </si>
  <si>
    <t>ULR4312</t>
  </si>
  <si>
    <t>Comunicare mediatică/ Media communication</t>
  </si>
  <si>
    <t>ULR4299</t>
  </si>
  <si>
    <t>Ideologii politice. Perspective comunicaționale / Political Ideologies. Communication Perspectives.</t>
  </si>
  <si>
    <t>ULR4314</t>
  </si>
  <si>
    <t>Comunicare internă în organizații/ Internal communication in organisations</t>
  </si>
  <si>
    <t>ULR4315</t>
  </si>
  <si>
    <t>Practica profesională 1/ Professional practice 1</t>
  </si>
  <si>
    <t>Curs opțional (1) / Optional Course (1)</t>
  </si>
  <si>
    <t>UMX0001</t>
  </si>
  <si>
    <t>ULR4416</t>
  </si>
  <si>
    <t>Tehnici și instrumente de PR și publicitate/ PR and advertising techniques and instruments</t>
  </si>
  <si>
    <t>ULR4627</t>
  </si>
  <si>
    <t>PR online / Online PR</t>
  </si>
  <si>
    <t>ULR4417</t>
  </si>
  <si>
    <t>PR și comunicare în sectorul politic / Political communication and PR</t>
  </si>
  <si>
    <t>ULR4418</t>
  </si>
  <si>
    <t>Managementul relațiilor mass-media / Mass-media relations management</t>
  </si>
  <si>
    <t>ULR4419</t>
  </si>
  <si>
    <t>Practică profesională 2 / Professional practice 2</t>
  </si>
  <si>
    <t>ULX0002</t>
  </si>
  <si>
    <t>Curs opțional (2) / Optional course (2)</t>
  </si>
  <si>
    <t>Curs opțional (3) / Optional course (3)</t>
  </si>
  <si>
    <t>ULR4513</t>
  </si>
  <si>
    <t>Comunicare interculturală / Intercultural communication</t>
  </si>
  <si>
    <t>ULR4521</t>
  </si>
  <si>
    <t xml:space="preserve">Tehnici de promovare în social media / Techniques for social media promoting							</t>
  </si>
  <si>
    <t>ULR4522</t>
  </si>
  <si>
    <t>Strategii de promovare a actorului politic / Strategies for promoting the political actor</t>
  </si>
  <si>
    <t>ULR4523</t>
  </si>
  <si>
    <t>Practică profesională 3 / Professional practice 3</t>
  </si>
  <si>
    <t>ULX0003</t>
  </si>
  <si>
    <t>Curs opțional (4) / Optional course (4)</t>
  </si>
  <si>
    <t>Curs opțional (5) / Optional course (5)</t>
  </si>
  <si>
    <t>ULR4520</t>
  </si>
  <si>
    <t>Teorii ale limbajului/ Language theories</t>
  </si>
  <si>
    <t>ULR4625</t>
  </si>
  <si>
    <t>Politici publice / Public policies</t>
  </si>
  <si>
    <t>ULR4626</t>
  </si>
  <si>
    <t>Branding instituțional / Institutional branding</t>
  </si>
  <si>
    <t>ULR2205</t>
  </si>
  <si>
    <t>Economie politică / Political economy</t>
  </si>
  <si>
    <t>ULX0004</t>
  </si>
  <si>
    <t>Curs opțional (6) / Optional course (6)</t>
  </si>
  <si>
    <t>Curs opțional (7) / Optional course (7)</t>
  </si>
  <si>
    <t>PACHET OPȚIONAL 1 (An II, Semestrul 3)</t>
  </si>
  <si>
    <t>PACHET OPȚIONAL 2 (An II, Semestrul 4)</t>
  </si>
  <si>
    <t>PACHET OPȚIONAL 3 (An III, Semestrul 5)</t>
  </si>
  <si>
    <t>PACHET OPȚIONAL 4 (An III, Semestrul 6)</t>
  </si>
  <si>
    <t>ULR4328</t>
  </si>
  <si>
    <t>Comunicarea de criză / Crisis communication</t>
  </si>
  <si>
    <t>ULR4329</t>
  </si>
  <si>
    <t>Societate și mass-media / Society and mass-media</t>
  </si>
  <si>
    <t>ULR4330</t>
  </si>
  <si>
    <t>Tehnici de persuasiune / Techniques of persuation</t>
  </si>
  <si>
    <t>ULR4332</t>
  </si>
  <si>
    <t>PR sportiv / Sports PR</t>
  </si>
  <si>
    <t>ULR0006</t>
  </si>
  <si>
    <t>Comunicare publică în sănătate / Public communication in health</t>
  </si>
  <si>
    <t>ULE4300</t>
  </si>
  <si>
    <t>Societate europeană, identități culturale și comunicare / European Society, Cultural Identities and Communication</t>
  </si>
  <si>
    <t>ULE4400</t>
  </si>
  <si>
    <t>Comunicare și Deliberare Publică / Communication and Public Deliberation</t>
  </si>
  <si>
    <t>ULX0001</t>
  </si>
  <si>
    <t>ULR4434</t>
  </si>
  <si>
    <t>Limbaj și reprezentare în publicitate/ Language and representation in advertising</t>
  </si>
  <si>
    <t>ULR4435</t>
  </si>
  <si>
    <t>Strategii de publicitate / Advertising strategies</t>
  </si>
  <si>
    <t>ULR4436</t>
  </si>
  <si>
    <t>Personal branding / Personal branding</t>
  </si>
  <si>
    <t>ULR4439</t>
  </si>
  <si>
    <t>Comunicare audio-video / Audio-video communication</t>
  </si>
  <si>
    <t>ULR4445</t>
  </si>
  <si>
    <t>PR cultural / Cultural PR</t>
  </si>
  <si>
    <t>ULR4399</t>
  </si>
  <si>
    <t>Voluntariat și service-learning / Volunteering and service-learning</t>
  </si>
  <si>
    <t>ULR4432</t>
  </si>
  <si>
    <t>PR sectorial ONG / NGO Sectorial PR</t>
  </si>
  <si>
    <t>ULR4538</t>
  </si>
  <si>
    <t>Responsabilitate socială corporatistă / Corporate Social Responsability</t>
  </si>
  <si>
    <t>ULR4540</t>
  </si>
  <si>
    <t xml:space="preserve">Instituția purtătorului de cuvânt / The institution of the spokesperson </t>
  </si>
  <si>
    <t>ULR4541</t>
  </si>
  <si>
    <t>PR și autoevaluare / PR and self-evaluation</t>
  </si>
  <si>
    <t>ULR4542</t>
  </si>
  <si>
    <t>Politici de sănătate publică / Policies of public health</t>
  </si>
  <si>
    <t>ULE4401</t>
  </si>
  <si>
    <t>Analiză de conținut în științele comunicării / Content Analysis in Communication Sciences</t>
  </si>
  <si>
    <t>ULR4643</t>
  </si>
  <si>
    <t>Orientarea în carieră a specialiștilor în comunicare și relații publice / Career orientation for PR and Communication specialists</t>
  </si>
  <si>
    <t>ULR4644</t>
  </si>
  <si>
    <t>Elemente de comunicare vizuală în publicitate / Elements of visual communication in advertising</t>
  </si>
  <si>
    <t>URL4645</t>
  </si>
  <si>
    <t>Tehnici avansate de comunicare / Advanced communication techniques</t>
  </si>
  <si>
    <t>ULR4647</t>
  </si>
  <si>
    <t>Analiza politicilor publice / Public policy analysis</t>
  </si>
  <si>
    <t>ULR4648</t>
  </si>
  <si>
    <t>Tehnici de public speaking / Public speaking techniques</t>
  </si>
  <si>
    <t>ULR3500</t>
  </si>
  <si>
    <t>Gen, comunități și culturi digitale / Gender, communities and digital cultures</t>
  </si>
  <si>
    <t>ULR4455</t>
  </si>
  <si>
    <t>Analiza calitativă și cantitativă a datelor empirice / Qualitative and quantitative analysis of empirical data</t>
  </si>
  <si>
    <t>ULR5381</t>
  </si>
  <si>
    <t>Management/ Management</t>
  </si>
  <si>
    <t>ULR4448</t>
  </si>
  <si>
    <t>Cultură și comunicare / Culture and communication</t>
  </si>
  <si>
    <t>ULR4450</t>
  </si>
  <si>
    <t>Analiză de discurs / Discourse analysis</t>
  </si>
  <si>
    <t>ULR4640</t>
  </si>
  <si>
    <t>Comunicare instituțională europeană / European institutional communication</t>
  </si>
  <si>
    <t>ULR6103</t>
  </si>
  <si>
    <t>Introducere în Managementul Conflictelor / Introduction to Conflict Management.</t>
  </si>
  <si>
    <t xml:space="preserve">Metode de solutionare a conflictelor I/ Conflict Resolution Methods I </t>
  </si>
  <si>
    <t>ULR6312</t>
  </si>
  <si>
    <t>Metode de solutionare a conflictelor II / Conflict Resolution Methods II</t>
  </si>
  <si>
    <t>ULR6412</t>
  </si>
  <si>
    <t>Etica soluționării conflictelor / Conflict Resolution Ethics</t>
  </si>
  <si>
    <t>ULR6624</t>
  </si>
  <si>
    <t xml:space="preserve">Didactica ştiinţelor socio-umane / Didactics specialization: of social sciences and humanities		</t>
  </si>
  <si>
    <t>1. Să fie integrate instrumente AI în curricula cursurilor pentru o mai bună înțelegere a fenomenului.</t>
  </si>
  <si>
    <t>2. Să se accentueze rolul sustenabilității în industria publicitară.</t>
  </si>
  <si>
    <t>3. Să fie susținută realizarea portofoliilor profesionale prin proiectele realizate la clasă.</t>
  </si>
  <si>
    <t xml:space="preserve">1. Menținerea parteneriatelor cu actori din industrie pentru a exista transferul de cunoștințe practice din domeniu. </t>
  </si>
  <si>
    <t>2. Realizarea unor prelegeri cu reprezentanți din străinătate.</t>
  </si>
  <si>
    <t>3. Posibilitatea participării la competiții internaționale de profil.</t>
  </si>
  <si>
    <t xml:space="preserve">4. Menținerea dialogului constant cu autoritățile locale/potențialii angajatori pentru a ajusta conținuturi din programă. </t>
  </si>
  <si>
    <t>5. Facilitarea implementării proiectelor de facultate în comunitate.</t>
  </si>
  <si>
    <t>1. Primăria Cluj-Napoca</t>
  </si>
  <si>
    <t xml:space="preserve">2. IAA - YP (International Advertising Association - Young Professionals) </t>
  </si>
  <si>
    <t xml:space="preserve">3. Vitrina Advertising </t>
  </si>
  <si>
    <t>4. Biblioteca Centrală Universitară ”Lucian Blaga” Cluj-Napoca</t>
  </si>
  <si>
    <t>5. TVR Cluj</t>
  </si>
  <si>
    <r>
      <t xml:space="preserve">Specializarea: </t>
    </r>
    <r>
      <rPr>
        <b/>
        <sz val="11"/>
        <color theme="1"/>
        <rFont val="Calibri"/>
        <family val="2"/>
        <charset val="238"/>
        <scheme val="minor"/>
      </rPr>
      <t>Comunicare și Relații Publice / Communication and Public Relations</t>
    </r>
  </si>
  <si>
    <r>
      <t xml:space="preserve">Domeniul: </t>
    </r>
    <r>
      <rPr>
        <b/>
        <sz val="10"/>
        <color indexed="8"/>
        <rFont val="Times New Roman"/>
        <family val="1"/>
        <charset val="238"/>
      </rPr>
      <t>Științe ale Comunicării</t>
    </r>
  </si>
  <si>
    <r>
      <t xml:space="preserve">Specializarea/Programul de studiu: </t>
    </r>
    <r>
      <rPr>
        <b/>
        <sz val="10"/>
        <rFont val="Times New Roman"/>
        <family val="1"/>
      </rPr>
      <t xml:space="preserve"> Comunicare și relații publice / Communication and Public Relations</t>
    </r>
  </si>
  <si>
    <r>
      <t xml:space="preserve">Limba de predare: </t>
    </r>
    <r>
      <rPr>
        <b/>
        <sz val="10"/>
        <color indexed="8"/>
        <rFont val="Times New Roman"/>
        <family val="1"/>
        <charset val="238"/>
      </rPr>
      <t>ROMÂNĂ</t>
    </r>
  </si>
  <si>
    <r>
      <t xml:space="preserve">Titlul absolventului: </t>
    </r>
    <r>
      <rPr>
        <b/>
        <sz val="10"/>
        <color indexed="8"/>
        <rFont val="Times New Roman"/>
        <family val="1"/>
        <charset val="238"/>
      </rPr>
      <t>Licențiat în Științele Comunicării</t>
    </r>
  </si>
  <si>
    <r>
      <t xml:space="preserve">           </t>
    </r>
    <r>
      <rPr>
        <sz val="10"/>
        <color theme="1"/>
        <rFont val="Times New Roman"/>
        <family val="1"/>
      </rPr>
      <t xml:space="preserve"> inclusiv</t>
    </r>
    <r>
      <rPr>
        <b/>
        <sz val="10"/>
        <color theme="1"/>
        <rFont val="Times New Roman"/>
        <family val="1"/>
      </rPr>
      <t xml:space="preserve"> 6 </t>
    </r>
    <r>
      <rPr>
        <sz val="10"/>
        <color theme="1"/>
        <rFont val="Times New Roman"/>
        <family val="1"/>
      </rPr>
      <t>credite pentru o limbă străină (2 semestre)</t>
    </r>
  </si>
  <si>
    <r>
      <rPr>
        <b/>
        <sz val="10"/>
        <color indexed="8"/>
        <rFont val="Times New Roman"/>
        <family val="1"/>
      </rPr>
      <t>4</t>
    </r>
    <r>
      <rPr>
        <sz val="10"/>
        <color indexed="8"/>
        <rFont val="Times New Roman"/>
        <family val="1"/>
      </rPr>
      <t xml:space="preserve"> credite pentru disciplina Educație fizică</t>
    </r>
  </si>
  <si>
    <r>
      <rPr>
        <b/>
        <sz val="10"/>
        <rFont val="Times New Roman"/>
        <family val="1"/>
        <charset val="238"/>
      </rPr>
      <t xml:space="preserve">20 </t>
    </r>
    <r>
      <rPr>
        <sz val="10"/>
        <rFont val="Times New Roman"/>
        <family val="1"/>
        <charset val="238"/>
      </rPr>
      <t xml:space="preserve">de credite la examenul de licenţă </t>
    </r>
  </si>
  <si>
    <r>
      <t xml:space="preserve">C3. Descrierea tipurilor diferite de audiență / public implicate în comunicare/publicitate
</t>
    </r>
    <r>
      <rPr>
        <sz val="10"/>
        <color rgb="FF000000"/>
        <rFont val="Times New Roman"/>
        <family val="1"/>
        <charset val="238"/>
      </rPr>
      <t xml:space="preserve">Absolventul va:
• înțelege segmentarea publicului/audienței și va putea identifica diferite publicuri țintă în contextul unor proiecte de comunicare specifice.                                                                                                              
• înțelege tipurile de documentație                                                                                                             
• distinge între diferite strategii publicitare în funcție de situații de comunicare digitală diferite și categorii/segmente de public/utilizatori.
• distinge între diferite modele de promovare în funcție de diferite situații de comunicare digitală și categorii/segmente de public/utilizatori.
• înțelege noțiuni de psihologie cognitivă și științe comportamentale în scopul adaptării conținutului, distribuției și interacțiunilor la profilurile utilizatorilor.
• integra propria cunoaștere pentru a contribui la practica profesională și cunoaștere și pentru a-i ghida pe alții în interacțiune folosind tehnologii digitale                </t>
    </r>
    <r>
      <rPr>
        <b/>
        <sz val="10"/>
        <color rgb="FF000000"/>
        <rFont val="Times New Roman"/>
        <family val="1"/>
        <charset val="238"/>
      </rPr>
      <t xml:space="preserve">                                                                   
C4. Proiectarea şi realizarea strategiilor publicitare
Absolventul va:
</t>
    </r>
    <r>
      <rPr>
        <sz val="10"/>
        <color rgb="FF000000"/>
        <rFont val="Times New Roman"/>
        <family val="1"/>
        <charset val="238"/>
      </rPr>
      <t xml:space="preserve">• cunoaște principalele strategii de elaborare ale unei campanii publicitare
• va înțelege principiile de consultanță oferite diferitelor tipuri de organizații
• cunoaște principalele teme legate de publicitate ce acoperă o abordare strategică generală a categoriilor de produse și servicii
• are cunoștințe privind comercializarea produselor, privind structura bugetelor necesare realizării campaniilor și a produselor publicitare
• cunoaște metode alternative prin care să le propună clienților promovarea organizațiilor, produselor sau a proiectelor
</t>
    </r>
    <r>
      <rPr>
        <b/>
        <sz val="10"/>
        <color rgb="FF000000"/>
        <rFont val="Times New Roman"/>
        <family val="1"/>
        <charset val="238"/>
      </rPr>
      <t>C5. Dezvoltarea conceptelor creative și realizarea produselor publicitare</t>
    </r>
    <r>
      <rPr>
        <sz val="10"/>
        <color rgb="FF000000"/>
        <rFont val="Times New Roman"/>
        <family val="1"/>
        <charset val="238"/>
      </rPr>
      <t xml:space="preserve">
Absolventul va:
• înțelege mecanismele de dezvoltare a conceptelor creative
• cunoaște elementele de elaborare scrisă sau verbală ale produselor publicitate
• cunoaște principiile de colaborare creativă cu graficieni
• înțelege elementele fundamentale ale conceperii unei campanii publicitare
• cunoaște modalități de identificare a nevoilor clienților și de îndeplinire a așteptărilor publicului-țintă prin intermediul conceptelor creative
</t>
    </r>
  </si>
  <si>
    <r>
      <t xml:space="preserve">C3. Describing the different types of audiences involved in communication/advertising                                                            
The graduate will:
</t>
    </r>
    <r>
      <rPr>
        <sz val="10"/>
        <color rgb="FF000000"/>
        <rFont val="Times New Roman"/>
        <family val="1"/>
        <charset val="238"/>
      </rPr>
      <t xml:space="preserve">• understand audience segmentation and will be able to identify different target audiences in the context of particular communication projects.
• understand documentation types                                                          
• discern between different advertising strategies depending on different digital communication situation factors and categories of users or audience segments.
• discern between different promoting models depending on different digital communication situation factors and categories of users or audience segments.
• understand and apply elements of cognitive psychology and behavioural sciences in order to adjust content, distribution, and interactions to user profiles.
• integrate their knowledge to contribute to professional practices and knowledge and to guide others in the interaction through digital technologies.                          </t>
    </r>
    <r>
      <rPr>
        <b/>
        <sz val="10"/>
        <color rgb="FF000000"/>
        <rFont val="Times New Roman"/>
        <family val="1"/>
        <charset val="238"/>
      </rPr>
      <t xml:space="preserve">                                      
C4. Designing and implementing advertising strategies
The graduate will:
</t>
    </r>
    <r>
      <rPr>
        <sz val="10"/>
        <color rgb="FF000000"/>
        <rFont val="Times New Roman"/>
        <family val="1"/>
        <charset val="238"/>
      </rPr>
      <t xml:space="preserve">• know the main strategies for developing an advertising campaign
• understand the consulting principles offered to different types of organizations
• understand the main topics related to advertising that cover a general strategic approach of categories of products and services
• has knowledge of product marketing, the structure of budgets for campaigns and advertising products
• discern between alternative methods to propose clients how to promote organizations, products, or projects
</t>
    </r>
    <r>
      <rPr>
        <b/>
        <sz val="10"/>
        <color rgb="FF000000"/>
        <rFont val="Times New Roman"/>
        <family val="1"/>
        <charset val="238"/>
      </rPr>
      <t>C5. Developing creative concepts and conceiving advertising products</t>
    </r>
    <r>
      <rPr>
        <sz val="10"/>
        <color rgb="FF000000"/>
        <rFont val="Times New Roman"/>
        <family val="1"/>
        <charset val="238"/>
      </rPr>
      <t xml:space="preserve">
The graduate will:
• understand the mechanisms of developing creative concepts
• know the elements of written or verbal elaboration of advertising products
• know the principles of creative collaboration with graphic designers
• understand the fundamentals of conceiving an advertising campaign
• know how to identify customer needs and meet the expectations of the target audience through creative concepts
</t>
    </r>
  </si>
  <si>
    <t>Am refăcut formulele</t>
  </si>
  <si>
    <t>Sub limita de 20% cerută de ARACIS, dar peste cei 19,00% acceptați de rectrorat</t>
  </si>
  <si>
    <t>Am pus formula la practică</t>
  </si>
  <si>
    <t>VII. REZULTATE ALE ÎNVĂȚĂRII ÎNSCRISE ÎN SUPLIMENTUL LA DIPLOMĂ</t>
  </si>
  <si>
    <r>
      <t xml:space="preserve">CUNOȘTINȚE:
</t>
    </r>
    <r>
      <rPr>
        <b/>
        <sz val="10"/>
        <color rgb="FF000000"/>
        <rFont val="Times New Roman"/>
        <family val="1"/>
      </rPr>
      <t xml:space="preserve">C1. Identificarea si utilizarea limbajului, metodologiilor și cunoștințelor de specialitate din domeniul științelor comunicării
</t>
    </r>
    <r>
      <rPr>
        <sz val="10"/>
        <color rgb="FF000000"/>
        <rFont val="Times New Roman"/>
        <family val="1"/>
      </rPr>
      <t xml:space="preserve">Absolventul va:
• cunoaște principii de structurare a informațiilor în comunicare, folosind diferite genuri informative și persuasive pe diferite platforme, atât în mediul digital cât și în mediile tradiționale.
• cunoaște modele ale comunicării mediate și principii de comunicare vizuală și design grafic utilizate în mediile tradiționale și în mediile digitale interactive.
• cunoaște legislația publicității, legislația privind drepturile de autor, legislația privind comunicarea publică și privată pe platformele digitale.
• cunoaște principiile deontologice și normele etice specifice aplicabile în contextul comunicării publice și respectării unor standarde comunicaționale.
• integra propria cunoaștere pentru a contribui la practica profesională și cunoaștere și pentru a-i ghida pe alții în analiza și evaluarea credibilității datelor, informațiilor și conținutului digital și a surselor acestora.                                                                                                                                                 </t>
    </r>
    <r>
      <rPr>
        <b/>
        <sz val="10"/>
        <color rgb="FF000000"/>
        <rFont val="Times New Roman"/>
        <family val="1"/>
      </rPr>
      <t>C2. Utilizarea noilor tehnologii de informare și comunicare (NTIC)</t>
    </r>
    <r>
      <rPr>
        <sz val="10"/>
        <color rgb="FF000000"/>
        <rFont val="Times New Roman"/>
        <family val="1"/>
      </rPr>
      <t xml:space="preserve">
Absolventul va:
• cunoaște principii de gestiunea informațiilor în contexte profesionale specifice și caracteristicile sistemelor multimedia din perspectiva producției și procesării de text, imagini, grafică, sunet și video, integrării, controlului și redării acestora în contexte digitale.
• cunoaște limbajul de specialitate al domeniului, utilizat în contextul comunicării digitale.
• cunoaște tehnicile de tehnoredactare computerizată utilizate în publicitatea digitală, tehnici digitale pentru pregătirea de materiale vizuale utilizate în campanii de publicitate.
• cunoaște operațiile specifice uneltelor software de editare și procesare de text, editare audio și video, elemente de bază ale editării grafice.
• avea cunoștințele necesare pentru practica profesională și pentru a-i ghida pe alții în utilizarea creativă a noilor tehnologii digitale.                                                                                                                      
</t>
    </r>
  </si>
  <si>
    <r>
      <t xml:space="preserve">KNOWLEDGE:
C1. Identifying and using specialized terminology, methodologies, and knowledge from the field of communication sciences
</t>
    </r>
    <r>
      <rPr>
        <sz val="10"/>
        <color rgb="FF000000"/>
        <rFont val="Times New Roman"/>
        <family val="1"/>
      </rPr>
      <t xml:space="preserve">The graduate will:
• know principles of structuring information in communication using different informational and persuasive genres on different platforms, both in the online and traditional media.
• know the models of mediated communication, principles of visual communication and graphic design used in the traditional media and the digital interactive media.
• know advertising legislation, copyright legislation, legislation governing public and private communication on digital platforms.
• know principles of deontology, ethical codes of conduct of advertisers and specific ethical norms applicable in the context of public communication and adherence to communicational standards.
• integrate their knowledge to contribute to professional practices and knowledge and to guide others in the analysis and evaluation of the credibility and reliability of data, information and digital content and their sources.                                                                                      
</t>
    </r>
    <r>
      <rPr>
        <b/>
        <sz val="10"/>
        <color rgb="FF000000"/>
        <rFont val="Times New Roman"/>
        <family val="1"/>
      </rPr>
      <t>C2. Using new information and communication technologies (IT&amp;C)</t>
    </r>
    <r>
      <rPr>
        <sz val="10"/>
        <color rgb="FF000000"/>
        <rFont val="Times New Roman"/>
        <family val="1"/>
      </rPr>
      <t xml:space="preserve">
The graduate will:
• know principles of information management in specific professional contexts and the characteristics of multimedia systems with respect to the production, processing, integration, control and presentation of text, images, graphics, sound and video in digital contexts.
• know the professional language of the domain, used in the context of digital communication.
• know publishing techniques used in digital advertising, digital techniques for visual products used in advertising campaigns.
• know the operations specific to text editing and processing software, audio and video editing software, basic graphic design skills.
• have the knowledge to contribute to professional practices and to guide others in creatively using digital technologies.                             
</t>
    </r>
  </si>
  <si>
    <r>
      <t xml:space="preserve">C6. Identificarea şi utilizarea elementelor de analiză și promovare digitală
</t>
    </r>
    <r>
      <rPr>
        <sz val="10"/>
        <color rgb="FF000000"/>
        <rFont val="Times New Roman"/>
        <family val="1"/>
        <charset val="238"/>
      </rPr>
      <t xml:space="preserve">Absolventul va:
• înțelege gestionarea unui mediu digital interactiv pentru diversele tipuri de organizații
• cunoaște metodele de analiză și comunicare facilitate de aplicații și rețele de socializare
• cunoaște principalele mecanisme de menținere a legăturilor dintre comunități digitale diferite
• înțelege mecanismele de analiză și monitorizare a datelor digitale de pe rețelele de socializare pentru găsirea celor mai bune alternative de promovare
• cunoaște modalități de integrare a fundamentului strategic în activitatea de promovare în mediul digital   </t>
    </r>
  </si>
  <si>
    <r>
      <t xml:space="preserve">C6. Identifying and using elements of digital analysis and promotion
</t>
    </r>
    <r>
      <rPr>
        <sz val="10"/>
        <color rgb="FF000000"/>
        <rFont val="Times New Roman"/>
        <family val="1"/>
        <charset val="238"/>
      </rPr>
      <t>The graduate will:
• understand the management of an interactive digital environment for different types of organizations
• discern between the methods of analysis and communication facilitated by applications and social networks
• know the main mechanisms for maintaining different digital communities connected
• understand the mechanisms of analysis and monitoring of digital data on social networks to find the best promotion alternatives
• know ways to integrate the strategic foundation in promotions in the digital environment</t>
    </r>
  </si>
  <si>
    <r>
      <t xml:space="preserve">APTITUDINI:
C1. Identificarea si utilizarea limbajului, metodologiilor și cunoștințelor de specialitate din domeniul științelor comunicării
</t>
    </r>
    <r>
      <rPr>
        <sz val="9.5"/>
        <color rgb="FF000000"/>
        <rFont val="Times New Roman"/>
        <family val="1"/>
        <charset val="238"/>
      </rPr>
      <t>Absolventul va putea:
∙ ajusta conținutul și forma unor mesaje și adapta în funcție de tipul de mediu digital și asigura calitatea conținutului.
∙ formula concepte de proiectare a conținutului, mesajelor sau distribuției pentru situația de comunicare.
∙ asigura conformitatea conținuturilor create sau gestionate cu cerințele legale, norme deontologice, standarde comunicaționale sau regulamentele companiei, negocia drepturi de autor.
∙ consulta și gestiona multiple surse de comunicare și formula analize și sinteze.
∙ crea soluții pentru probleme complexe și slab definite referitoare la analiza și evaluarea surselor de date, și informațiilor și conținuturilor din medii digitale în baza credibilității și încrederii</t>
    </r>
    <r>
      <rPr>
        <b/>
        <sz val="9.5"/>
        <color rgb="FF000000"/>
        <rFont val="Times New Roman"/>
        <family val="1"/>
        <charset val="238"/>
      </rPr>
      <t xml:space="preserve">.
C2. Utilizarea noilor tehnologii de informare și comunicare (NTIC)
</t>
    </r>
    <r>
      <rPr>
        <sz val="9.5"/>
        <color rgb="FF000000"/>
        <rFont val="Times New Roman"/>
        <family val="1"/>
        <charset val="238"/>
      </rPr>
      <t>Absolventul va putea:
∙ utiliza software de editare a imaginilor și de promovare online.
∙ utiliza limbaje specifice comunicării în mediile digitale.
∙ transpune cerințe în diferite tipuri de conținut, aplica tehnici de redactare computerizată, aduna informație și interpreta texte.
∙ realiza căutări complexe în baze de date digitale și crea vizualizări de date în contextul unor rapoarte de cercetare/analiză.</t>
    </r>
    <r>
      <rPr>
        <b/>
        <sz val="9.5"/>
        <color rgb="FF000000"/>
        <rFont val="Times New Roman"/>
        <family val="1"/>
        <charset val="238"/>
      </rPr>
      <t xml:space="preserve">
</t>
    </r>
    <r>
      <rPr>
        <sz val="9.5"/>
        <color rgb="FF000000"/>
        <rFont val="Times New Roman"/>
        <family val="1"/>
        <charset val="238"/>
      </rPr>
      <t>∙ întocmi unui plan de folosire a noilor tehnologii informaționale și media pentru un proiect concret de gestiune a informației și/sau de comunicare profesionalizată in spațiul online.
∙ crea soluții pentru probleme complexe și slab definite referitoare la utilizarea tehnologiilor și instrumentelor digitale de comunicare.</t>
    </r>
  </si>
  <si>
    <r>
      <t>SKILLS:
C1. Identifying and using specialized terminology, methodologies, and knowledge from the field of communication sciences</t>
    </r>
    <r>
      <rPr>
        <sz val="9.5"/>
        <color rgb="FF000000"/>
        <rFont val="Times New Roman"/>
        <family val="1"/>
        <charset val="238"/>
      </rPr>
      <t xml:space="preserve">
The graduate will be able to:
∙ adapt message content and its form to the type of digital media and conduct content quality assurance.
∙ translate requirements for content, messages, or distribution into strategies appropriate for the communication situation.
∙ ensure contents created comply with legal requirements, deontological norms, communicational standards or with company regulations, negotiate exploitation rights.
∙ consult and manage multiple communication sources and elaborate analyses based on them.
∙ create solutions to complex problems with limited definition that are related to analysing and evaluating credible and reliable sources of data, information, and content in digital environments.
</t>
    </r>
    <r>
      <rPr>
        <b/>
        <sz val="9.5"/>
        <color rgb="FF000000"/>
        <rFont val="Times New Roman"/>
        <family val="1"/>
        <charset val="238"/>
      </rPr>
      <t>C2. Using new information and communication technologies (IT&amp;C)</t>
    </r>
    <r>
      <rPr>
        <sz val="9.5"/>
        <color rgb="FF000000"/>
        <rFont val="Times New Roman"/>
        <family val="1"/>
        <charset val="238"/>
      </rPr>
      <t xml:space="preserve">
The graduate will be able to:
∙ use image editing and online promotion software.
∙ use specific language for digital communication.
∙ translate requirement concepts into different types of content, apply computer-driven writing techniques, gather information, and interpret texts.
∙ use complex searches in digital databases and create data visualisations in the context of writing research/analysis reports.</t>
    </r>
    <r>
      <rPr>
        <b/>
        <sz val="9.5"/>
        <color rgb="FF000000"/>
        <rFont val="Times New Roman"/>
        <family val="1"/>
        <charset val="238"/>
      </rPr>
      <t xml:space="preserve">
</t>
    </r>
    <r>
      <rPr>
        <sz val="9.5"/>
        <color rgb="FF000000"/>
        <rFont val="Times New Roman"/>
        <family val="1"/>
        <charset val="238"/>
      </rPr>
      <t>∙ create a plan for the use of new information and communication technologies for a specific information management or professional communication project online.
∙ create solutions to complex problems with limited definition using communication digital tools and technologies.</t>
    </r>
  </si>
  <si>
    <r>
      <t xml:space="preserve">C3. Descrierea tipurilor diferite de audiență / public implicate în comunicare
</t>
    </r>
    <r>
      <rPr>
        <sz val="9"/>
        <color rgb="FF000000"/>
        <rFont val="Times New Roman"/>
        <family val="1"/>
        <charset val="238"/>
      </rPr>
      <t>Absolventul va putea:
∙ identifica nevoile utilizatorilor și studia modele de comportament online.
∙ evalua interacțiunea utilizatorilor cu execuțiile publicitare și determina obiectivele și îmbunătățirile pentru strategii ulterioare.
∙ dezvolta planuri pentru comunități online de utilizatori și utiliza rețele de socializare online.
∙ să se mențină la curent cu activitatea utilizatorilor pe platforme digitale și rețele sociale și da curs solicitărilor online formulate de aceștia.
∙ crea soluții pentru probleme complexe și slab definite referitoare la interacțiunea prin tehnologii și mijloace de comunicare digitale.</t>
    </r>
    <r>
      <rPr>
        <b/>
        <sz val="9"/>
        <color rgb="FF000000"/>
        <rFont val="Times New Roman"/>
        <family val="1"/>
        <charset val="238"/>
      </rPr>
      <t xml:space="preserve">
C4. Proiectarea și implementarea strategiilor și a campaniilor de relații publice
</t>
    </r>
    <r>
      <rPr>
        <sz val="9"/>
        <color rgb="FF000000"/>
        <rFont val="Times New Roman"/>
        <family val="1"/>
        <charset val="238"/>
      </rPr>
      <t>Absolventul va putea:
∙ comunica și coopera cu organizații și clienți în vederea transmiterii obiectivelor și specificațiilor strategiei de relații publice sau management al reputației.
∙ descrie, detalia și compara alternative posibile pe care clienții le-ar putea alege cu privire la strategiile de comunicare pentru a-i convinge să ia o decizie optimă pentru imaginea clientului și responsabilă față de public.
∙ consilia clienți din varii zone de activitate, vizibili în rândul opiniei publice, asupra modalității de prezentare optime pentru a maximiza răspunsul din partea publicului general sau a publicului-țintă, în funcție de situația dată.
∙ prezenta un discurs sau ține o prelegere în care demonstrează și explică clientului noile idei privind strategia de relații publice.
∙ gestionează și contribuie la conceperea și implementarea planurilor de comunicare internă și externă a organizației sau a clientului, inclusiv prezența sa online.
∙ proteja interesele și nevoile clientului prin adoptarea tuturor acțiunilor necesare și cercetarea tuturor alternativelor pentru a se asigura de obținerea rezultatului optim pentru imaginea clientului.</t>
    </r>
    <r>
      <rPr>
        <b/>
        <sz val="9"/>
        <color rgb="FF000000"/>
        <rFont val="Times New Roman"/>
        <family val="1"/>
        <charset val="238"/>
      </rPr>
      <t xml:space="preserve">
C5. Dezvoltarea și implementarea strategiilor de comunicare publică
</t>
    </r>
    <r>
      <rPr>
        <sz val="9"/>
        <color rgb="FF000000"/>
        <rFont val="Times New Roman"/>
        <family val="1"/>
        <charset val="238"/>
      </rPr>
      <t>Absolventul va putea:
∙ stabili legături între organizații și indivizi care ar putea beneficia de comunicarea mutuală pentru a facilita relația colaborativă pozitivă între cele două părți.
∙ valorifica contextul socio-cultural și economic pentru a configura campanii de comunicare publică sau responsabilitate socială corporativă cu impactul dorit.
∙ analiza fundamentul strategic al companiilor sau instituțiilor pentru a le integra în implementarea campaniei.
∙ coordona și gestiona relațiile cu rețele de susținători sau beneficiari ai campaniilor.
∙ motiva oamenii să acționeze prin dezvoltarea caracterului inspirațional sau motivațional al campaniilor publice.
∙ mențină o atitudine profesionistă pentru a răspunde eficient la solicitările mass-mediei.
∙ crea planuri de integrare a tehnologiilor digitale în strategiile de comunicare publică.</t>
    </r>
  </si>
  <si>
    <r>
      <t xml:space="preserve">C3. Describing the different types of audiences involved in communication
</t>
    </r>
    <r>
      <rPr>
        <sz val="9"/>
        <color rgb="FF000000"/>
        <rFont val="Times New Roman"/>
        <family val="1"/>
        <charset val="238"/>
      </rPr>
      <t>The graduate will be able to:
∙ identify user needs and study online behaviour models.
∙ evaluate the users’ interaction with advertising executions and determine the objectives and improvements of latter strategies.
∙ develop online community plans and use social media platforms.
∙ stay up to date with social media and digital platforms and follow up online user requests.
∙ create solutions to complex problems with limited definition that are related to interacting through digital technologies and digital communication means.</t>
    </r>
    <r>
      <rPr>
        <b/>
        <sz val="9"/>
        <color rgb="FF000000"/>
        <rFont val="Times New Roman"/>
        <family val="1"/>
        <charset val="238"/>
      </rPr>
      <t xml:space="preserve">
C4. Projecting and implementing public relations strategies and campaigns
</t>
    </r>
    <r>
      <rPr>
        <sz val="9"/>
        <color rgb="FF000000"/>
        <rFont val="Times New Roman"/>
        <family val="1"/>
        <charset val="238"/>
      </rPr>
      <t>The graduate will be able to:
∙ communicate and cooperate with organizations and clients in order to convey objectives and technicalities of the public relations or reputation management strategy.
∙ describe, elaborare, and compare possible alternatives for the clients regarding communication strategies in order to convince them to make an optimal decision for the client’s image and a responsible one towards the public.
∙ advise clients from various areas of activity, who are visible among the public opinion, on how to best present themselves to maximize the response from the general public or the target public, depending on the circumstance.
∙ give a speech or a lecture in which they demonstrate and explain to the client new ideas regarding the public relations campaign.
∙ manage and contribute to the conception and implementation of internal and external communication plans of the organization or client, including their online presence.
∙ protect the interests and needs of a client by taking all necessary actions and researching all alternatives to ensure that they obtain the favoured outcome for the client’s image.</t>
    </r>
    <r>
      <rPr>
        <b/>
        <sz val="9"/>
        <color rgb="FF000000"/>
        <rFont val="Times New Roman"/>
        <family val="1"/>
        <charset val="238"/>
      </rPr>
      <t xml:space="preserve">
C5. Developing and implementing public communication campaigns
</t>
    </r>
    <r>
      <rPr>
        <sz val="9"/>
        <color rgb="FF000000"/>
        <rFont val="Times New Roman"/>
        <family val="1"/>
        <charset val="238"/>
      </rPr>
      <t>The graduate will be able to:
∙ establish a connection between organisations and individuals who may benefit from communicating with one another in order to facilitate a positive collaborative relationship between both parties.
∙ capitalize on socio-cultural and economic contexts in order to frame public communication or corporate social responsibility campaigns with desired impact.
∙ analyze the strategic foundation of companies or institutions to integrate it into the performance of the campaign.
∙ coordinate and manage relations with networks or supporters or stakeholders of campaigns.
∙ engage people to take action by developing the inspirational or motivational feature of public campaigns.
∙ foster a professional attitude to respond effectively to the demands of the media.
∙ create integration plans for digital technologies in public communication campaigns.</t>
    </r>
  </si>
  <si>
    <r>
      <t xml:space="preserve">C6. Identificarea și utilizarea elementelor de analiză și comunicare digitală
</t>
    </r>
    <r>
      <rPr>
        <sz val="10"/>
        <color rgb="FF000000"/>
        <rFont val="Times New Roman"/>
        <family val="1"/>
        <charset val="238"/>
      </rPr>
      <t>Absolventul va putea:
∙ analiza tipare de comportament ale utilizatorilor din spațiul digital.
∙ utiliza traficul pe site-uri ale platformelor de comunicare socială pentru a atrage atenția variilor comunități vizate în campanii de comunicare.
∙ colabora cu un grup de profesioniști pentru a dezvolta strategii de comunicare online, respectând obiectivele clientului.
∙ crea planuri pentru creșterea comunităților online, dezvoltând aria de utilizare, păstrând utilizatori recenți și sporind participarea utilizatorilor.
∙ elabora metode de revizuire, evaluare și promovare ale unui produs sau serviciu prin diferite platforme online și de comunicare socială.</t>
    </r>
  </si>
  <si>
    <r>
      <t xml:space="preserve">C6. Identifying and using elements of digital analysis and communication
</t>
    </r>
    <r>
      <rPr>
        <sz val="10"/>
        <color rgb="FF000000"/>
        <rFont val="Times New Roman"/>
        <family val="1"/>
        <charset val="238"/>
      </rPr>
      <t>The graduate will be able to:
∙ analyse behaviour patterns of users from the digital environment.
∙ use the traffic on social media platforms sites to attract the attention of various communities targeted by communication campaigns.
∙ collaborate with a group of professionals to develop online communication strategies, respecting the client's objectives.
∙ create plans for growing online communities, expanding the area of use, retaining recent users, and increasing user participation.
∙ develop methods for reviewing, evaluating, and promoting a product or service through various online and social media platforms.</t>
    </r>
  </si>
  <si>
    <r>
      <t xml:space="preserve">RESPONSIBILITY AND AUTONOMY:
</t>
    </r>
    <r>
      <rPr>
        <sz val="10"/>
        <color rgb="FF000000"/>
        <rFont val="Times New Roman"/>
        <family val="1"/>
      </rPr>
      <t>The graduate will be able to:</t>
    </r>
    <r>
      <rPr>
        <b/>
        <sz val="10"/>
        <color rgb="FF000000"/>
        <rFont val="Times New Roman"/>
        <family val="1"/>
        <charset val="238"/>
      </rPr>
      <t xml:space="preserve">                                                               
- </t>
    </r>
    <r>
      <rPr>
        <sz val="10"/>
        <color rgb="FF000000"/>
        <rFont val="Times New Roman"/>
        <family val="1"/>
      </rPr>
      <t>solve, in a realistic manner, with both theoretical and practical argumentation, common professional situations, to provide an efficient and deontological solution. 
-</t>
    </r>
    <r>
      <rPr>
        <b/>
        <sz val="10"/>
        <color rgb="FF000000"/>
        <rFont val="Times New Roman"/>
        <family val="1"/>
        <charset val="238"/>
      </rPr>
      <t xml:space="preserve"> </t>
    </r>
    <r>
      <rPr>
        <sz val="10"/>
        <color rgb="FF000000"/>
        <rFont val="Times New Roman"/>
        <family val="1"/>
      </rPr>
      <t>apply efficient teamwork techniques, in a multidisciplinary team, accomplishing tasks on hierarchic levels.</t>
    </r>
    <r>
      <rPr>
        <b/>
        <sz val="10"/>
        <color rgb="FF000000"/>
        <rFont val="Times New Roman"/>
        <family val="1"/>
        <charset val="238"/>
      </rPr>
      <t xml:space="preserve">
- </t>
    </r>
    <r>
      <rPr>
        <sz val="10"/>
        <color rgb="FF000000"/>
        <rFont val="Times New Roman"/>
        <family val="1"/>
      </rPr>
      <t>self-evaluate the need for professional training for the purpose of insertion and adaptation to the requirements of the labour market</t>
    </r>
    <r>
      <rPr>
        <b/>
        <sz val="10"/>
        <color rgb="FF000000"/>
        <rFont val="Times New Roman"/>
        <family val="1"/>
        <charset val="238"/>
      </rPr>
      <t xml:space="preserve">
- </t>
    </r>
    <r>
      <rPr>
        <sz val="10"/>
        <color rgb="FF000000"/>
        <rFont val="Times New Roman"/>
        <family val="1"/>
      </rPr>
      <t>follow a brief, the work plan and work schedule, adapt to artists’ creative demands, follow technical requirements by developers and finish projects within budget.</t>
    </r>
    <r>
      <rPr>
        <b/>
        <sz val="10"/>
        <color rgb="FF000000"/>
        <rFont val="Times New Roman"/>
        <family val="1"/>
        <charset val="238"/>
      </rPr>
      <t xml:space="preserve">
- </t>
    </r>
    <r>
      <rPr>
        <sz val="10"/>
        <color rgb="FF000000"/>
        <rFont val="Times New Roman"/>
        <family val="1"/>
      </rPr>
      <t>develop professional networks, build contacts to maintain news flow, build business relationships and use different professional communication channels.</t>
    </r>
    <r>
      <rPr>
        <b/>
        <sz val="10"/>
        <color rgb="FF000000"/>
        <rFont val="Times New Roman"/>
        <family val="1"/>
        <charset val="238"/>
      </rPr>
      <t xml:space="preserve">
- </t>
    </r>
    <r>
      <rPr>
        <sz val="10"/>
        <color rgb="FF000000"/>
        <rFont val="Times New Roman"/>
        <family val="1"/>
      </rPr>
      <t>develop creative ideas and define strategic plans</t>
    </r>
    <r>
      <rPr>
        <b/>
        <sz val="10"/>
        <color rgb="FF000000"/>
        <rFont val="Times New Roman"/>
        <family val="1"/>
        <charset val="238"/>
      </rPr>
      <t xml:space="preserve">
- </t>
    </r>
    <r>
      <rPr>
        <sz val="10"/>
        <color rgb="FF000000"/>
        <rFont val="Times New Roman"/>
        <family val="1"/>
      </rPr>
      <t>create solutions to complex problems with limited definition that are related to using collaborative processes and coconstruction and co-creation of data, resources and knowledge through digital tools and technologies.</t>
    </r>
  </si>
  <si>
    <r>
      <t xml:space="preserve">RESPONSABILITATE ȘI AUTONOMIE:
</t>
    </r>
    <r>
      <rPr>
        <sz val="10"/>
        <color rgb="FF000000"/>
        <rFont val="Times New Roman"/>
        <family val="1"/>
      </rPr>
      <t xml:space="preserve">Absolventul va putea:                                                                                                                           
</t>
    </r>
    <r>
      <rPr>
        <b/>
        <sz val="10"/>
        <color rgb="FF000000"/>
        <rFont val="Times New Roman"/>
        <family val="1"/>
      </rPr>
      <t xml:space="preserve">- </t>
    </r>
    <r>
      <rPr>
        <sz val="10"/>
        <color rgb="FF000000"/>
        <rFont val="Times New Roman"/>
        <family val="1"/>
      </rPr>
      <t xml:space="preserve">rezolva în mod realist - cu argumentare atât teoretică, cât și practică - a unor situații profesionale uzuale, în vederea soluționării eficiente și deontologice a acestora.
</t>
    </r>
    <r>
      <rPr>
        <b/>
        <sz val="10"/>
        <color rgb="FF000000"/>
        <rFont val="Times New Roman"/>
        <family val="1"/>
      </rPr>
      <t xml:space="preserve">- </t>
    </r>
    <r>
      <rPr>
        <sz val="10"/>
        <color rgb="FF000000"/>
        <rFont val="Times New Roman"/>
        <family val="1"/>
      </rPr>
      <t xml:space="preserve">aplica tehnici de muncă eficientă în echipa multidisciplinară cu îndeplinirea anumitor sarcini pe paliere ierarhice.
</t>
    </r>
    <r>
      <rPr>
        <b/>
        <sz val="10"/>
        <color rgb="FF000000"/>
        <rFont val="Times New Roman"/>
        <family val="1"/>
      </rPr>
      <t xml:space="preserve">- </t>
    </r>
    <r>
      <rPr>
        <sz val="10"/>
        <color rgb="FF000000"/>
        <rFont val="Times New Roman"/>
        <family val="1"/>
      </rPr>
      <t xml:space="preserve">autoevalua nevoia de formare profesională în scopul inserției și a adaptării la cerințele pieței muncii.
</t>
    </r>
    <r>
      <rPr>
        <b/>
        <sz val="10"/>
        <color rgb="FF000000"/>
        <rFont val="Times New Roman"/>
        <family val="1"/>
      </rPr>
      <t xml:space="preserve">- </t>
    </r>
    <r>
      <rPr>
        <sz val="10"/>
        <color rgb="FF000000"/>
        <rFont val="Times New Roman"/>
        <family val="1"/>
      </rPr>
      <t xml:space="preserve">respecta documentele informative transmise de clienți, planul de lucru, solicitările creative ale artiștilor, cerințele tehnice formulate de programatori și bugetul stabilit pentru proiectul în execuție.
</t>
    </r>
    <r>
      <rPr>
        <b/>
        <sz val="10"/>
        <color rgb="FF000000"/>
        <rFont val="Times New Roman"/>
        <family val="1"/>
      </rPr>
      <t xml:space="preserve">- </t>
    </r>
    <r>
      <rPr>
        <sz val="10"/>
        <color rgb="FF000000"/>
        <rFont val="Times New Roman"/>
        <family val="1"/>
      </rPr>
      <t xml:space="preserve">dezvolta rețele profesionale, stabili contacte pentru a menține fluxul de informații, stabili relații de afaceri și utiliza diferite canale de comunicare profesională.
</t>
    </r>
    <r>
      <rPr>
        <b/>
        <sz val="10"/>
        <color rgb="FF000000"/>
        <rFont val="Times New Roman"/>
        <family val="1"/>
      </rPr>
      <t xml:space="preserve">- </t>
    </r>
    <r>
      <rPr>
        <sz val="10"/>
        <color rgb="FF000000"/>
        <rFont val="Times New Roman"/>
        <family val="1"/>
      </rPr>
      <t xml:space="preserve">dezvolta idei creative și defini planuri strategice
</t>
    </r>
    <r>
      <rPr>
        <b/>
        <sz val="10"/>
        <color rgb="FF000000"/>
        <rFont val="Times New Roman"/>
        <family val="1"/>
      </rPr>
      <t xml:space="preserve">- </t>
    </r>
    <r>
      <rPr>
        <sz val="10"/>
        <color rgb="FF000000"/>
        <rFont val="Times New Roman"/>
        <family val="1"/>
      </rPr>
      <t>crea soluții pentru probleme complexe și slab definite referitoare la utilizarea proceselor colaborative și co-construcția și co-crearea de date, resurse și cunoaștere prin instrumente și tehnologii digitale</t>
    </r>
  </si>
  <si>
    <t>De fapt sunt rezultate ale învățării, la fel ca în suplimentul la diplomă, ceea ce este foarte bine, am șters "competențe" și am preluat complet din RNCIS, pentru că lipseau Aptitudinile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</si>
</sst>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1"/>
      <color theme="1"/>
      <name val="Calibri"/>
      <family val="2"/>
      <charset val="238"/>
      <scheme val="minor"/>
    </font>
    <font>
      <sz val="10"/>
      <color indexed="8"/>
      <name val="Times New Roman"/>
      <family val="1"/>
    </font>
    <font>
      <b/>
      <sz val="10"/>
      <color indexed="8"/>
      <name val="Times New Roman"/>
      <family val="1"/>
    </font>
    <font>
      <b/>
      <sz val="11"/>
      <color indexed="8"/>
      <name val="Times New Roman"/>
      <family val="1"/>
    </font>
    <font>
      <sz val="8"/>
      <name val="Calibri"/>
      <family val="2"/>
      <charset val="238"/>
    </font>
    <font>
      <sz val="10"/>
      <color indexed="8"/>
      <name val="Calibri"/>
      <family val="2"/>
    </font>
    <font>
      <sz val="10"/>
      <color theme="1"/>
      <name val="Times New Roman"/>
      <family val="1"/>
    </font>
    <font>
      <sz val="10"/>
      <color rgb="FFFF0000"/>
      <name val="Times New Roman"/>
      <family val="1"/>
    </font>
    <font>
      <sz val="10"/>
      <name val="Times New Roman"/>
      <family val="1"/>
    </font>
    <font>
      <b/>
      <sz val="9"/>
      <color indexed="81"/>
      <name val="Tahoma"/>
      <family val="2"/>
      <charset val="238"/>
    </font>
    <font>
      <sz val="9"/>
      <color indexed="10"/>
      <name val="Tahoma"/>
      <family val="2"/>
      <charset val="238"/>
    </font>
    <font>
      <sz val="9"/>
      <color indexed="81"/>
      <name val="Tahoma"/>
      <family val="2"/>
      <charset val="238"/>
    </font>
    <font>
      <b/>
      <sz val="9"/>
      <color indexed="10"/>
      <name val="Tahoma"/>
      <family val="2"/>
      <charset val="238"/>
    </font>
    <font>
      <sz val="10"/>
      <color indexed="8"/>
      <name val="Times New Roman"/>
      <family val="1"/>
      <charset val="238"/>
    </font>
    <font>
      <i/>
      <sz val="9"/>
      <color indexed="10"/>
      <name val="Tahoma"/>
      <family val="2"/>
      <charset val="238"/>
    </font>
    <font>
      <b/>
      <sz val="10"/>
      <color rgb="FFFF0000"/>
      <name val="Times New Roman"/>
      <family val="1"/>
      <charset val="238"/>
    </font>
    <font>
      <b/>
      <sz val="10"/>
      <color indexed="8"/>
      <name val="Times New Roman"/>
      <family val="1"/>
      <charset val="238"/>
    </font>
    <font>
      <b/>
      <sz val="10"/>
      <name val="Times New Roman"/>
      <family val="1"/>
      <charset val="238"/>
    </font>
    <font>
      <b/>
      <sz val="9"/>
      <color indexed="8"/>
      <name val="Times New Roman"/>
      <family val="1"/>
    </font>
    <font>
      <b/>
      <sz val="10"/>
      <name val="Times New Roman"/>
      <family val="1"/>
    </font>
    <font>
      <b/>
      <sz val="11"/>
      <color theme="1"/>
      <name val="Calibri"/>
      <family val="2"/>
      <charset val="238"/>
      <scheme val="minor"/>
    </font>
    <font>
      <sz val="10"/>
      <name val="Times New Roman"/>
      <family val="1"/>
      <charset val="238"/>
    </font>
    <font>
      <sz val="9"/>
      <color indexed="81"/>
      <name val="Segoe UI"/>
      <family val="2"/>
      <charset val="238"/>
    </font>
    <font>
      <b/>
      <sz val="9"/>
      <color indexed="81"/>
      <name val="Segoe UI"/>
      <family val="2"/>
      <charset val="238"/>
    </font>
    <font>
      <b/>
      <sz val="10"/>
      <color rgb="FF000000"/>
      <name val="Times New Roman"/>
      <family val="1"/>
      <charset val="238"/>
    </font>
    <font>
      <sz val="10"/>
      <color rgb="FF000000"/>
      <name val="Times New Roman"/>
      <family val="1"/>
      <charset val="238"/>
    </font>
    <font>
      <b/>
      <sz val="10"/>
      <color theme="1"/>
      <name val="Times New Roman"/>
      <family val="1"/>
      <charset val="238"/>
    </font>
    <font>
      <b/>
      <sz val="9"/>
      <color rgb="FF000000"/>
      <name val="Tahoma"/>
      <family val="2"/>
      <charset val="238"/>
    </font>
    <font>
      <sz val="9"/>
      <color rgb="FF000000"/>
      <name val="Tahoma"/>
      <family val="2"/>
      <charset val="238"/>
    </font>
    <font>
      <sz val="9"/>
      <color rgb="FFFF0000"/>
      <name val="Tahoma"/>
      <family val="2"/>
      <charset val="238"/>
    </font>
    <font>
      <b/>
      <sz val="9"/>
      <color rgb="FFFF0000"/>
      <name val="Tahoma"/>
      <family val="2"/>
      <charset val="238"/>
    </font>
    <font>
      <b/>
      <sz val="10"/>
      <color theme="1"/>
      <name val="Times New Roman"/>
      <family val="1"/>
    </font>
    <font>
      <i/>
      <sz val="9"/>
      <color rgb="FFFF0000"/>
      <name val="Tahoma"/>
      <family val="2"/>
      <charset val="238"/>
    </font>
    <font>
      <b/>
      <sz val="10"/>
      <color rgb="FF000000"/>
      <name val="Times New Roman"/>
      <family val="1"/>
    </font>
    <font>
      <sz val="10"/>
      <color rgb="FF000000"/>
      <name val="Times New Roman"/>
      <family val="1"/>
    </font>
    <font>
      <b/>
      <sz val="9"/>
      <color rgb="FF000000"/>
      <name val="Segoe UI"/>
      <family val="2"/>
      <charset val="238"/>
    </font>
    <font>
      <sz val="9"/>
      <color rgb="FF000000"/>
      <name val="Segoe UI"/>
      <family val="2"/>
      <charset val="238"/>
    </font>
    <font>
      <sz val="8"/>
      <color rgb="FF000000"/>
      <name val="Segoe UI"/>
      <family val="2"/>
      <charset val="238"/>
    </font>
    <font>
      <b/>
      <sz val="10"/>
      <color rgb="FFFF0000"/>
      <name val="Times New Roman"/>
      <family val="1"/>
    </font>
    <font>
      <sz val="10"/>
      <color rgb="FFFF0000"/>
      <name val="Times New Roman"/>
      <family val="1"/>
      <charset val="238"/>
    </font>
    <font>
      <sz val="9"/>
      <color rgb="FF000000"/>
      <name val="Times New Roman"/>
      <family val="1"/>
      <charset val="238"/>
    </font>
    <font>
      <sz val="9.5"/>
      <color rgb="FF000000"/>
      <name val="Times New Roman"/>
      <family val="1"/>
      <charset val="238"/>
    </font>
    <font>
      <b/>
      <sz val="9"/>
      <color rgb="FF000000"/>
      <name val="Times New Roman"/>
      <family val="1"/>
      <charset val="238"/>
    </font>
    <font>
      <b/>
      <sz val="9.5"/>
      <color rgb="FF000000"/>
      <name val="Times New Roman"/>
      <family val="1"/>
      <charset val="238"/>
    </font>
  </fonts>
  <fills count="11">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450">
    <xf numFmtId="0" fontId="0" fillId="0" borderId="0" xfId="0"/>
    <xf numFmtId="0" fontId="1" fillId="0" borderId="0" xfId="0" applyFo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horizontal="left" vertical="top" wrapText="1"/>
      <protection locked="0"/>
    </xf>
    <xf numFmtId="0" fontId="2" fillId="0" borderId="1"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1" fillId="3"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1" fontId="1" fillId="0" borderId="1" xfId="0" applyNumberFormat="1" applyFont="1" applyBorder="1" applyAlignment="1">
      <alignment horizontal="center" vertical="center"/>
    </xf>
    <xf numFmtId="0" fontId="2" fillId="0" borderId="1" xfId="0" applyFont="1" applyBorder="1" applyAlignment="1">
      <alignment horizontal="center" vertical="center"/>
    </xf>
    <xf numFmtId="1" fontId="2" fillId="0" borderId="1" xfId="0" applyNumberFormat="1" applyFont="1" applyBorder="1" applyAlignment="1">
      <alignment horizontal="center" vertical="center"/>
    </xf>
    <xf numFmtId="2" fontId="1" fillId="3" borderId="1" xfId="0" applyNumberFormat="1"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wrapText="1"/>
      <protection locked="0"/>
    </xf>
    <xf numFmtId="1" fontId="1" fillId="3" borderId="1" xfId="0" applyNumberFormat="1" applyFont="1" applyFill="1" applyBorder="1" applyAlignment="1" applyProtection="1">
      <alignment horizontal="center" vertical="center"/>
      <protection locked="0"/>
    </xf>
    <xf numFmtId="16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 fillId="3" borderId="1" xfId="0" applyFont="1" applyFill="1" applyBorder="1" applyAlignment="1" applyProtection="1">
      <alignment horizontal="left" vertical="center"/>
      <protection locked="0"/>
    </xf>
    <xf numFmtId="0" fontId="1" fillId="0" borderId="1" xfId="0" applyFont="1" applyBorder="1" applyAlignment="1">
      <alignment horizontal="left" vertical="center"/>
    </xf>
    <xf numFmtId="49" fontId="1" fillId="3" borderId="1" xfId="0" applyNumberFormat="1" applyFont="1" applyFill="1" applyBorder="1" applyAlignment="1" applyProtection="1">
      <alignment horizontal="center" vertical="center" wrapText="1"/>
      <protection locked="0"/>
    </xf>
    <xf numFmtId="0" fontId="5" fillId="0" borderId="0" xfId="0" applyFont="1" applyProtection="1">
      <protection locked="0"/>
    </xf>
    <xf numFmtId="1" fontId="1" fillId="4" borderId="1" xfId="0" applyNumberFormat="1" applyFont="1" applyFill="1" applyBorder="1" applyAlignment="1" applyProtection="1">
      <alignment horizontal="left" vertical="center"/>
      <protection locked="0"/>
    </xf>
    <xf numFmtId="1" fontId="1" fillId="4" borderId="1" xfId="0" applyNumberFormat="1" applyFont="1" applyFill="1" applyBorder="1" applyAlignment="1" applyProtection="1">
      <alignment horizontal="center" vertical="center"/>
      <protection locked="0"/>
    </xf>
    <xf numFmtId="1" fontId="1" fillId="4" borderId="1" xfId="0" applyNumberFormat="1" applyFont="1" applyFill="1" applyBorder="1" applyAlignment="1">
      <alignment horizontal="center" vertical="center"/>
    </xf>
    <xf numFmtId="1" fontId="1" fillId="4" borderId="1" xfId="0" applyNumberFormat="1" applyFont="1" applyFill="1" applyBorder="1" applyAlignment="1" applyProtection="1">
      <alignment horizontal="center" vertical="center" wrapText="1"/>
      <protection locked="0"/>
    </xf>
    <xf numFmtId="1" fontId="2" fillId="4" borderId="1" xfId="0" applyNumberFormat="1" applyFont="1" applyFill="1" applyBorder="1" applyAlignment="1">
      <alignment horizontal="center" vertical="center"/>
    </xf>
    <xf numFmtId="0" fontId="1" fillId="0" borderId="1" xfId="0" applyFont="1" applyBorder="1" applyAlignment="1" applyProtection="1">
      <alignment horizontal="center" vertical="center" wrapText="1"/>
      <protection locked="0"/>
    </xf>
    <xf numFmtId="0" fontId="2" fillId="0" borderId="2" xfId="0" applyFont="1" applyBorder="1" applyAlignment="1" applyProtection="1">
      <alignment vertical="center"/>
      <protection locked="0"/>
    </xf>
    <xf numFmtId="0" fontId="2" fillId="0" borderId="1" xfId="0" applyFont="1" applyBorder="1" applyAlignment="1" applyProtection="1">
      <alignment vertical="center"/>
      <protection locked="0"/>
    </xf>
    <xf numFmtId="0" fontId="1" fillId="0" borderId="1" xfId="0" applyFont="1" applyBorder="1" applyAlignment="1" applyProtection="1">
      <alignment horizontal="center" vertical="center"/>
      <protection locked="0"/>
    </xf>
    <xf numFmtId="0" fontId="2" fillId="0" borderId="0" xfId="0" applyFont="1" applyAlignment="1">
      <alignment horizontal="center" vertical="center"/>
    </xf>
    <xf numFmtId="0" fontId="8" fillId="0" borderId="0" xfId="0" applyFont="1" applyAlignment="1" applyProtection="1">
      <alignment vertical="top" wrapText="1"/>
      <protection locked="0"/>
    </xf>
    <xf numFmtId="0" fontId="1" fillId="0" borderId="0" xfId="0" applyFont="1" applyAlignment="1" applyProtection="1">
      <alignment vertical="top"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wrapText="1"/>
      <protection locked="0"/>
    </xf>
    <xf numFmtId="0" fontId="0" fillId="0" borderId="0" xfId="0" applyAlignment="1">
      <alignment wrapText="1"/>
    </xf>
    <xf numFmtId="0" fontId="17" fillId="0" borderId="0" xfId="0" applyFont="1" applyAlignment="1" applyProtection="1">
      <alignment vertical="center" wrapText="1"/>
      <protection locked="0"/>
    </xf>
    <xf numFmtId="0" fontId="2" fillId="0" borderId="0" xfId="0" applyFont="1" applyAlignment="1" applyProtection="1">
      <alignment horizontal="left" vertical="center"/>
      <protection locked="0"/>
    </xf>
    <xf numFmtId="10" fontId="2" fillId="0" borderId="0" xfId="0" applyNumberFormat="1" applyFont="1" applyAlignment="1" applyProtection="1">
      <alignment horizontal="center" vertical="center"/>
      <protection locked="0"/>
    </xf>
    <xf numFmtId="0" fontId="2" fillId="0" borderId="0" xfId="0" applyFont="1" applyAlignment="1">
      <alignment horizontal="center" vertical="center" wrapText="1"/>
    </xf>
    <xf numFmtId="9" fontId="2" fillId="0" borderId="0" xfId="0" applyNumberFormat="1" applyFont="1" applyAlignment="1">
      <alignment horizontal="center" vertical="center"/>
    </xf>
    <xf numFmtId="1" fontId="1" fillId="3" borderId="1" xfId="0" applyNumberFormat="1" applyFont="1" applyFill="1" applyBorder="1" applyAlignment="1" applyProtection="1">
      <alignment horizontal="left" vertical="center"/>
      <protection locked="0"/>
    </xf>
    <xf numFmtId="1" fontId="2" fillId="0" borderId="1" xfId="0" applyNumberFormat="1" applyFont="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16" fillId="0" borderId="1" xfId="0" applyFont="1" applyBorder="1" applyAlignment="1">
      <alignment horizontal="center" vertical="center"/>
    </xf>
    <xf numFmtId="1" fontId="16" fillId="4" borderId="1" xfId="0" applyNumberFormat="1" applyFont="1" applyFill="1" applyBorder="1" applyAlignment="1" applyProtection="1">
      <alignment horizontal="center" vertical="center"/>
      <protection locked="0"/>
    </xf>
    <xf numFmtId="0" fontId="13" fillId="0" borderId="0" xfId="0" applyFont="1" applyAlignment="1">
      <alignment horizontal="left" vertical="center" wrapText="1"/>
    </xf>
    <xf numFmtId="10" fontId="2" fillId="0" borderId="0" xfId="0" applyNumberFormat="1" applyFont="1" applyAlignment="1" applyProtection="1">
      <alignment horizontal="left" vertical="center"/>
      <protection locked="0"/>
    </xf>
    <xf numFmtId="0" fontId="19" fillId="0" borderId="0" xfId="0" applyFont="1" applyAlignment="1">
      <alignment horizontal="center" vertical="center"/>
    </xf>
    <xf numFmtId="0" fontId="8" fillId="0" borderId="0" xfId="0" applyFont="1" applyProtection="1">
      <protection locked="0"/>
    </xf>
    <xf numFmtId="1" fontId="1" fillId="4" borderId="3" xfId="0" applyNumberFormat="1" applyFont="1" applyFill="1" applyBorder="1" applyAlignment="1" applyProtection="1">
      <alignment horizontal="center" vertical="center"/>
      <protection locked="0"/>
    </xf>
    <xf numFmtId="1" fontId="1" fillId="4" borderId="3" xfId="0" applyNumberFormat="1" applyFont="1" applyFill="1" applyBorder="1" applyAlignment="1">
      <alignment horizontal="center" vertical="center"/>
    </xf>
    <xf numFmtId="1" fontId="1" fillId="4" borderId="3" xfId="0" applyNumberFormat="1" applyFont="1" applyFill="1" applyBorder="1" applyAlignment="1" applyProtection="1">
      <alignment horizontal="left" vertical="center"/>
      <protection locked="0"/>
    </xf>
    <xf numFmtId="1" fontId="1" fillId="4" borderId="3" xfId="0" applyNumberFormat="1" applyFont="1" applyFill="1" applyBorder="1" applyAlignment="1" applyProtection="1">
      <alignment horizontal="center" vertical="center" wrapText="1"/>
      <protection locked="0"/>
    </xf>
    <xf numFmtId="0" fontId="6" fillId="0" borderId="3" xfId="0" applyFont="1" applyBorder="1" applyAlignment="1">
      <alignment horizontal="center" vertical="center"/>
    </xf>
    <xf numFmtId="0" fontId="2" fillId="0" borderId="0" xfId="0" applyFont="1" applyAlignment="1" applyProtection="1">
      <alignment horizontal="left" vertical="center" wrapText="1"/>
      <protection locked="0"/>
    </xf>
    <xf numFmtId="2" fontId="1" fillId="4" borderId="1" xfId="0" applyNumberFormat="1"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wrapText="1"/>
      <protection locked="0"/>
    </xf>
    <xf numFmtId="0" fontId="0" fillId="0" borderId="0" xfId="0" applyAlignment="1">
      <alignment horizontal="left" vertical="center" wrapText="1"/>
    </xf>
    <xf numFmtId="0" fontId="0" fillId="0" borderId="0" xfId="0" applyAlignment="1">
      <alignment horizontal="center"/>
    </xf>
    <xf numFmtId="0" fontId="1" fillId="0" borderId="0" xfId="0" applyFont="1" applyAlignment="1" applyProtection="1">
      <alignment horizontal="justify"/>
      <protection locked="0"/>
    </xf>
    <xf numFmtId="0" fontId="8" fillId="0" borderId="0" xfId="0" applyFont="1" applyAlignment="1" applyProtection="1">
      <alignment vertical="center" wrapText="1"/>
      <protection locked="0"/>
    </xf>
    <xf numFmtId="0" fontId="8" fillId="0" borderId="0" xfId="0" applyFont="1" applyAlignment="1" applyProtection="1">
      <alignment vertical="center"/>
      <protection locked="0"/>
    </xf>
    <xf numFmtId="0" fontId="17" fillId="0" borderId="0" xfId="0" applyFont="1" applyAlignment="1" applyProtection="1">
      <alignment horizontal="left" vertical="center" wrapText="1"/>
      <protection locked="0"/>
    </xf>
    <xf numFmtId="0" fontId="2" fillId="0" borderId="0" xfId="0" applyFont="1" applyProtection="1">
      <protection locked="0"/>
    </xf>
    <xf numFmtId="0" fontId="1" fillId="0" borderId="4" xfId="0" applyFont="1" applyBorder="1" applyAlignment="1" applyProtection="1">
      <alignment horizontal="left" vertical="center"/>
      <protection locked="0"/>
    </xf>
    <xf numFmtId="0" fontId="1" fillId="0" borderId="4"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3" borderId="2"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0" fontId="1" fillId="3" borderId="6" xfId="0" applyFont="1" applyFill="1" applyBorder="1" applyAlignment="1" applyProtection="1">
      <alignment horizontal="left" vertical="center"/>
      <protection locked="0"/>
    </xf>
    <xf numFmtId="1" fontId="8" fillId="3" borderId="1" xfId="0" applyNumberFormat="1" applyFont="1" applyFill="1" applyBorder="1" applyAlignment="1" applyProtection="1">
      <alignment horizontal="left" vertical="center"/>
      <protection locked="0"/>
    </xf>
    <xf numFmtId="1" fontId="8" fillId="3" borderId="1" xfId="0" applyNumberFormat="1"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1" fillId="0" borderId="1" xfId="0" applyFont="1" applyBorder="1" applyAlignment="1" applyProtection="1">
      <alignment horizontal="left" vertical="center"/>
      <protection locked="0"/>
    </xf>
    <xf numFmtId="0" fontId="1" fillId="0" borderId="0" xfId="0" applyFont="1" applyAlignment="1" applyProtection="1">
      <alignment horizontal="justify" vertical="center" wrapText="1"/>
      <protection locked="0"/>
    </xf>
    <xf numFmtId="0" fontId="0" fillId="0" borderId="0" xfId="0" applyAlignment="1">
      <alignment vertical="center"/>
    </xf>
    <xf numFmtId="0" fontId="6" fillId="0" borderId="0" xfId="0" applyFont="1" applyAlignment="1" applyProtection="1">
      <alignment vertical="top" wrapText="1"/>
      <protection locked="0"/>
    </xf>
    <xf numFmtId="0" fontId="1" fillId="7" borderId="0" xfId="0" applyFont="1" applyFill="1" applyProtection="1">
      <protection locked="0"/>
    </xf>
    <xf numFmtId="0" fontId="7" fillId="7" borderId="0" xfId="0" applyFont="1" applyFill="1" applyProtection="1">
      <protection locked="0"/>
    </xf>
    <xf numFmtId="0" fontId="15" fillId="7" borderId="0" xfId="0" applyFont="1" applyFill="1" applyProtection="1">
      <protection locked="0"/>
    </xf>
    <xf numFmtId="0" fontId="1" fillId="7" borderId="1" xfId="0" applyFont="1" applyFill="1" applyBorder="1" applyAlignment="1" applyProtection="1">
      <alignment horizontal="center" vertical="center"/>
      <protection locked="0"/>
    </xf>
    <xf numFmtId="1" fontId="38" fillId="0" borderId="1" xfId="0" applyNumberFormat="1" applyFont="1" applyBorder="1" applyAlignment="1">
      <alignment horizontal="center" vertical="center"/>
    </xf>
    <xf numFmtId="0" fontId="15" fillId="7" borderId="0" xfId="0" applyFont="1" applyFill="1" applyAlignment="1" applyProtection="1">
      <alignment horizontal="left" vertical="center"/>
      <protection locked="0"/>
    </xf>
    <xf numFmtId="0" fontId="15" fillId="7" borderId="0" xfId="0" applyFont="1" applyFill="1" applyAlignment="1" applyProtection="1">
      <alignment horizontal="left" vertical="center" wrapText="1"/>
      <protection locked="0"/>
    </xf>
    <xf numFmtId="1" fontId="38" fillId="0" borderId="1" xfId="0" applyNumberFormat="1" applyFont="1" applyBorder="1" applyAlignment="1" applyProtection="1">
      <alignment horizontal="center" vertical="center"/>
      <protection locked="0"/>
    </xf>
    <xf numFmtId="1" fontId="1" fillId="7" borderId="1" xfId="0" applyNumberFormat="1" applyFont="1" applyFill="1" applyBorder="1" applyAlignment="1">
      <alignment horizontal="center" vertical="center"/>
    </xf>
    <xf numFmtId="0" fontId="1" fillId="0" borderId="9"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2" fillId="0" borderId="9"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43" fillId="0" borderId="9" xfId="0" applyFont="1" applyBorder="1" applyAlignment="1" applyProtection="1">
      <alignment horizontal="left" vertical="top" wrapText="1"/>
      <protection locked="0"/>
    </xf>
    <xf numFmtId="0" fontId="43" fillId="0" borderId="4" xfId="0" applyFont="1" applyBorder="1" applyAlignment="1" applyProtection="1">
      <alignment horizontal="left" vertical="top" wrapText="1"/>
      <protection locked="0"/>
    </xf>
    <xf numFmtId="0" fontId="43" fillId="0" borderId="10" xfId="0" applyFont="1" applyBorder="1" applyAlignment="1" applyProtection="1">
      <alignment horizontal="left" vertical="top" wrapText="1"/>
      <protection locked="0"/>
    </xf>
    <xf numFmtId="0" fontId="43" fillId="0" borderId="14" xfId="0" applyFont="1" applyBorder="1" applyAlignment="1" applyProtection="1">
      <alignment horizontal="left" vertical="top" wrapText="1"/>
      <protection locked="0"/>
    </xf>
    <xf numFmtId="0" fontId="43" fillId="0" borderId="0" xfId="0" applyFont="1" applyAlignment="1" applyProtection="1">
      <alignment horizontal="left" vertical="top" wrapText="1"/>
      <protection locked="0"/>
    </xf>
    <xf numFmtId="0" fontId="43" fillId="0" borderId="15" xfId="0" applyFont="1" applyBorder="1" applyAlignment="1" applyProtection="1">
      <alignment horizontal="left" vertical="top" wrapText="1"/>
      <protection locked="0"/>
    </xf>
    <xf numFmtId="0" fontId="43" fillId="0" borderId="11" xfId="0" applyFont="1" applyBorder="1" applyAlignment="1" applyProtection="1">
      <alignment horizontal="left" vertical="top" wrapText="1"/>
      <protection locked="0"/>
    </xf>
    <xf numFmtId="0" fontId="43" fillId="0" borderId="7" xfId="0" applyFont="1" applyBorder="1" applyAlignment="1" applyProtection="1">
      <alignment horizontal="left" vertical="top" wrapText="1"/>
      <protection locked="0"/>
    </xf>
    <xf numFmtId="0" fontId="43" fillId="0" borderId="8" xfId="0" applyFont="1" applyBorder="1" applyAlignment="1" applyProtection="1">
      <alignment horizontal="left" vertical="top" wrapText="1"/>
      <protection locked="0"/>
    </xf>
    <xf numFmtId="0" fontId="42" fillId="0" borderId="9" xfId="0" applyFont="1" applyBorder="1" applyAlignment="1" applyProtection="1">
      <alignment horizontal="left" vertical="top" wrapText="1"/>
      <protection locked="0"/>
    </xf>
    <xf numFmtId="0" fontId="42" fillId="0" borderId="4" xfId="0" applyFont="1" applyBorder="1" applyAlignment="1" applyProtection="1">
      <alignment horizontal="left" vertical="top" wrapText="1"/>
      <protection locked="0"/>
    </xf>
    <xf numFmtId="0" fontId="42" fillId="0" borderId="10" xfId="0" applyFont="1" applyBorder="1" applyAlignment="1" applyProtection="1">
      <alignment horizontal="left" vertical="top" wrapText="1"/>
      <protection locked="0"/>
    </xf>
    <xf numFmtId="0" fontId="42" fillId="0" borderId="14" xfId="0" applyFont="1" applyBorder="1" applyAlignment="1" applyProtection="1">
      <alignment horizontal="left" vertical="top" wrapText="1"/>
      <protection locked="0"/>
    </xf>
    <xf numFmtId="0" fontId="42" fillId="0" borderId="0" xfId="0" applyFont="1" applyAlignment="1" applyProtection="1">
      <alignment horizontal="left" vertical="top" wrapText="1"/>
      <protection locked="0"/>
    </xf>
    <xf numFmtId="0" fontId="42" fillId="0" borderId="15" xfId="0" applyFont="1" applyBorder="1" applyAlignment="1" applyProtection="1">
      <alignment horizontal="left" vertical="top" wrapText="1"/>
      <protection locked="0"/>
    </xf>
    <xf numFmtId="0" fontId="42" fillId="0" borderId="11" xfId="0" applyFont="1" applyBorder="1" applyAlignment="1" applyProtection="1">
      <alignment horizontal="left" vertical="top" wrapText="1"/>
      <protection locked="0"/>
    </xf>
    <xf numFmtId="0" fontId="42" fillId="0" borderId="7" xfId="0" applyFont="1" applyBorder="1" applyAlignment="1" applyProtection="1">
      <alignment horizontal="left" vertical="top" wrapText="1"/>
      <protection locked="0"/>
    </xf>
    <xf numFmtId="0" fontId="42" fillId="0" borderId="8"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24" fillId="0" borderId="4" xfId="0" applyFont="1" applyBorder="1" applyAlignment="1" applyProtection="1">
      <alignment horizontal="left" vertical="top" wrapText="1"/>
      <protection locked="0"/>
    </xf>
    <xf numFmtId="0" fontId="24" fillId="0" borderId="10" xfId="0" applyFont="1" applyBorder="1" applyAlignment="1" applyProtection="1">
      <alignment horizontal="left" vertical="top" wrapText="1"/>
      <protection locked="0"/>
    </xf>
    <xf numFmtId="0" fontId="24" fillId="0" borderId="14"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0" borderId="15"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24" fillId="0" borderId="8" xfId="0" applyFont="1" applyBorder="1" applyAlignment="1" applyProtection="1">
      <alignment horizontal="left" vertical="top" wrapText="1"/>
      <protection locked="0"/>
    </xf>
    <xf numFmtId="0" fontId="15" fillId="7" borderId="14" xfId="0" applyFont="1" applyFill="1" applyBorder="1" applyAlignment="1" applyProtection="1">
      <alignment horizontal="left" vertical="center" wrapText="1"/>
      <protection locked="0"/>
    </xf>
    <xf numFmtId="0" fontId="15" fillId="7" borderId="0" xfId="0" applyFont="1" applyFill="1" applyAlignment="1" applyProtection="1">
      <alignment horizontal="left" vertical="center" wrapText="1"/>
      <protection locked="0"/>
    </xf>
    <xf numFmtId="0" fontId="2" fillId="0" borderId="1" xfId="0" applyFont="1" applyBorder="1" applyAlignment="1">
      <alignment horizontal="center" vertical="center"/>
    </xf>
    <xf numFmtId="0" fontId="2" fillId="0" borderId="3"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8" fillId="0" borderId="14"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1" fillId="0" borderId="14" xfId="0" applyFont="1" applyBorder="1" applyProtection="1">
      <protection locked="0"/>
    </xf>
    <xf numFmtId="0" fontId="1" fillId="0" borderId="0" xfId="0" applyFont="1" applyProtection="1">
      <protection locked="0"/>
    </xf>
    <xf numFmtId="1" fontId="8" fillId="3" borderId="1" xfId="0" applyNumberFormat="1" applyFont="1" applyFill="1" applyBorder="1" applyAlignment="1" applyProtection="1">
      <alignment horizontal="left" vertical="center" wrapText="1"/>
      <protection locked="0"/>
    </xf>
    <xf numFmtId="1" fontId="2" fillId="0" borderId="1" xfId="0" applyNumberFormat="1"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1" fillId="3" borderId="2"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0" fontId="1" fillId="3" borderId="6" xfId="0" applyFont="1" applyFill="1" applyBorder="1" applyAlignment="1" applyProtection="1">
      <alignment horizontal="left" vertical="center"/>
      <protection locked="0"/>
    </xf>
    <xf numFmtId="0" fontId="1" fillId="3" borderId="2"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8" borderId="9" xfId="0" applyFont="1" applyFill="1" applyBorder="1" applyAlignment="1" applyProtection="1">
      <alignment horizontal="justify" vertical="center" wrapText="1"/>
      <protection locked="0"/>
    </xf>
    <xf numFmtId="0" fontId="1" fillId="8" borderId="4" xfId="0" applyFont="1" applyFill="1" applyBorder="1" applyAlignment="1" applyProtection="1">
      <alignment horizontal="justify" vertical="center" wrapText="1"/>
      <protection locked="0"/>
    </xf>
    <xf numFmtId="0" fontId="1" fillId="8" borderId="10" xfId="0" applyFont="1" applyFill="1" applyBorder="1" applyAlignment="1" applyProtection="1">
      <alignment horizontal="justify" vertical="center" wrapText="1"/>
      <protection locked="0"/>
    </xf>
    <xf numFmtId="0" fontId="1" fillId="8" borderId="14" xfId="0" applyFont="1" applyFill="1" applyBorder="1" applyAlignment="1" applyProtection="1">
      <alignment horizontal="justify" vertical="center" wrapText="1"/>
      <protection locked="0"/>
    </xf>
    <xf numFmtId="0" fontId="1" fillId="8" borderId="0" xfId="0" applyFont="1" applyFill="1" applyAlignment="1" applyProtection="1">
      <alignment horizontal="justify" vertical="center" wrapText="1"/>
      <protection locked="0"/>
    </xf>
    <xf numFmtId="0" fontId="1" fillId="8" borderId="15" xfId="0" applyFont="1" applyFill="1" applyBorder="1" applyAlignment="1" applyProtection="1">
      <alignment horizontal="justify" vertical="center" wrapText="1"/>
      <protection locked="0"/>
    </xf>
    <xf numFmtId="0" fontId="1" fillId="8" borderId="11" xfId="0" applyFont="1" applyFill="1" applyBorder="1" applyAlignment="1" applyProtection="1">
      <alignment horizontal="justify" vertical="center" wrapText="1"/>
      <protection locked="0"/>
    </xf>
    <xf numFmtId="0" fontId="1" fillId="8" borderId="7" xfId="0" applyFont="1" applyFill="1" applyBorder="1" applyAlignment="1" applyProtection="1">
      <alignment horizontal="justify" vertical="center" wrapText="1"/>
      <protection locked="0"/>
    </xf>
    <xf numFmtId="0" fontId="1" fillId="8" borderId="8" xfId="0" applyFont="1" applyFill="1" applyBorder="1" applyAlignment="1" applyProtection="1">
      <alignment horizontal="justify" vertical="center" wrapText="1"/>
      <protection locked="0"/>
    </xf>
    <xf numFmtId="10" fontId="1" fillId="0" borderId="2" xfId="0" applyNumberFormat="1" applyFont="1" applyBorder="1" applyAlignment="1" applyProtection="1">
      <alignment horizontal="center" vertical="center" wrapText="1"/>
      <protection locked="0"/>
    </xf>
    <xf numFmtId="10" fontId="1" fillId="0" borderId="6" xfId="0" applyNumberFormat="1" applyFont="1" applyBorder="1" applyAlignment="1" applyProtection="1">
      <alignment horizontal="center" vertical="center" wrapText="1"/>
      <protection locked="0"/>
    </xf>
    <xf numFmtId="0" fontId="17" fillId="0" borderId="2" xfId="0" applyFont="1" applyBorder="1" applyAlignment="1" applyProtection="1">
      <alignment horizontal="left" vertical="center" wrapText="1"/>
      <protection locked="0"/>
    </xf>
    <xf numFmtId="0" fontId="17" fillId="0" borderId="6"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1" fontId="2" fillId="0" borderId="2" xfId="0" applyNumberFormat="1" applyFont="1" applyBorder="1" applyAlignment="1" applyProtection="1">
      <alignment horizontal="center" vertical="center"/>
      <protection locked="0"/>
    </xf>
    <xf numFmtId="1" fontId="2" fillId="0" borderId="5" xfId="0" applyNumberFormat="1" applyFont="1" applyBorder="1" applyAlignment="1" applyProtection="1">
      <alignment horizontal="center" vertical="center"/>
      <protection locked="0"/>
    </xf>
    <xf numFmtId="1" fontId="2" fillId="0" borderId="6" xfId="0" applyNumberFormat="1" applyFont="1" applyBorder="1" applyAlignment="1" applyProtection="1">
      <alignment horizontal="center" vertical="center"/>
      <protection locked="0"/>
    </xf>
    <xf numFmtId="1" fontId="1" fillId="0" borderId="3" xfId="0" applyNumberFormat="1" applyFont="1" applyBorder="1" applyAlignment="1">
      <alignment horizontal="center" vertical="center"/>
    </xf>
    <xf numFmtId="1" fontId="1" fillId="0" borderId="12" xfId="0" applyNumberFormat="1" applyFont="1" applyBorder="1" applyAlignment="1">
      <alignment horizontal="center" vertical="center"/>
    </xf>
    <xf numFmtId="10" fontId="2" fillId="0" borderId="2" xfId="0" applyNumberFormat="1" applyFont="1" applyBorder="1" applyAlignment="1" applyProtection="1">
      <alignment horizontal="center" vertical="center"/>
      <protection locked="0"/>
    </xf>
    <xf numFmtId="10" fontId="2" fillId="0" borderId="5" xfId="0" applyNumberFormat="1" applyFont="1" applyBorder="1" applyAlignment="1" applyProtection="1">
      <alignment horizontal="center" vertical="center"/>
      <protection locked="0"/>
    </xf>
    <xf numFmtId="10" fontId="2" fillId="0" borderId="6" xfId="0" applyNumberFormat="1" applyFont="1" applyBorder="1" applyAlignment="1" applyProtection="1">
      <alignment horizontal="center" vertical="center"/>
      <protection locked="0"/>
    </xf>
    <xf numFmtId="0" fontId="1" fillId="0" borderId="0" xfId="0" applyFont="1" applyAlignment="1">
      <alignment wrapText="1"/>
    </xf>
    <xf numFmtId="0" fontId="15" fillId="7" borderId="1" xfId="0" applyFont="1" applyFill="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6" fillId="0" borderId="2"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3" fillId="0" borderId="0" xfId="0" applyFont="1" applyAlignment="1" applyProtection="1">
      <alignment horizontal="center" vertical="center"/>
      <protection locked="0"/>
    </xf>
    <xf numFmtId="0" fontId="3" fillId="0" borderId="7" xfId="0" applyFont="1" applyBorder="1" applyAlignment="1" applyProtection="1">
      <alignment horizontal="center" vertical="center"/>
      <protection locked="0"/>
    </xf>
    <xf numFmtId="1" fontId="1" fillId="3" borderId="2" xfId="0" applyNumberFormat="1" applyFont="1" applyFill="1" applyBorder="1" applyAlignment="1" applyProtection="1">
      <alignment horizontal="left" vertical="center"/>
      <protection locked="0"/>
    </xf>
    <xf numFmtId="1" fontId="1" fillId="3" borderId="5" xfId="0" applyNumberFormat="1" applyFont="1" applyFill="1" applyBorder="1" applyAlignment="1" applyProtection="1">
      <alignment horizontal="left" vertical="center"/>
      <protection locked="0"/>
    </xf>
    <xf numFmtId="1" fontId="1" fillId="3" borderId="6" xfId="0" applyNumberFormat="1" applyFont="1" applyFill="1" applyBorder="1" applyAlignment="1" applyProtection="1">
      <alignment horizontal="left" vertical="center"/>
      <protection locked="0"/>
    </xf>
    <xf numFmtId="0" fontId="2" fillId="0" borderId="1" xfId="0" applyFont="1" applyBorder="1" applyAlignment="1">
      <alignment horizontal="left" vertical="center" wrapText="1"/>
    </xf>
    <xf numFmtId="1" fontId="1" fillId="3" borderId="1" xfId="0" applyNumberFormat="1" applyFont="1" applyFill="1" applyBorder="1" applyAlignment="1" applyProtection="1">
      <alignment horizontal="left" vertical="center"/>
      <protection locked="0"/>
    </xf>
    <xf numFmtId="1" fontId="2" fillId="0" borderId="1" xfId="0" applyNumberFormat="1" applyFont="1" applyBorder="1" applyAlignment="1">
      <alignment horizontal="center" vertical="center"/>
    </xf>
    <xf numFmtId="1" fontId="1" fillId="3" borderId="1" xfId="0" applyNumberFormat="1" applyFont="1" applyFill="1" applyBorder="1" applyAlignment="1" applyProtection="1">
      <alignment horizontal="left" vertical="center" wrapText="1"/>
      <protection locked="0"/>
    </xf>
    <xf numFmtId="1" fontId="1" fillId="4" borderId="3" xfId="0" applyNumberFormat="1" applyFont="1" applyFill="1" applyBorder="1" applyAlignment="1">
      <alignment horizontal="center" vertical="center"/>
    </xf>
    <xf numFmtId="1" fontId="1" fillId="4" borderId="13" xfId="0" applyNumberFormat="1" applyFont="1" applyFill="1" applyBorder="1" applyAlignment="1">
      <alignment horizontal="center" vertical="center"/>
    </xf>
    <xf numFmtId="1" fontId="1" fillId="4" borderId="12" xfId="0" applyNumberFormat="1" applyFont="1" applyFill="1" applyBorder="1" applyAlignment="1">
      <alignment horizontal="center" vertical="center"/>
    </xf>
    <xf numFmtId="1" fontId="1" fillId="4" borderId="3" xfId="0" applyNumberFormat="1" applyFont="1" applyFill="1" applyBorder="1" applyAlignment="1" applyProtection="1">
      <alignment horizontal="center" vertical="center"/>
      <protection locked="0"/>
    </xf>
    <xf numFmtId="1" fontId="1" fillId="4" borderId="13" xfId="0" applyNumberFormat="1" applyFont="1" applyFill="1" applyBorder="1" applyAlignment="1" applyProtection="1">
      <alignment horizontal="center" vertical="center"/>
      <protection locked="0"/>
    </xf>
    <xf numFmtId="1" fontId="1" fillId="4" borderId="12" xfId="0" applyNumberFormat="1" applyFont="1" applyFill="1" applyBorder="1" applyAlignment="1" applyProtection="1">
      <alignment horizontal="center" vertical="center"/>
      <protection locked="0"/>
    </xf>
    <xf numFmtId="1" fontId="1" fillId="4" borderId="3" xfId="0" applyNumberFormat="1" applyFont="1" applyFill="1" applyBorder="1" applyAlignment="1" applyProtection="1">
      <alignment horizontal="center" vertical="center" wrapText="1"/>
      <protection locked="0"/>
    </xf>
    <xf numFmtId="1" fontId="1" fillId="4" borderId="12" xfId="0" applyNumberFormat="1" applyFont="1" applyFill="1" applyBorder="1" applyAlignment="1" applyProtection="1">
      <alignment horizontal="center" vertical="center" wrapText="1"/>
      <protection locked="0"/>
    </xf>
    <xf numFmtId="0" fontId="6" fillId="0" borderId="3" xfId="0" applyFont="1" applyBorder="1" applyAlignment="1">
      <alignment horizontal="center" vertical="center"/>
    </xf>
    <xf numFmtId="0" fontId="6" fillId="0" borderId="12" xfId="0" applyFont="1" applyBorder="1" applyAlignment="1">
      <alignment horizontal="center" vertical="center"/>
    </xf>
    <xf numFmtId="1" fontId="1" fillId="4" borderId="3" xfId="0" applyNumberFormat="1" applyFont="1" applyFill="1" applyBorder="1" applyAlignment="1" applyProtection="1">
      <alignment horizontal="left" vertical="center"/>
      <protection locked="0"/>
    </xf>
    <xf numFmtId="1" fontId="1" fillId="4" borderId="12" xfId="0" applyNumberFormat="1" applyFont="1" applyFill="1" applyBorder="1" applyAlignment="1" applyProtection="1">
      <alignment horizontal="left" vertical="center"/>
      <protection locked="0"/>
    </xf>
    <xf numFmtId="1" fontId="1" fillId="4" borderId="9" xfId="0" applyNumberFormat="1" applyFont="1" applyFill="1" applyBorder="1" applyAlignment="1" applyProtection="1">
      <alignment horizontal="left" vertical="center" wrapText="1"/>
      <protection locked="0"/>
    </xf>
    <xf numFmtId="1" fontId="1" fillId="4" borderId="4" xfId="0" applyNumberFormat="1" applyFont="1" applyFill="1" applyBorder="1" applyAlignment="1" applyProtection="1">
      <alignment horizontal="left" vertical="center" wrapText="1"/>
      <protection locked="0"/>
    </xf>
    <xf numFmtId="1" fontId="1" fillId="4" borderId="10" xfId="0" applyNumberFormat="1" applyFont="1" applyFill="1" applyBorder="1" applyAlignment="1" applyProtection="1">
      <alignment horizontal="left" vertical="center" wrapText="1"/>
      <protection locked="0"/>
    </xf>
    <xf numFmtId="1" fontId="1" fillId="4" borderId="11" xfId="0" applyNumberFormat="1" applyFont="1" applyFill="1" applyBorder="1" applyAlignment="1" applyProtection="1">
      <alignment horizontal="left" vertical="center" wrapText="1"/>
      <protection locked="0"/>
    </xf>
    <xf numFmtId="1" fontId="1" fillId="4" borderId="7" xfId="0" applyNumberFormat="1" applyFont="1" applyFill="1" applyBorder="1" applyAlignment="1" applyProtection="1">
      <alignment horizontal="left" vertical="center" wrapText="1"/>
      <protection locked="0"/>
    </xf>
    <xf numFmtId="1" fontId="1" fillId="4" borderId="8" xfId="0" applyNumberFormat="1" applyFont="1" applyFill="1" applyBorder="1" applyAlignment="1" applyProtection="1">
      <alignment horizontal="left" vertical="center" wrapText="1"/>
      <protection locked="0"/>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1" fontId="1" fillId="4" borderId="13" xfId="0" applyNumberFormat="1" applyFont="1" applyFill="1" applyBorder="1" applyAlignment="1" applyProtection="1">
      <alignment horizontal="center" vertical="center" wrapText="1"/>
      <protection locked="0"/>
    </xf>
    <xf numFmtId="1" fontId="1" fillId="4" borderId="13" xfId="0" applyNumberFormat="1" applyFont="1" applyFill="1" applyBorder="1" applyAlignment="1" applyProtection="1">
      <alignment horizontal="left" vertical="center"/>
      <protection locked="0"/>
    </xf>
    <xf numFmtId="1" fontId="1" fillId="4" borderId="14" xfId="0" applyNumberFormat="1" applyFont="1" applyFill="1" applyBorder="1" applyAlignment="1" applyProtection="1">
      <alignment horizontal="left" vertical="center" wrapText="1"/>
      <protection locked="0"/>
    </xf>
    <xf numFmtId="1" fontId="1" fillId="4" borderId="0" xfId="0" applyNumberFormat="1" applyFont="1" applyFill="1" applyAlignment="1" applyProtection="1">
      <alignment horizontal="left" vertical="center" wrapText="1"/>
      <protection locked="0"/>
    </xf>
    <xf numFmtId="1" fontId="1" fillId="4" borderId="15" xfId="0" applyNumberFormat="1" applyFont="1" applyFill="1" applyBorder="1" applyAlignment="1" applyProtection="1">
      <alignment horizontal="left" vertical="center" wrapText="1"/>
      <protection locked="0"/>
    </xf>
    <xf numFmtId="1" fontId="2" fillId="4" borderId="3" xfId="0" applyNumberFormat="1" applyFont="1" applyFill="1" applyBorder="1" applyAlignment="1" applyProtection="1">
      <alignment horizontal="center" vertical="center"/>
      <protection locked="0"/>
    </xf>
    <xf numFmtId="1" fontId="2" fillId="4" borderId="13" xfId="0" applyNumberFormat="1" applyFont="1" applyFill="1" applyBorder="1" applyAlignment="1" applyProtection="1">
      <alignment horizontal="center" vertical="center"/>
      <protection locked="0"/>
    </xf>
    <xf numFmtId="1" fontId="2" fillId="4" borderId="12" xfId="0" applyNumberFormat="1" applyFont="1" applyFill="1" applyBorder="1" applyAlignment="1" applyProtection="1">
      <alignment horizontal="center" vertical="center"/>
      <protection locked="0"/>
    </xf>
    <xf numFmtId="1" fontId="1" fillId="4" borderId="1" xfId="0" applyNumberFormat="1"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1" fillId="0" borderId="0" xfId="0" applyFont="1" applyAlignment="1" applyProtection="1">
      <alignment vertical="center"/>
      <protection locked="0"/>
    </xf>
    <xf numFmtId="0" fontId="2" fillId="0" borderId="1"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1" fillId="6" borderId="14" xfId="0" applyFont="1" applyFill="1" applyBorder="1" applyAlignment="1">
      <alignment wrapText="1"/>
    </xf>
    <xf numFmtId="0" fontId="1" fillId="6" borderId="0" xfId="0" applyFont="1" applyFill="1" applyAlignment="1">
      <alignment wrapText="1"/>
    </xf>
    <xf numFmtId="0" fontId="2" fillId="5" borderId="0" xfId="0" applyFont="1" applyFill="1" applyAlignment="1" applyProtection="1">
      <alignment horizontal="left" vertical="top" wrapText="1"/>
      <protection locked="0"/>
    </xf>
    <xf numFmtId="10" fontId="2" fillId="0" borderId="1" xfId="0" applyNumberFormat="1" applyFont="1" applyBorder="1" applyAlignment="1" applyProtection="1">
      <alignment horizontal="center" vertical="center"/>
      <protection locked="0"/>
    </xf>
    <xf numFmtId="0" fontId="1" fillId="3" borderId="2" xfId="0" applyFont="1" applyFill="1" applyBorder="1" applyAlignment="1" applyProtection="1">
      <alignment vertical="center"/>
      <protection locked="0"/>
    </xf>
    <xf numFmtId="0" fontId="1" fillId="3" borderId="5" xfId="0" applyFont="1" applyFill="1" applyBorder="1" applyAlignment="1" applyProtection="1">
      <alignment vertical="center"/>
      <protection locked="0"/>
    </xf>
    <xf numFmtId="0" fontId="1" fillId="3" borderId="6" xfId="0" applyFont="1" applyFill="1" applyBorder="1" applyAlignment="1" applyProtection="1">
      <alignment vertical="center"/>
      <protection locked="0"/>
    </xf>
    <xf numFmtId="0" fontId="21" fillId="0" borderId="0" xfId="0" applyFont="1" applyAlignment="1" applyProtection="1">
      <alignment horizontal="left" vertical="center" wrapText="1"/>
      <protection locked="0"/>
    </xf>
    <xf numFmtId="0" fontId="2" fillId="0" borderId="0" xfId="0" applyFont="1" applyAlignment="1" applyProtection="1">
      <alignment vertical="center"/>
      <protection locked="0"/>
    </xf>
    <xf numFmtId="0" fontId="26" fillId="0" borderId="0" xfId="0" applyFont="1" applyAlignment="1">
      <alignment horizontal="center" vertical="center"/>
    </xf>
    <xf numFmtId="0" fontId="1" fillId="0" borderId="1" xfId="0" applyFont="1" applyBorder="1" applyAlignment="1" applyProtection="1">
      <alignment horizontal="left" vertical="center"/>
      <protection locked="0"/>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 fillId="2" borderId="1" xfId="0" applyFont="1" applyFill="1" applyBorder="1" applyAlignment="1" applyProtection="1">
      <alignment horizontal="left" vertical="center"/>
      <protection locked="0"/>
    </xf>
    <xf numFmtId="1" fontId="2" fillId="0" borderId="2" xfId="0" applyNumberFormat="1" applyFont="1" applyBorder="1" applyAlignment="1">
      <alignment horizontal="center" vertical="center"/>
    </xf>
    <xf numFmtId="1" fontId="2" fillId="0" borderId="5" xfId="0" applyNumberFormat="1" applyFont="1" applyBorder="1" applyAlignment="1">
      <alignment horizontal="center" vertical="center"/>
    </xf>
    <xf numFmtId="1" fontId="2" fillId="0" borderId="6" xfId="0" applyNumberFormat="1" applyFont="1" applyBorder="1" applyAlignment="1">
      <alignment horizontal="center" vertical="center"/>
    </xf>
    <xf numFmtId="0" fontId="1" fillId="2" borderId="1" xfId="0" applyFont="1" applyFill="1" applyBorder="1" applyAlignment="1" applyProtection="1">
      <alignment horizontal="left" vertical="center" wrapText="1"/>
      <protection locked="0"/>
    </xf>
    <xf numFmtId="0" fontId="1" fillId="0" borderId="1" xfId="0" applyFont="1" applyBorder="1" applyAlignment="1">
      <alignment horizontal="left" vertical="top"/>
    </xf>
    <xf numFmtId="1" fontId="1" fillId="4" borderId="1" xfId="0" applyNumberFormat="1" applyFont="1" applyFill="1" applyBorder="1" applyAlignment="1" applyProtection="1">
      <alignment horizontal="center" vertical="center"/>
      <protection locked="0"/>
    </xf>
    <xf numFmtId="1" fontId="1" fillId="0" borderId="1" xfId="0" applyNumberFormat="1" applyFont="1" applyBorder="1" applyAlignment="1" applyProtection="1">
      <alignment horizontal="center" vertical="center"/>
      <protection locked="0"/>
    </xf>
    <xf numFmtId="0" fontId="6" fillId="0" borderId="13" xfId="0" applyFont="1" applyBorder="1" applyAlignment="1">
      <alignment horizontal="center" vertical="center"/>
    </xf>
    <xf numFmtId="1" fontId="1" fillId="4" borderId="9" xfId="0" applyNumberFormat="1" applyFont="1" applyFill="1" applyBorder="1" applyAlignment="1" applyProtection="1">
      <alignment horizontal="left" vertical="center"/>
      <protection locked="0"/>
    </xf>
    <xf numFmtId="1" fontId="1" fillId="4" borderId="4" xfId="0" applyNumberFormat="1" applyFont="1" applyFill="1" applyBorder="1" applyAlignment="1" applyProtection="1">
      <alignment horizontal="left" vertical="center"/>
      <protection locked="0"/>
    </xf>
    <xf numFmtId="1" fontId="1" fillId="4" borderId="10" xfId="0" applyNumberFormat="1" applyFont="1" applyFill="1" applyBorder="1" applyAlignment="1" applyProtection="1">
      <alignment horizontal="left" vertical="center"/>
      <protection locked="0"/>
    </xf>
    <xf numFmtId="1" fontId="2" fillId="4" borderId="1" xfId="0" applyNumberFormat="1" applyFont="1" applyFill="1" applyBorder="1" applyAlignment="1" applyProtection="1">
      <alignment horizontal="center" vertical="center"/>
      <protection locked="0"/>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6" xfId="0" applyFont="1" applyFill="1" applyBorder="1" applyAlignment="1">
      <alignment horizontal="left" vertical="center" wrapText="1"/>
    </xf>
    <xf numFmtId="1" fontId="2" fillId="4" borderId="1" xfId="0" applyNumberFormat="1" applyFont="1" applyFill="1" applyBorder="1" applyAlignment="1">
      <alignment horizontal="center" vertical="center"/>
    </xf>
    <xf numFmtId="1" fontId="1" fillId="4" borderId="1" xfId="0" applyNumberFormat="1" applyFont="1" applyFill="1" applyBorder="1" applyAlignment="1">
      <alignment horizontal="center" vertical="center"/>
    </xf>
    <xf numFmtId="2" fontId="1" fillId="4" borderId="1" xfId="0" applyNumberFormat="1" applyFont="1" applyFill="1" applyBorder="1" applyAlignment="1">
      <alignment horizontal="center" vertical="center"/>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1" fillId="3" borderId="2" xfId="0" applyFont="1" applyFill="1" applyBorder="1" applyAlignment="1" applyProtection="1">
      <alignment vertical="top" wrapText="1"/>
      <protection locked="0"/>
    </xf>
    <xf numFmtId="0" fontId="1" fillId="3" borderId="5" xfId="0" applyFont="1" applyFill="1" applyBorder="1" applyAlignment="1" applyProtection="1">
      <alignment vertical="top" wrapText="1"/>
      <protection locked="0"/>
    </xf>
    <xf numFmtId="0" fontId="1" fillId="3" borderId="6" xfId="0" applyFont="1" applyFill="1" applyBorder="1" applyAlignment="1" applyProtection="1">
      <alignment vertical="top" wrapText="1"/>
      <protection locked="0"/>
    </xf>
    <xf numFmtId="0" fontId="1" fillId="0" borderId="2"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2"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6" fillId="0" borderId="0" xfId="0" applyFont="1" applyAlignment="1" applyProtection="1">
      <alignment vertical="center"/>
      <protection locked="0"/>
    </xf>
    <xf numFmtId="0" fontId="1" fillId="4" borderId="2"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1" fontId="1" fillId="4" borderId="1" xfId="0" applyNumberFormat="1" applyFont="1" applyFill="1" applyBorder="1" applyAlignment="1" applyProtection="1">
      <alignment horizontal="left" vertical="center"/>
      <protection locked="0"/>
    </xf>
    <xf numFmtId="2" fontId="1" fillId="0" borderId="1" xfId="0" applyNumberFormat="1" applyFont="1" applyBorder="1" applyAlignment="1">
      <alignment horizontal="center" vertical="center"/>
    </xf>
    <xf numFmtId="10" fontId="2" fillId="0" borderId="1" xfId="0" applyNumberFormat="1" applyFont="1" applyBorder="1" applyAlignment="1" applyProtection="1">
      <alignment horizontal="left" vertical="center"/>
      <protection locked="0"/>
    </xf>
    <xf numFmtId="0" fontId="2" fillId="0" borderId="5" xfId="0" applyFont="1" applyBorder="1" applyAlignment="1" applyProtection="1">
      <alignment horizontal="left" vertical="center" wrapText="1"/>
      <protection locked="0"/>
    </xf>
    <xf numFmtId="1" fontId="1" fillId="3" borderId="3" xfId="0" applyNumberFormat="1" applyFont="1" applyFill="1" applyBorder="1" applyAlignment="1" applyProtection="1">
      <alignment horizontal="left" vertical="center"/>
      <protection locked="0"/>
    </xf>
    <xf numFmtId="1" fontId="1" fillId="3" borderId="12" xfId="0" applyNumberFormat="1" applyFont="1" applyFill="1" applyBorder="1" applyAlignment="1" applyProtection="1">
      <alignment horizontal="left" vertical="center"/>
      <protection locked="0"/>
    </xf>
    <xf numFmtId="1" fontId="1" fillId="3" borderId="9" xfId="0" applyNumberFormat="1" applyFont="1" applyFill="1" applyBorder="1" applyAlignment="1" applyProtection="1">
      <alignment horizontal="left" vertical="center" wrapText="1"/>
      <protection locked="0"/>
    </xf>
    <xf numFmtId="1" fontId="1" fillId="3" borderId="4" xfId="0" applyNumberFormat="1" applyFont="1" applyFill="1" applyBorder="1" applyAlignment="1" applyProtection="1">
      <alignment horizontal="left" vertical="center" wrapText="1"/>
      <protection locked="0"/>
    </xf>
    <xf numFmtId="1" fontId="1" fillId="3" borderId="10" xfId="0" applyNumberFormat="1" applyFont="1" applyFill="1" applyBorder="1" applyAlignment="1" applyProtection="1">
      <alignment horizontal="left" vertical="center" wrapText="1"/>
      <protection locked="0"/>
    </xf>
    <xf numFmtId="1" fontId="1" fillId="3" borderId="11" xfId="0" applyNumberFormat="1" applyFont="1" applyFill="1" applyBorder="1" applyAlignment="1" applyProtection="1">
      <alignment horizontal="left" vertical="center" wrapText="1"/>
      <protection locked="0"/>
    </xf>
    <xf numFmtId="1" fontId="1" fillId="3" borderId="7" xfId="0" applyNumberFormat="1" applyFont="1" applyFill="1" applyBorder="1" applyAlignment="1" applyProtection="1">
      <alignment horizontal="left" vertical="center" wrapText="1"/>
      <protection locked="0"/>
    </xf>
    <xf numFmtId="1" fontId="1" fillId="3" borderId="8" xfId="0" applyNumberFormat="1" applyFont="1" applyFill="1" applyBorder="1" applyAlignment="1" applyProtection="1">
      <alignment horizontal="left" vertical="center" wrapText="1"/>
      <protection locked="0"/>
    </xf>
    <xf numFmtId="0" fontId="2" fillId="0" borderId="0" xfId="0" applyFont="1" applyProtection="1">
      <protection locked="0"/>
    </xf>
    <xf numFmtId="0" fontId="8" fillId="0" borderId="0" xfId="0" applyFont="1" applyAlignment="1" applyProtection="1">
      <alignment horizontal="left" vertical="center" wrapText="1"/>
      <protection locked="0"/>
    </xf>
    <xf numFmtId="0" fontId="21" fillId="0" borderId="0" xfId="0" applyFont="1" applyAlignment="1" applyProtection="1">
      <alignment horizontal="left" vertical="top" wrapText="1"/>
      <protection locked="0"/>
    </xf>
    <xf numFmtId="0" fontId="31" fillId="0" borderId="0" xfId="0" applyFont="1" applyAlignment="1" applyProtection="1">
      <alignment vertical="center"/>
      <protection locked="0"/>
    </xf>
    <xf numFmtId="2" fontId="1" fillId="0" borderId="1" xfId="0" applyNumberFormat="1" applyFont="1" applyBorder="1" applyAlignment="1">
      <alignment horizontal="center" vertical="center" wrapText="1"/>
    </xf>
    <xf numFmtId="1" fontId="8" fillId="3" borderId="2" xfId="0" applyNumberFormat="1" applyFont="1" applyFill="1" applyBorder="1" applyAlignment="1" applyProtection="1">
      <alignment horizontal="left" vertical="center" wrapText="1"/>
      <protection locked="0"/>
    </xf>
    <xf numFmtId="1" fontId="8" fillId="3" borderId="5" xfId="0" applyNumberFormat="1" applyFont="1" applyFill="1" applyBorder="1" applyAlignment="1" applyProtection="1">
      <alignment horizontal="left" vertical="center" wrapText="1"/>
      <protection locked="0"/>
    </xf>
    <xf numFmtId="1" fontId="8" fillId="3" borderId="6" xfId="0" applyNumberFormat="1"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8" fillId="3" borderId="5"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1" fontId="1" fillId="3" borderId="2" xfId="0" applyNumberFormat="1" applyFont="1" applyFill="1" applyBorder="1" applyAlignment="1" applyProtection="1">
      <alignment horizontal="left" vertical="center" wrapText="1"/>
      <protection locked="0"/>
    </xf>
    <xf numFmtId="1" fontId="1" fillId="3" borderId="5" xfId="0" applyNumberFormat="1" applyFont="1" applyFill="1" applyBorder="1" applyAlignment="1" applyProtection="1">
      <alignment horizontal="left" vertical="center" wrapText="1"/>
      <protection locked="0"/>
    </xf>
    <xf numFmtId="1" fontId="1" fillId="3" borderId="6" xfId="0" applyNumberFormat="1" applyFont="1" applyFill="1" applyBorder="1" applyAlignment="1" applyProtection="1">
      <alignment horizontal="left" vertical="center" wrapText="1"/>
      <protection locked="0"/>
    </xf>
    <xf numFmtId="1" fontId="1" fillId="3" borderId="3" xfId="0" applyNumberFormat="1" applyFont="1" applyFill="1" applyBorder="1" applyAlignment="1" applyProtection="1">
      <alignment horizontal="center" vertical="center"/>
      <protection locked="0"/>
    </xf>
    <xf numFmtId="1" fontId="1" fillId="3" borderId="12" xfId="0" applyNumberFormat="1" applyFont="1" applyFill="1" applyBorder="1" applyAlignment="1" applyProtection="1">
      <alignment horizontal="center" vertical="center"/>
      <protection locked="0"/>
    </xf>
    <xf numFmtId="0" fontId="13" fillId="0" borderId="4" xfId="0" applyFont="1" applyBorder="1" applyAlignment="1" applyProtection="1">
      <alignment horizontal="justify" vertical="center" wrapText="1"/>
      <protection locked="0"/>
    </xf>
    <xf numFmtId="0" fontId="13" fillId="0" borderId="0" xfId="0" applyFont="1" applyAlignment="1" applyProtection="1">
      <alignment horizontal="justify" vertical="center" wrapText="1"/>
      <protection locked="0"/>
    </xf>
    <xf numFmtId="0" fontId="1" fillId="3" borderId="3"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2" fontId="1" fillId="3" borderId="3" xfId="0" applyNumberFormat="1" applyFont="1" applyFill="1" applyBorder="1" applyAlignment="1" applyProtection="1">
      <alignment horizontal="center" vertical="center"/>
      <protection locked="0"/>
    </xf>
    <xf numFmtId="2" fontId="1" fillId="3" borderId="12" xfId="0" applyNumberFormat="1" applyFont="1" applyFill="1" applyBorder="1" applyAlignment="1" applyProtection="1">
      <alignment horizontal="center" vertical="center"/>
      <protection locked="0"/>
    </xf>
    <xf numFmtId="1" fontId="1" fillId="3" borderId="1" xfId="0" applyNumberFormat="1" applyFont="1" applyFill="1" applyBorder="1" applyAlignment="1" applyProtection="1">
      <alignment horizontal="left" vertical="top" wrapText="1"/>
      <protection locked="0"/>
    </xf>
    <xf numFmtId="0" fontId="18" fillId="0" borderId="1" xfId="0" applyFont="1" applyBorder="1" applyAlignment="1">
      <alignment horizontal="left" vertical="center" wrapText="1"/>
    </xf>
    <xf numFmtId="9" fontId="2" fillId="0" borderId="2" xfId="0" applyNumberFormat="1" applyFont="1" applyBorder="1" applyAlignment="1">
      <alignment horizontal="center" vertical="center"/>
    </xf>
    <xf numFmtId="9" fontId="2" fillId="0" borderId="6" xfId="0" applyNumberFormat="1" applyFont="1" applyBorder="1" applyAlignment="1">
      <alignment horizontal="center" vertical="center"/>
    </xf>
    <xf numFmtId="0" fontId="1" fillId="0" borderId="0" xfId="0" applyFont="1" applyAlignment="1" applyProtection="1">
      <alignment wrapText="1"/>
      <protection locked="0"/>
    </xf>
    <xf numFmtId="1" fontId="16" fillId="4" borderId="2" xfId="0" applyNumberFormat="1" applyFont="1" applyFill="1" applyBorder="1" applyAlignment="1" applyProtection="1">
      <alignment horizontal="center" vertical="center" wrapText="1"/>
      <protection locked="0"/>
    </xf>
    <xf numFmtId="1" fontId="16" fillId="4" borderId="5" xfId="0" applyNumberFormat="1" applyFont="1" applyFill="1" applyBorder="1" applyAlignment="1" applyProtection="1">
      <alignment horizontal="center" vertical="center" wrapText="1"/>
      <protection locked="0"/>
    </xf>
    <xf numFmtId="1" fontId="16" fillId="4" borderId="6" xfId="0" applyNumberFormat="1" applyFont="1" applyFill="1" applyBorder="1" applyAlignment="1" applyProtection="1">
      <alignment horizontal="center" vertical="center" wrapText="1"/>
      <protection locked="0"/>
    </xf>
    <xf numFmtId="1" fontId="1" fillId="4" borderId="2" xfId="0" applyNumberFormat="1" applyFont="1" applyFill="1" applyBorder="1" applyAlignment="1" applyProtection="1">
      <alignment horizontal="center" vertical="center"/>
      <protection locked="0"/>
    </xf>
    <xf numFmtId="1" fontId="1" fillId="4" borderId="5" xfId="0" applyNumberFormat="1" applyFont="1" applyFill="1" applyBorder="1" applyAlignment="1" applyProtection="1">
      <alignment horizontal="center" vertical="center"/>
      <protection locked="0"/>
    </xf>
    <xf numFmtId="1" fontId="1" fillId="4" borderId="6" xfId="0" applyNumberFormat="1" applyFont="1" applyFill="1" applyBorder="1" applyAlignment="1" applyProtection="1">
      <alignment horizontal="center" vertical="center"/>
      <protection locked="0"/>
    </xf>
    <xf numFmtId="0" fontId="1" fillId="0" borderId="1" xfId="0" applyFont="1" applyBorder="1" applyAlignment="1">
      <alignment horizontal="left" vertical="top" wrapText="1"/>
    </xf>
    <xf numFmtId="10" fontId="2" fillId="4" borderId="1" xfId="0" applyNumberFormat="1" applyFont="1" applyFill="1" applyBorder="1" applyAlignment="1">
      <alignment horizontal="center" vertical="center" wrapText="1"/>
    </xf>
    <xf numFmtId="1" fontId="2" fillId="4" borderId="2" xfId="0" applyNumberFormat="1" applyFont="1" applyFill="1" applyBorder="1" applyAlignment="1" applyProtection="1">
      <alignment horizontal="center" vertical="center"/>
      <protection locked="0"/>
    </xf>
    <xf numFmtId="1" fontId="2" fillId="4" borderId="5" xfId="0" applyNumberFormat="1" applyFont="1" applyFill="1" applyBorder="1" applyAlignment="1" applyProtection="1">
      <alignment horizontal="center" vertical="center"/>
      <protection locked="0"/>
    </xf>
    <xf numFmtId="1" fontId="2" fillId="4" borderId="6" xfId="0" applyNumberFormat="1"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2" fillId="0" borderId="0" xfId="0" applyFont="1" applyAlignment="1" applyProtection="1">
      <alignment vertical="center" wrapText="1"/>
      <protection locked="0"/>
    </xf>
    <xf numFmtId="0" fontId="13" fillId="0" borderId="4" xfId="0" applyFont="1" applyBorder="1" applyAlignment="1">
      <alignment horizontal="justify" vertical="center" wrapText="1"/>
    </xf>
    <xf numFmtId="0" fontId="13" fillId="0" borderId="0" xfId="0" applyFont="1" applyAlignment="1">
      <alignment horizontal="justify" vertical="center" wrapText="1"/>
    </xf>
    <xf numFmtId="0" fontId="34" fillId="10" borderId="2" xfId="0" applyFont="1" applyFill="1" applyBorder="1" applyAlignment="1" applyProtection="1">
      <alignment horizontal="left" vertical="center"/>
      <protection locked="0"/>
    </xf>
    <xf numFmtId="0" fontId="34" fillId="10" borderId="5" xfId="0" applyFont="1" applyFill="1" applyBorder="1" applyAlignment="1" applyProtection="1">
      <alignment horizontal="left" vertical="center"/>
      <protection locked="0"/>
    </xf>
    <xf numFmtId="0" fontId="34" fillId="10" borderId="6" xfId="0" applyFont="1" applyFill="1" applyBorder="1" applyAlignment="1" applyProtection="1">
      <alignment horizontal="left" vertical="center"/>
      <protection locked="0"/>
    </xf>
    <xf numFmtId="0" fontId="2" fillId="0" borderId="0" xfId="0" applyFont="1" applyAlignment="1">
      <alignment horizontal="left" vertical="center" wrapText="1"/>
    </xf>
    <xf numFmtId="0" fontId="2" fillId="0" borderId="0" xfId="0" applyFont="1" applyAlignment="1" applyProtection="1">
      <alignment horizontal="right" vertical="center"/>
      <protection locked="0"/>
    </xf>
    <xf numFmtId="0" fontId="2" fillId="0" borderId="7" xfId="0" applyFont="1" applyBorder="1" applyAlignment="1" applyProtection="1">
      <alignment horizontal="right" vertical="center"/>
      <protection locked="0"/>
    </xf>
    <xf numFmtId="2" fontId="1" fillId="0" borderId="9" xfId="0" applyNumberFormat="1" applyFont="1" applyBorder="1" applyAlignment="1">
      <alignment horizontal="center" vertical="center"/>
    </xf>
    <xf numFmtId="2" fontId="1" fillId="0" borderId="4" xfId="0" applyNumberFormat="1" applyFont="1" applyBorder="1" applyAlignment="1">
      <alignment horizontal="center" vertical="center"/>
    </xf>
    <xf numFmtId="2" fontId="1" fillId="0" borderId="10" xfId="0" applyNumberFormat="1" applyFont="1" applyBorder="1" applyAlignment="1">
      <alignment horizontal="center" vertical="center"/>
    </xf>
    <xf numFmtId="2" fontId="1" fillId="0" borderId="11" xfId="0" applyNumberFormat="1" applyFont="1" applyBorder="1" applyAlignment="1">
      <alignment horizontal="center" vertical="center"/>
    </xf>
    <xf numFmtId="2" fontId="1" fillId="0" borderId="7" xfId="0" applyNumberFormat="1" applyFont="1" applyBorder="1" applyAlignment="1">
      <alignment horizontal="center" vertical="center"/>
    </xf>
    <xf numFmtId="2" fontId="1" fillId="0" borderId="8" xfId="0" applyNumberFormat="1" applyFont="1" applyBorder="1" applyAlignment="1">
      <alignment horizontal="center" vertical="center"/>
    </xf>
    <xf numFmtId="1" fontId="1" fillId="0" borderId="2" xfId="0" applyNumberFormat="1" applyFont="1" applyBorder="1" applyAlignment="1" applyProtection="1">
      <alignment horizontal="center" vertical="center"/>
      <protection locked="0"/>
    </xf>
    <xf numFmtId="1" fontId="1" fillId="0" borderId="6" xfId="0" applyNumberFormat="1" applyFont="1" applyBorder="1" applyAlignment="1" applyProtection="1">
      <alignment horizontal="center" vertical="center"/>
      <protection locked="0"/>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10" fontId="13" fillId="4" borderId="2" xfId="0" applyNumberFormat="1" applyFont="1" applyFill="1" applyBorder="1" applyAlignment="1">
      <alignment horizontal="center" vertical="center" wrapText="1"/>
    </xf>
    <xf numFmtId="10" fontId="13" fillId="4" borderId="5" xfId="0" applyNumberFormat="1" applyFont="1" applyFill="1" applyBorder="1" applyAlignment="1">
      <alignment horizontal="center" vertical="center" wrapText="1"/>
    </xf>
    <xf numFmtId="10" fontId="13" fillId="4" borderId="6" xfId="0" applyNumberFormat="1" applyFont="1" applyFill="1" applyBorder="1" applyAlignment="1">
      <alignment horizontal="center" vertical="center" wrapText="1"/>
    </xf>
    <xf numFmtId="1" fontId="13" fillId="4"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1" fontId="13" fillId="4" borderId="2" xfId="0" applyNumberFormat="1" applyFont="1" applyFill="1" applyBorder="1" applyAlignment="1">
      <alignment horizontal="center" vertical="center" wrapText="1"/>
    </xf>
    <xf numFmtId="0" fontId="13" fillId="4" borderId="6" xfId="0" applyFont="1" applyFill="1" applyBorder="1" applyAlignment="1">
      <alignment horizontal="center" vertical="center" wrapText="1"/>
    </xf>
    <xf numFmtId="0" fontId="2" fillId="0" borderId="7" xfId="0" applyFont="1" applyBorder="1" applyAlignment="1" applyProtection="1">
      <alignment horizontal="left"/>
      <protection locked="0"/>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9" fontId="1" fillId="0" borderId="2" xfId="0" applyNumberFormat="1" applyFont="1" applyBorder="1" applyAlignment="1">
      <alignment horizontal="center"/>
    </xf>
    <xf numFmtId="9" fontId="1" fillId="0" borderId="6" xfId="0" applyNumberFormat="1" applyFont="1" applyBorder="1" applyAlignment="1">
      <alignment horizontal="center"/>
    </xf>
    <xf numFmtId="0" fontId="1" fillId="0" borderId="2" xfId="0" applyFont="1" applyBorder="1" applyAlignment="1">
      <alignment horizontal="center"/>
    </xf>
    <xf numFmtId="0" fontId="1" fillId="0" borderId="6" xfId="0" applyFont="1" applyBorder="1" applyAlignment="1">
      <alignment horizontal="center"/>
    </xf>
    <xf numFmtId="0" fontId="39"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1" fillId="0" borderId="14" xfId="0" applyFont="1" applyBorder="1" applyAlignment="1">
      <alignment horizontal="left" vertical="center" wrapText="1"/>
    </xf>
    <xf numFmtId="0" fontId="1" fillId="0" borderId="0" xfId="0" applyFont="1" applyAlignment="1">
      <alignment horizontal="left" vertical="center" wrapText="1"/>
    </xf>
    <xf numFmtId="1"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1" fontId="2" fillId="4" borderId="2"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10" fontId="13" fillId="4" borderId="1" xfId="0" applyNumberFormat="1" applyFont="1" applyFill="1" applyBorder="1" applyAlignment="1">
      <alignment horizontal="center" vertical="center" wrapText="1"/>
    </xf>
    <xf numFmtId="0" fontId="15" fillId="7" borderId="1" xfId="0" applyFont="1" applyFill="1" applyBorder="1" applyAlignment="1">
      <alignment horizontal="center" vertical="center" wrapText="1"/>
    </xf>
    <xf numFmtId="0" fontId="13" fillId="8" borderId="9" xfId="0" applyFont="1" applyFill="1" applyBorder="1" applyAlignment="1" applyProtection="1">
      <alignment horizontal="center" vertical="center" wrapText="1"/>
      <protection locked="0"/>
    </xf>
    <xf numFmtId="0" fontId="13" fillId="8" borderId="10" xfId="0" applyFont="1" applyFill="1" applyBorder="1" applyAlignment="1" applyProtection="1">
      <alignment horizontal="center" vertical="center" wrapText="1"/>
      <protection locked="0"/>
    </xf>
    <xf numFmtId="0" fontId="13" fillId="8" borderId="11" xfId="0" applyFont="1" applyFill="1" applyBorder="1" applyAlignment="1" applyProtection="1">
      <alignment horizontal="center" vertical="center" wrapText="1"/>
      <protection locked="0"/>
    </xf>
    <xf numFmtId="0" fontId="13" fillId="8" borderId="8" xfId="0"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8" fillId="0" borderId="0" xfId="0" applyFont="1" applyAlignment="1" applyProtection="1">
      <alignment vertical="center" wrapText="1"/>
      <protection locked="0"/>
    </xf>
    <xf numFmtId="0" fontId="1" fillId="0" borderId="0" xfId="0" applyFont="1" applyAlignment="1" applyProtection="1">
      <alignment horizontal="justify" vertical="center" wrapText="1"/>
      <protection locked="0"/>
    </xf>
    <xf numFmtId="0" fontId="1" fillId="0" borderId="0" xfId="0" applyFont="1" applyAlignment="1" applyProtection="1">
      <alignment horizontal="left" vertical="top" wrapText="1"/>
      <protection locked="0"/>
    </xf>
    <xf numFmtId="0" fontId="21" fillId="0" borderId="0" xfId="0" applyFont="1" applyAlignment="1" applyProtection="1">
      <alignment vertical="center"/>
      <protection locked="0"/>
    </xf>
    <xf numFmtId="0" fontId="1" fillId="0" borderId="3"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0" borderId="9" xfId="0" applyBorder="1" applyAlignment="1">
      <alignment horizontal="left" vertical="center" wrapText="1"/>
    </xf>
    <xf numFmtId="0" fontId="0" fillId="0" borderId="4" xfId="0" applyBorder="1" applyAlignment="1">
      <alignment horizontal="left" vertical="center" wrapText="1"/>
    </xf>
    <xf numFmtId="0" fontId="0" fillId="0" borderId="10"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left" vertical="center" wrapText="1"/>
    </xf>
    <xf numFmtId="0" fontId="0" fillId="0" borderId="1" xfId="0" applyBorder="1" applyAlignment="1">
      <alignment horizontal="center"/>
    </xf>
    <xf numFmtId="0" fontId="20" fillId="0" borderId="0" xfId="0" applyFont="1" applyAlignment="1">
      <alignment horizontal="center"/>
    </xf>
    <xf numFmtId="0" fontId="20" fillId="9" borderId="1" xfId="0" applyFont="1" applyFill="1" applyBorder="1" applyAlignment="1">
      <alignment horizontal="left" vertical="center" wrapText="1"/>
    </xf>
    <xf numFmtId="0" fontId="0" fillId="9" borderId="1" xfId="0" applyFill="1" applyBorder="1" applyAlignment="1">
      <alignment horizontal="center"/>
    </xf>
    <xf numFmtId="0" fontId="0" fillId="0" borderId="9" xfId="0" applyBorder="1" applyAlignment="1">
      <alignment horizontal="left" vertical="center"/>
    </xf>
    <xf numFmtId="0" fontId="0" fillId="0" borderId="4" xfId="0" applyBorder="1" applyAlignment="1">
      <alignment horizontal="left" vertical="center"/>
    </xf>
    <xf numFmtId="0" fontId="0" fillId="0" borderId="11"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center" vertical="center" wrapText="1"/>
    </xf>
    <xf numFmtId="0" fontId="0" fillId="0" borderId="0" xfId="0" applyAlignment="1">
      <alignment horizontal="left" vertical="center"/>
    </xf>
    <xf numFmtId="0" fontId="0" fillId="0" borderId="11"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9" borderId="2" xfId="0" applyFill="1" applyBorder="1" applyAlignment="1">
      <alignment horizontal="center"/>
    </xf>
    <xf numFmtId="0" fontId="0" fillId="9" borderId="6" xfId="0" applyFill="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8" xfId="0" applyBorder="1" applyAlignment="1">
      <alignment horizontal="center"/>
    </xf>
    <xf numFmtId="0" fontId="0" fillId="0" borderId="2"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20" fillId="9" borderId="2" xfId="0" applyFont="1" applyFill="1" applyBorder="1" applyAlignment="1">
      <alignment horizontal="left"/>
    </xf>
    <xf numFmtId="0" fontId="20" fillId="9" borderId="5" xfId="0" applyFont="1" applyFill="1" applyBorder="1" applyAlignment="1">
      <alignment horizontal="left"/>
    </xf>
    <xf numFmtId="0" fontId="20" fillId="9" borderId="6" xfId="0" applyFont="1" applyFill="1" applyBorder="1" applyAlignment="1">
      <alignment horizontal="left"/>
    </xf>
  </cellXfs>
  <cellStyles count="1">
    <cellStyle name="Normal" xfId="0" builtinId="0"/>
  </cellStyles>
  <dxfs count="78">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00B050"/>
        </patternFill>
      </fill>
    </dxf>
    <dxf>
      <font>
        <condense val="0"/>
        <extend val="0"/>
        <color rgb="FF9C0006"/>
      </font>
      <fill>
        <patternFill>
          <bgColor rgb="FFFFC7CE"/>
        </patternFill>
      </fill>
    </dxf>
    <dxf>
      <fill>
        <patternFill>
          <bgColor rgb="FFC00000"/>
        </patternFill>
      </fill>
    </dxf>
    <dxf>
      <fill>
        <patternFill>
          <bgColor rgb="FFFF0000"/>
        </patternFill>
      </fill>
    </dxf>
    <dxf>
      <font>
        <condense val="0"/>
        <extend val="0"/>
        <color rgb="FF006100"/>
      </font>
      <fill>
        <patternFill>
          <bgColor rgb="FFC6EFCE"/>
        </patternFill>
      </fill>
    </dxf>
    <dxf>
      <fill>
        <patternFill>
          <bgColor rgb="FF92D050"/>
        </patternFill>
      </fill>
    </dxf>
    <dxf>
      <fill>
        <patternFill>
          <bgColor rgb="FF00B050"/>
        </patternFill>
      </fill>
    </dxf>
    <dxf>
      <font>
        <condense val="0"/>
        <extend val="0"/>
        <color rgb="FF006100"/>
      </font>
      <fill>
        <patternFill>
          <bgColor rgb="FFC6EFCE"/>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92D050"/>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ill>
        <patternFill>
          <bgColor rgb="FF92D050"/>
        </patternFill>
      </fill>
    </dxf>
    <dxf>
      <fill>
        <patternFill>
          <bgColor rgb="FF00B050"/>
        </patternFill>
      </fill>
    </dxf>
    <dxf>
      <fill>
        <patternFill>
          <bgColor rgb="FFC00000"/>
        </patternFill>
      </fill>
    </dxf>
    <dxf>
      <fill>
        <patternFill>
          <bgColor rgb="FF92D050"/>
        </patternFill>
      </fill>
    </dxf>
    <dxf>
      <fill>
        <patternFill>
          <bgColor rgb="FFFF0000"/>
        </patternFill>
      </fill>
    </dxf>
    <dxf>
      <fill>
        <patternFill>
          <bgColor rgb="FF00B050"/>
        </patternFill>
      </fill>
    </dxf>
    <dxf>
      <font>
        <condense val="0"/>
        <extend val="0"/>
        <color rgb="FF006100"/>
      </font>
      <fill>
        <patternFill>
          <bgColor rgb="FFC6EFCE"/>
        </patternFill>
      </fill>
    </dxf>
    <dxf>
      <font>
        <condense val="0"/>
        <extend val="0"/>
        <color rgb="FF006100"/>
      </font>
      <fill>
        <patternFill>
          <bgColor rgb="FFC6EFCE"/>
        </patternFill>
      </fill>
    </dxf>
    <dxf>
      <fill>
        <patternFill>
          <bgColor rgb="FF00B050"/>
        </patternFill>
      </fill>
    </dxf>
    <dxf>
      <fill>
        <patternFill>
          <bgColor rgb="FFC00000"/>
        </patternFill>
      </fill>
    </dxf>
    <dxf>
      <fill>
        <patternFill>
          <bgColor rgb="FF92D05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ill>
        <patternFill>
          <bgColor rgb="FF00B050"/>
        </patternFill>
      </fill>
    </dxf>
    <dxf>
      <fill>
        <patternFill>
          <bgColor rgb="FFC00000"/>
        </patternFill>
      </fill>
    </dxf>
    <dxf>
      <fill>
        <patternFill>
          <bgColor rgb="FFFF0000"/>
        </patternFill>
      </fill>
    </dxf>
    <dxf>
      <font>
        <condense val="0"/>
        <extend val="0"/>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00B050"/>
        </patternFill>
      </fill>
    </dxf>
    <dxf>
      <fill>
        <patternFill>
          <bgColor rgb="FF00B050"/>
        </patternFill>
      </fill>
    </dxf>
    <dxf>
      <fill>
        <patternFill>
          <bgColor rgb="FFC00000"/>
        </patternFill>
      </fill>
    </dxf>
    <dxf>
      <font>
        <condense val="0"/>
        <extend val="0"/>
        <color rgb="FF006100"/>
      </font>
      <fill>
        <patternFill>
          <bgColor rgb="FFC6EFCE"/>
        </patternFill>
      </fill>
    </dxf>
    <dxf>
      <font>
        <condense val="0"/>
        <extend val="0"/>
        <color rgb="FF006100"/>
      </font>
      <fill>
        <patternFill>
          <bgColor rgb="FFC6EFCE"/>
        </patternFill>
      </fill>
    </dxf>
    <dxf>
      <fill>
        <patternFill>
          <bgColor rgb="FFFF0000"/>
        </patternFill>
      </fill>
    </dxf>
    <dxf>
      <fill>
        <patternFill>
          <bgColor rgb="FFFF0000"/>
        </patternFill>
      </fill>
    </dxf>
    <dxf>
      <fill>
        <patternFill>
          <bgColor rgb="FF92D050"/>
        </patternFill>
      </fill>
    </dxf>
    <dxf>
      <fill>
        <patternFill>
          <bgColor rgb="FFC00000"/>
        </patternFill>
      </fill>
    </dxf>
    <dxf>
      <fill>
        <patternFill>
          <bgColor rgb="FF00B050"/>
        </patternFill>
      </fill>
    </dxf>
    <dxf>
      <font>
        <condense val="0"/>
        <extend val="0"/>
        <color rgb="FF9C0006"/>
      </font>
      <fill>
        <patternFill>
          <bgColor rgb="FFFFC7CE"/>
        </patternFill>
      </fill>
    </dxf>
    <dxf>
      <fill>
        <patternFill>
          <bgColor rgb="FF92D050"/>
        </patternFill>
      </fill>
    </dxf>
    <dxf>
      <fill>
        <patternFill>
          <bgColor rgb="FF00B05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checked="Checked"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lockText="1" noThreeD="1"/>
</file>

<file path=xl/ctrlProps/ctrlProp20.xml><?xml version="1.0" encoding="utf-8"?>
<formControlPr xmlns="http://schemas.microsoft.com/office/spreadsheetml/2009/9/main" objectType="Radio" checked="Checked"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checked="Checked"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checked="Checked"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checked="Checked" firstButton="1"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emf"/><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10</xdr:col>
      <xdr:colOff>384501</xdr:colOff>
      <xdr:row>225</xdr:row>
      <xdr:rowOff>56455</xdr:rowOff>
    </xdr:from>
    <xdr:to>
      <xdr:col>12</xdr:col>
      <xdr:colOff>76776</xdr:colOff>
      <xdr:row>228</xdr:row>
      <xdr:rowOff>110680</xdr:rowOff>
    </xdr:to>
    <xdr:pic>
      <xdr:nvPicPr>
        <xdr:cNvPr id="33" name="Imagine 32">
          <a:extLst>
            <a:ext uri="{FF2B5EF4-FFF2-40B4-BE49-F238E27FC236}">
              <a16:creationId xmlns:a16="http://schemas.microsoft.com/office/drawing/2014/main" id="{CDDB3B99-E05B-3C8E-3E22-3D8B4498D7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23201" y="25221505"/>
          <a:ext cx="540000" cy="540000"/>
        </a:xfrm>
        <a:prstGeom prst="rect">
          <a:avLst/>
        </a:prstGeom>
      </xdr:spPr>
    </xdr:pic>
    <xdr:clientData/>
  </xdr:twoCellAnchor>
  <xdr:twoCellAnchor>
    <xdr:from>
      <xdr:col>12</xdr:col>
      <xdr:colOff>108667</xdr:colOff>
      <xdr:row>225</xdr:row>
      <xdr:rowOff>56455</xdr:rowOff>
    </xdr:from>
    <xdr:to>
      <xdr:col>13</xdr:col>
      <xdr:colOff>229567</xdr:colOff>
      <xdr:row>228</xdr:row>
      <xdr:rowOff>110680</xdr:rowOff>
    </xdr:to>
    <xdr:pic>
      <xdr:nvPicPr>
        <xdr:cNvPr id="35" name="Imagine 34">
          <a:extLst>
            <a:ext uri="{FF2B5EF4-FFF2-40B4-BE49-F238E27FC236}">
              <a16:creationId xmlns:a16="http://schemas.microsoft.com/office/drawing/2014/main" id="{C5A497C4-4BA6-983A-2151-979BC824FB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95092" y="25221505"/>
          <a:ext cx="540000" cy="540000"/>
        </a:xfrm>
        <a:prstGeom prst="rect">
          <a:avLst/>
        </a:prstGeom>
      </xdr:spPr>
    </xdr:pic>
    <xdr:clientData/>
  </xdr:twoCellAnchor>
  <xdr:twoCellAnchor>
    <xdr:from>
      <xdr:col>8</xdr:col>
      <xdr:colOff>221798</xdr:colOff>
      <xdr:row>225</xdr:row>
      <xdr:rowOff>56455</xdr:rowOff>
    </xdr:from>
    <xdr:to>
      <xdr:col>9</xdr:col>
      <xdr:colOff>314123</xdr:colOff>
      <xdr:row>228</xdr:row>
      <xdr:rowOff>110680</xdr:rowOff>
    </xdr:to>
    <xdr:pic>
      <xdr:nvPicPr>
        <xdr:cNvPr id="7" name="Imagine 6">
          <a:extLst>
            <a:ext uri="{FF2B5EF4-FFF2-40B4-BE49-F238E27FC236}">
              <a16:creationId xmlns:a16="http://schemas.microsoft.com/office/drawing/2014/main" id="{08128A80-B72F-F7A1-D683-B62E9A3C28D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79423" y="25221505"/>
          <a:ext cx="540000" cy="540000"/>
        </a:xfrm>
        <a:prstGeom prst="rect">
          <a:avLst/>
        </a:prstGeom>
      </xdr:spPr>
    </xdr:pic>
    <xdr:clientData/>
  </xdr:twoCellAnchor>
  <xdr:twoCellAnchor>
    <xdr:from>
      <xdr:col>9</xdr:col>
      <xdr:colOff>346012</xdr:colOff>
      <xdr:row>225</xdr:row>
      <xdr:rowOff>56455</xdr:rowOff>
    </xdr:from>
    <xdr:to>
      <xdr:col>10</xdr:col>
      <xdr:colOff>352612</xdr:colOff>
      <xdr:row>228</xdr:row>
      <xdr:rowOff>110680</xdr:rowOff>
    </xdr:to>
    <xdr:pic>
      <xdr:nvPicPr>
        <xdr:cNvPr id="8" name="Imagine 7">
          <a:extLst>
            <a:ext uri="{FF2B5EF4-FFF2-40B4-BE49-F238E27FC236}">
              <a16:creationId xmlns:a16="http://schemas.microsoft.com/office/drawing/2014/main" id="{175ED81E-D510-A203-9D68-19A9342DD07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51312" y="25221505"/>
          <a:ext cx="540000" cy="540000"/>
        </a:xfrm>
        <a:prstGeom prst="rect">
          <a:avLst/>
        </a:prstGeom>
      </xdr:spPr>
    </xdr:pic>
    <xdr:clientData/>
  </xdr:twoCellAnchor>
  <xdr:twoCellAnchor>
    <xdr:from>
      <xdr:col>4</xdr:col>
      <xdr:colOff>325406</xdr:colOff>
      <xdr:row>225</xdr:row>
      <xdr:rowOff>56455</xdr:rowOff>
    </xdr:from>
    <xdr:to>
      <xdr:col>6</xdr:col>
      <xdr:colOff>217706</xdr:colOff>
      <xdr:row>228</xdr:row>
      <xdr:rowOff>110680</xdr:rowOff>
    </xdr:to>
    <xdr:pic>
      <xdr:nvPicPr>
        <xdr:cNvPr id="11" name="Imagine 10">
          <a:extLst>
            <a:ext uri="{FF2B5EF4-FFF2-40B4-BE49-F238E27FC236}">
              <a16:creationId xmlns:a16="http://schemas.microsoft.com/office/drawing/2014/main" id="{2B579F3E-034E-481E-D5F3-BC50A91E0F1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363756" y="25221505"/>
          <a:ext cx="540000" cy="540000"/>
        </a:xfrm>
        <a:prstGeom prst="rect">
          <a:avLst/>
        </a:prstGeom>
      </xdr:spPr>
    </xdr:pic>
    <xdr:clientData/>
  </xdr:twoCellAnchor>
  <xdr:twoCellAnchor>
    <xdr:from>
      <xdr:col>6</xdr:col>
      <xdr:colOff>249595</xdr:colOff>
      <xdr:row>225</xdr:row>
      <xdr:rowOff>56455</xdr:rowOff>
    </xdr:from>
    <xdr:to>
      <xdr:col>7</xdr:col>
      <xdr:colOff>208570</xdr:colOff>
      <xdr:row>228</xdr:row>
      <xdr:rowOff>110680</xdr:rowOff>
    </xdr:to>
    <xdr:pic>
      <xdr:nvPicPr>
        <xdr:cNvPr id="12" name="Imagine 11">
          <a:extLst>
            <a:ext uri="{FF2B5EF4-FFF2-40B4-BE49-F238E27FC236}">
              <a16:creationId xmlns:a16="http://schemas.microsoft.com/office/drawing/2014/main" id="{35E86429-4FB9-EE75-6D98-0592E761600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35645" y="25221505"/>
          <a:ext cx="540000" cy="540000"/>
        </a:xfrm>
        <a:prstGeom prst="rect">
          <a:avLst/>
        </a:prstGeom>
      </xdr:spPr>
    </xdr:pic>
    <xdr:clientData/>
  </xdr:twoCellAnchor>
  <xdr:twoCellAnchor>
    <xdr:from>
      <xdr:col>7</xdr:col>
      <xdr:colOff>240459</xdr:colOff>
      <xdr:row>225</xdr:row>
      <xdr:rowOff>56455</xdr:rowOff>
    </xdr:from>
    <xdr:to>
      <xdr:col>8</xdr:col>
      <xdr:colOff>189909</xdr:colOff>
      <xdr:row>228</xdr:row>
      <xdr:rowOff>110680</xdr:rowOff>
    </xdr:to>
    <xdr:pic>
      <xdr:nvPicPr>
        <xdr:cNvPr id="13" name="Imagine 12">
          <a:extLst>
            <a:ext uri="{FF2B5EF4-FFF2-40B4-BE49-F238E27FC236}">
              <a16:creationId xmlns:a16="http://schemas.microsoft.com/office/drawing/2014/main" id="{775F4199-F824-B021-D795-74B3548623F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507534" y="25221505"/>
          <a:ext cx="540000" cy="540000"/>
        </a:xfrm>
        <a:prstGeom prst="rect">
          <a:avLst/>
        </a:prstGeom>
      </xdr:spPr>
    </xdr:pic>
    <xdr:clientData/>
  </xdr:twoCellAnchor>
  <xdr:twoCellAnchor>
    <xdr:from>
      <xdr:col>0</xdr:col>
      <xdr:colOff>76200</xdr:colOff>
      <xdr:row>225</xdr:row>
      <xdr:rowOff>56455</xdr:rowOff>
    </xdr:from>
    <xdr:to>
      <xdr:col>0</xdr:col>
      <xdr:colOff>616200</xdr:colOff>
      <xdr:row>228</xdr:row>
      <xdr:rowOff>110680</xdr:rowOff>
    </xdr:to>
    <xdr:pic>
      <xdr:nvPicPr>
        <xdr:cNvPr id="14" name="Imagine 13">
          <a:extLst>
            <a:ext uri="{FF2B5EF4-FFF2-40B4-BE49-F238E27FC236}">
              <a16:creationId xmlns:a16="http://schemas.microsoft.com/office/drawing/2014/main" id="{CFC32208-DA1E-79D5-B616-98245A460E5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6200" y="25221505"/>
          <a:ext cx="540000" cy="540000"/>
        </a:xfrm>
        <a:prstGeom prst="rect">
          <a:avLst/>
        </a:prstGeom>
      </xdr:spPr>
    </xdr:pic>
    <xdr:clientData/>
  </xdr:twoCellAnchor>
  <xdr:twoCellAnchor>
    <xdr:from>
      <xdr:col>0</xdr:col>
      <xdr:colOff>648089</xdr:colOff>
      <xdr:row>225</xdr:row>
      <xdr:rowOff>56455</xdr:rowOff>
    </xdr:from>
    <xdr:to>
      <xdr:col>2</xdr:col>
      <xdr:colOff>6989</xdr:colOff>
      <xdr:row>228</xdr:row>
      <xdr:rowOff>110680</xdr:rowOff>
    </xdr:to>
    <xdr:pic>
      <xdr:nvPicPr>
        <xdr:cNvPr id="15" name="Imagine 14">
          <a:extLst>
            <a:ext uri="{FF2B5EF4-FFF2-40B4-BE49-F238E27FC236}">
              <a16:creationId xmlns:a16="http://schemas.microsoft.com/office/drawing/2014/main" id="{51031A2A-8F4B-09C4-57FF-2C3905165DE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48089" y="25221505"/>
          <a:ext cx="540000" cy="540000"/>
        </a:xfrm>
        <a:prstGeom prst="rect">
          <a:avLst/>
        </a:prstGeom>
      </xdr:spPr>
    </xdr:pic>
    <xdr:clientData/>
  </xdr:twoCellAnchor>
  <xdr:twoCellAnchor>
    <xdr:from>
      <xdr:col>2</xdr:col>
      <xdr:colOff>38878</xdr:colOff>
      <xdr:row>225</xdr:row>
      <xdr:rowOff>56455</xdr:rowOff>
    </xdr:from>
    <xdr:to>
      <xdr:col>3</xdr:col>
      <xdr:colOff>55003</xdr:colOff>
      <xdr:row>228</xdr:row>
      <xdr:rowOff>110680</xdr:rowOff>
    </xdr:to>
    <xdr:pic>
      <xdr:nvPicPr>
        <xdr:cNvPr id="16" name="Imagine 15">
          <a:extLst>
            <a:ext uri="{FF2B5EF4-FFF2-40B4-BE49-F238E27FC236}">
              <a16:creationId xmlns:a16="http://schemas.microsoft.com/office/drawing/2014/main" id="{A61E27E7-E007-3378-51A7-777685254D4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19978" y="25221505"/>
          <a:ext cx="540000" cy="540000"/>
        </a:xfrm>
        <a:prstGeom prst="rect">
          <a:avLst/>
        </a:prstGeom>
      </xdr:spPr>
    </xdr:pic>
    <xdr:clientData/>
  </xdr:twoCellAnchor>
  <xdr:twoCellAnchor>
    <xdr:from>
      <xdr:col>3</xdr:col>
      <xdr:colOff>86892</xdr:colOff>
      <xdr:row>225</xdr:row>
      <xdr:rowOff>56455</xdr:rowOff>
    </xdr:from>
    <xdr:to>
      <xdr:col>4</xdr:col>
      <xdr:colOff>293517</xdr:colOff>
      <xdr:row>228</xdr:row>
      <xdr:rowOff>110680</xdr:rowOff>
    </xdr:to>
    <xdr:pic>
      <xdr:nvPicPr>
        <xdr:cNvPr id="19" name="Imagine 18">
          <a:extLst>
            <a:ext uri="{FF2B5EF4-FFF2-40B4-BE49-F238E27FC236}">
              <a16:creationId xmlns:a16="http://schemas.microsoft.com/office/drawing/2014/main" id="{3268694F-BBD6-8A1C-E512-542540F1938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791867" y="25221505"/>
          <a:ext cx="540000" cy="540000"/>
        </a:xfrm>
        <a:prstGeom prst="rect">
          <a:avLst/>
        </a:prstGeom>
      </xdr:spPr>
    </xdr:pic>
    <xdr:clientData/>
  </xdr:twoCellAnchor>
  <xdr:oneCellAnchor>
    <xdr:from>
      <xdr:col>0</xdr:col>
      <xdr:colOff>65485</xdr:colOff>
      <xdr:row>221</xdr:row>
      <xdr:rowOff>59532</xdr:rowOff>
    </xdr:from>
    <xdr:ext cx="540000" cy="537618"/>
    <xdr:pic>
      <xdr:nvPicPr>
        <xdr:cNvPr id="3" name="Imagine 2">
          <a:extLst>
            <a:ext uri="{FF2B5EF4-FFF2-40B4-BE49-F238E27FC236}">
              <a16:creationId xmlns:a16="http://schemas.microsoft.com/office/drawing/2014/main" id="{80C9297E-97F2-4B92-97BB-C9283A69BCF1}"/>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5485" y="11448119"/>
          <a:ext cx="540000" cy="5376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609990</xdr:colOff>
          <xdr:row>5</xdr:row>
          <xdr:rowOff>902</xdr:rowOff>
        </xdr:from>
        <xdr:to>
          <xdr:col>13</xdr:col>
          <xdr:colOff>602051</xdr:colOff>
          <xdr:row>6</xdr:row>
          <xdr:rowOff>895</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8010915" y="953402"/>
              <a:ext cx="1277936" cy="190493"/>
              <a:chOff x="7355988" y="381889"/>
              <a:chExt cx="1216705" cy="188695"/>
            </a:xfrm>
          </xdr:grpSpPr>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7355988" y="38188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10</xdr:row>
          <xdr:rowOff>95252</xdr:rowOff>
        </xdr:from>
        <xdr:to>
          <xdr:col>13</xdr:col>
          <xdr:colOff>602051</xdr:colOff>
          <xdr:row>11</xdr:row>
          <xdr:rowOff>95244</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8010915" y="2000252"/>
              <a:ext cx="1277936" cy="190492"/>
              <a:chOff x="7355988" y="381839"/>
              <a:chExt cx="1216705" cy="188695"/>
            </a:xfrm>
          </xdr:grpSpPr>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7355988"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12</xdr:row>
          <xdr:rowOff>95252</xdr:rowOff>
        </xdr:from>
        <xdr:to>
          <xdr:col>13</xdr:col>
          <xdr:colOff>602051</xdr:colOff>
          <xdr:row>13</xdr:row>
          <xdr:rowOff>95244</xdr:rowOff>
        </xdr:to>
        <xdr:grpSp>
          <xdr:nvGrpSpPr>
            <xdr:cNvPr id="10" name="Group 9">
              <a:extLst>
                <a:ext uri="{FF2B5EF4-FFF2-40B4-BE49-F238E27FC236}">
                  <a16:creationId xmlns:a16="http://schemas.microsoft.com/office/drawing/2014/main" id="{00000000-0008-0000-0100-00000A000000}"/>
                </a:ext>
              </a:extLst>
            </xdr:cNvPr>
            <xdr:cNvGrpSpPr/>
          </xdr:nvGrpSpPr>
          <xdr:grpSpPr>
            <a:xfrm>
              <a:off x="8010915" y="2381252"/>
              <a:ext cx="1277936" cy="190492"/>
              <a:chOff x="7355988" y="381839"/>
              <a:chExt cx="1216705" cy="188695"/>
            </a:xfrm>
          </xdr:grpSpPr>
          <xdr:sp macro="" textlink="">
            <xdr:nvSpPr>
              <xdr:cNvPr id="2055" name="Group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7355988"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15</xdr:row>
          <xdr:rowOff>902</xdr:rowOff>
        </xdr:from>
        <xdr:to>
          <xdr:col>13</xdr:col>
          <xdr:colOff>602051</xdr:colOff>
          <xdr:row>16</xdr:row>
          <xdr:rowOff>894</xdr:rowOff>
        </xdr:to>
        <xdr:grpSp>
          <xdr:nvGrpSpPr>
            <xdr:cNvPr id="14" name="Group 13">
              <a:extLst>
                <a:ext uri="{FF2B5EF4-FFF2-40B4-BE49-F238E27FC236}">
                  <a16:creationId xmlns:a16="http://schemas.microsoft.com/office/drawing/2014/main" id="{00000000-0008-0000-0100-00000E000000}"/>
                </a:ext>
              </a:extLst>
            </xdr:cNvPr>
            <xdr:cNvGrpSpPr/>
          </xdr:nvGrpSpPr>
          <xdr:grpSpPr>
            <a:xfrm>
              <a:off x="8010915" y="2858402"/>
              <a:ext cx="1277936" cy="190492"/>
              <a:chOff x="7355988" y="381839"/>
              <a:chExt cx="1216705" cy="188695"/>
            </a:xfrm>
          </xdr:grpSpPr>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7355988"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18</xdr:row>
          <xdr:rowOff>99745</xdr:rowOff>
        </xdr:from>
        <xdr:to>
          <xdr:col>13</xdr:col>
          <xdr:colOff>602051</xdr:colOff>
          <xdr:row>19</xdr:row>
          <xdr:rowOff>99737</xdr:rowOff>
        </xdr:to>
        <xdr:grpSp>
          <xdr:nvGrpSpPr>
            <xdr:cNvPr id="18" name="Group 17">
              <a:extLst>
                <a:ext uri="{FF2B5EF4-FFF2-40B4-BE49-F238E27FC236}">
                  <a16:creationId xmlns:a16="http://schemas.microsoft.com/office/drawing/2014/main" id="{00000000-0008-0000-0100-000012000000}"/>
                </a:ext>
              </a:extLst>
            </xdr:cNvPr>
            <xdr:cNvGrpSpPr/>
          </xdr:nvGrpSpPr>
          <xdr:grpSpPr>
            <a:xfrm>
              <a:off x="8010915" y="3528745"/>
              <a:ext cx="1277936" cy="190492"/>
              <a:chOff x="7355988" y="381839"/>
              <a:chExt cx="1216705" cy="188695"/>
            </a:xfrm>
          </xdr:grpSpPr>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7355988"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20</xdr:row>
          <xdr:rowOff>99745</xdr:rowOff>
        </xdr:from>
        <xdr:to>
          <xdr:col>13</xdr:col>
          <xdr:colOff>602051</xdr:colOff>
          <xdr:row>21</xdr:row>
          <xdr:rowOff>99737</xdr:rowOff>
        </xdr:to>
        <xdr:grpSp>
          <xdr:nvGrpSpPr>
            <xdr:cNvPr id="22" name="Group 21">
              <a:extLst>
                <a:ext uri="{FF2B5EF4-FFF2-40B4-BE49-F238E27FC236}">
                  <a16:creationId xmlns:a16="http://schemas.microsoft.com/office/drawing/2014/main" id="{00000000-0008-0000-0100-000016000000}"/>
                </a:ext>
              </a:extLst>
            </xdr:cNvPr>
            <xdr:cNvGrpSpPr/>
          </xdr:nvGrpSpPr>
          <xdr:grpSpPr>
            <a:xfrm>
              <a:off x="8010915" y="3909745"/>
              <a:ext cx="1277936" cy="190492"/>
              <a:chOff x="7355988" y="381839"/>
              <a:chExt cx="1216705" cy="188695"/>
            </a:xfrm>
          </xdr:grpSpPr>
          <xdr:sp macro="" textlink="">
            <xdr:nvSpPr>
              <xdr:cNvPr id="2064" name="Group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7355988"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22</xdr:row>
          <xdr:rowOff>99745</xdr:rowOff>
        </xdr:from>
        <xdr:to>
          <xdr:col>13</xdr:col>
          <xdr:colOff>602051</xdr:colOff>
          <xdr:row>23</xdr:row>
          <xdr:rowOff>99737</xdr:rowOff>
        </xdr:to>
        <xdr:grpSp>
          <xdr:nvGrpSpPr>
            <xdr:cNvPr id="26" name="Group 25">
              <a:extLst>
                <a:ext uri="{FF2B5EF4-FFF2-40B4-BE49-F238E27FC236}">
                  <a16:creationId xmlns:a16="http://schemas.microsoft.com/office/drawing/2014/main" id="{00000000-0008-0000-0100-00001A000000}"/>
                </a:ext>
              </a:extLst>
            </xdr:cNvPr>
            <xdr:cNvGrpSpPr/>
          </xdr:nvGrpSpPr>
          <xdr:grpSpPr>
            <a:xfrm>
              <a:off x="8010915" y="4290745"/>
              <a:ext cx="1277936" cy="190492"/>
              <a:chOff x="7355988" y="381839"/>
              <a:chExt cx="1216705" cy="188695"/>
            </a:xfrm>
          </xdr:grpSpPr>
          <xdr:sp macro="" textlink="">
            <xdr:nvSpPr>
              <xdr:cNvPr id="2067" name="Group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7355988"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609631</xdr:colOff>
          <xdr:row>8</xdr:row>
          <xdr:rowOff>94893</xdr:rowOff>
        </xdr:from>
        <xdr:to>
          <xdr:col>13</xdr:col>
          <xdr:colOff>601692</xdr:colOff>
          <xdr:row>9</xdr:row>
          <xdr:rowOff>94885</xdr:rowOff>
        </xdr:to>
        <xdr:grpSp>
          <xdr:nvGrpSpPr>
            <xdr:cNvPr id="30" name="Group 29">
              <a:extLst>
                <a:ext uri="{FF2B5EF4-FFF2-40B4-BE49-F238E27FC236}">
                  <a16:creationId xmlns:a16="http://schemas.microsoft.com/office/drawing/2014/main" id="{00000000-0008-0000-0100-00001E000000}"/>
                </a:ext>
              </a:extLst>
            </xdr:cNvPr>
            <xdr:cNvGrpSpPr/>
          </xdr:nvGrpSpPr>
          <xdr:grpSpPr>
            <a:xfrm>
              <a:off x="8010556" y="1618893"/>
              <a:ext cx="1277936" cy="190492"/>
              <a:chOff x="7355988" y="381839"/>
              <a:chExt cx="1216705" cy="188695"/>
            </a:xfrm>
          </xdr:grpSpPr>
          <xdr:sp macro="" textlink="">
            <xdr:nvSpPr>
              <xdr:cNvPr id="2070" name="Group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7355988"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24</xdr:row>
          <xdr:rowOff>99745</xdr:rowOff>
        </xdr:from>
        <xdr:to>
          <xdr:col>13</xdr:col>
          <xdr:colOff>602051</xdr:colOff>
          <xdr:row>25</xdr:row>
          <xdr:rowOff>99737</xdr:rowOff>
        </xdr:to>
        <xdr:grpSp>
          <xdr:nvGrpSpPr>
            <xdr:cNvPr id="34" name="Group 33">
              <a:extLst>
                <a:ext uri="{FF2B5EF4-FFF2-40B4-BE49-F238E27FC236}">
                  <a16:creationId xmlns:a16="http://schemas.microsoft.com/office/drawing/2014/main" id="{00000000-0008-0000-0100-000022000000}"/>
                </a:ext>
              </a:extLst>
            </xdr:cNvPr>
            <xdr:cNvGrpSpPr/>
          </xdr:nvGrpSpPr>
          <xdr:grpSpPr>
            <a:xfrm>
              <a:off x="8010915" y="4671745"/>
              <a:ext cx="1277936" cy="190492"/>
              <a:chOff x="7355988" y="381839"/>
              <a:chExt cx="1216705" cy="188695"/>
            </a:xfrm>
          </xdr:grpSpPr>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7355988"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26</xdr:row>
          <xdr:rowOff>99745</xdr:rowOff>
        </xdr:from>
        <xdr:to>
          <xdr:col>13</xdr:col>
          <xdr:colOff>602051</xdr:colOff>
          <xdr:row>27</xdr:row>
          <xdr:rowOff>99737</xdr:rowOff>
        </xdr:to>
        <xdr:grpSp>
          <xdr:nvGrpSpPr>
            <xdr:cNvPr id="38" name="Group 37">
              <a:extLst>
                <a:ext uri="{FF2B5EF4-FFF2-40B4-BE49-F238E27FC236}">
                  <a16:creationId xmlns:a16="http://schemas.microsoft.com/office/drawing/2014/main" id="{00000000-0008-0000-0100-000026000000}"/>
                </a:ext>
              </a:extLst>
            </xdr:cNvPr>
            <xdr:cNvGrpSpPr/>
          </xdr:nvGrpSpPr>
          <xdr:grpSpPr>
            <a:xfrm>
              <a:off x="8010915" y="5052745"/>
              <a:ext cx="1277936" cy="190492"/>
              <a:chOff x="7355988" y="381839"/>
              <a:chExt cx="1216705" cy="188695"/>
            </a:xfrm>
          </xdr:grpSpPr>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7355988"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AC590"/>
  <sheetViews>
    <sheetView tabSelected="1" showRuler="0" view="pageLayout" topLeftCell="A31" zoomScaleNormal="100" workbookViewId="0">
      <selection activeCell="Y53" sqref="Y53"/>
    </sheetView>
  </sheetViews>
  <sheetFormatPr defaultColWidth="9.140625" defaultRowHeight="12.75" x14ac:dyDescent="0.2"/>
  <cols>
    <col min="1" max="1" width="9.28515625" style="1" customWidth="1"/>
    <col min="2" max="2" width="7.140625" style="1" customWidth="1"/>
    <col min="3" max="3" width="7.28515625" style="1" customWidth="1"/>
    <col min="4" max="5" width="4.7109375" style="1" customWidth="1"/>
    <col min="6" max="6" width="4.42578125" style="1" customWidth="1"/>
    <col min="7" max="7" width="8.140625" style="1" customWidth="1"/>
    <col min="8" max="8" width="8.28515625" style="1" customWidth="1"/>
    <col min="9" max="9" width="6.28515625" style="1" customWidth="1"/>
    <col min="10" max="10" width="7.42578125" style="1" customWidth="1"/>
    <col min="11" max="11" width="5.7109375" style="1" customWidth="1"/>
    <col min="12" max="12" width="6.140625" style="1" customWidth="1"/>
    <col min="13" max="13" width="5.85546875" style="1" customWidth="1"/>
    <col min="14" max="18" width="6" style="1" customWidth="1"/>
    <col min="19" max="19" width="6.140625" style="1" customWidth="1"/>
    <col min="20" max="20" width="9.28515625" style="1" customWidth="1"/>
    <col min="21" max="21" width="12.42578125" style="1" customWidth="1"/>
    <col min="22" max="22" width="8.7109375" style="1" customWidth="1"/>
    <col min="23" max="23" width="8.42578125" style="1" customWidth="1"/>
    <col min="24" max="24" width="12.42578125" style="1" customWidth="1"/>
    <col min="25" max="25" width="13.42578125" style="1" customWidth="1"/>
    <col min="26" max="16384" width="9.140625" style="1"/>
  </cols>
  <sheetData>
    <row r="1" spans="1:26" x14ac:dyDescent="0.2">
      <c r="A1" s="285" t="s">
        <v>137</v>
      </c>
      <c r="B1" s="285"/>
      <c r="C1" s="285"/>
      <c r="D1" s="285"/>
      <c r="E1" s="285"/>
      <c r="F1" s="285"/>
      <c r="G1" s="285"/>
      <c r="H1" s="285"/>
      <c r="I1" s="285"/>
      <c r="J1" s="285"/>
      <c r="K1" s="285"/>
      <c r="M1" s="67"/>
      <c r="N1" s="67"/>
      <c r="O1" s="67"/>
      <c r="P1" s="67"/>
      <c r="Q1" s="67"/>
      <c r="R1" s="67"/>
      <c r="S1" s="67"/>
      <c r="T1" s="67"/>
    </row>
    <row r="2" spans="1:26" ht="15" x14ac:dyDescent="0.25">
      <c r="A2" s="285"/>
      <c r="B2" s="285"/>
      <c r="C2" s="285"/>
      <c r="D2" s="285"/>
      <c r="E2" s="285"/>
      <c r="F2" s="285"/>
      <c r="G2" s="285"/>
      <c r="H2" s="285"/>
      <c r="I2" s="285"/>
      <c r="J2" s="285"/>
      <c r="K2" s="285"/>
      <c r="M2" s="315" t="s">
        <v>21</v>
      </c>
      <c r="N2" s="315"/>
      <c r="O2" s="315"/>
      <c r="P2" s="315"/>
      <c r="Q2" s="315"/>
      <c r="R2" s="315"/>
      <c r="S2" s="315"/>
      <c r="T2" s="315"/>
      <c r="Z2"/>
    </row>
    <row r="3" spans="1:26" ht="15" x14ac:dyDescent="0.25">
      <c r="A3" s="286" t="s">
        <v>87</v>
      </c>
      <c r="B3" s="286"/>
      <c r="C3" s="286"/>
      <c r="D3" s="286"/>
      <c r="E3" s="286"/>
      <c r="F3" s="286"/>
      <c r="G3" s="286"/>
      <c r="H3" s="286"/>
      <c r="I3" s="286"/>
      <c r="J3" s="286"/>
      <c r="K3" s="286"/>
      <c r="M3" s="173"/>
      <c r="N3" s="174"/>
      <c r="O3" s="300" t="s">
        <v>36</v>
      </c>
      <c r="P3" s="301"/>
      <c r="Q3" s="302"/>
      <c r="R3" s="300" t="s">
        <v>37</v>
      </c>
      <c r="S3" s="301"/>
      <c r="T3" s="302"/>
      <c r="U3" s="248" t="str">
        <f>IF(O4&gt;=22,"Corect","Trebuie alocate cel puțin 22 de ore pe săptămână")</f>
        <v>Corect</v>
      </c>
      <c r="V3" s="249"/>
      <c r="W3" s="249"/>
      <c r="X3" s="249"/>
      <c r="Y3"/>
      <c r="Z3"/>
    </row>
    <row r="4" spans="1:26" ht="15" x14ac:dyDescent="0.25">
      <c r="A4" s="286" t="s">
        <v>159</v>
      </c>
      <c r="B4" s="286"/>
      <c r="C4" s="286"/>
      <c r="D4" s="286"/>
      <c r="E4" s="286"/>
      <c r="F4" s="286"/>
      <c r="G4" s="286"/>
      <c r="H4" s="286"/>
      <c r="I4" s="286"/>
      <c r="J4" s="286"/>
      <c r="K4" s="286"/>
      <c r="M4" s="241" t="s">
        <v>14</v>
      </c>
      <c r="N4" s="242"/>
      <c r="O4" s="297">
        <f>N244</f>
        <v>24</v>
      </c>
      <c r="P4" s="298"/>
      <c r="Q4" s="299"/>
      <c r="R4" s="297">
        <f>N261</f>
        <v>23</v>
      </c>
      <c r="S4" s="298"/>
      <c r="T4" s="299"/>
      <c r="U4" s="248" t="str">
        <f>IF(R4&gt;=22,"Corect","Trebuie alocate cel puțin 22 de ore pe săptămână")</f>
        <v>Corect</v>
      </c>
      <c r="V4" s="249"/>
      <c r="W4" s="249"/>
      <c r="X4" s="249"/>
      <c r="Y4"/>
      <c r="Z4"/>
    </row>
    <row r="5" spans="1:26" ht="15" x14ac:dyDescent="0.25">
      <c r="A5" s="82"/>
      <c r="B5" s="82"/>
      <c r="C5" s="82"/>
      <c r="D5" s="82"/>
      <c r="E5" s="82"/>
      <c r="F5" s="82"/>
      <c r="G5" s="82"/>
      <c r="H5" s="82"/>
      <c r="I5" s="82"/>
      <c r="J5" s="82"/>
      <c r="K5" s="82"/>
      <c r="M5" s="241" t="s">
        <v>15</v>
      </c>
      <c r="N5" s="242"/>
      <c r="O5" s="297">
        <f>N277</f>
        <v>23</v>
      </c>
      <c r="P5" s="298"/>
      <c r="Q5" s="299"/>
      <c r="R5" s="297">
        <f>N292</f>
        <v>27</v>
      </c>
      <c r="S5" s="298"/>
      <c r="T5" s="299"/>
      <c r="U5" s="248" t="str">
        <f>IF(O5&gt;=22,"Corect","Trebuie alocate cel puțin 22 de ore pe săptămână")</f>
        <v>Corect</v>
      </c>
      <c r="V5" s="249"/>
      <c r="W5" s="249"/>
      <c r="X5" s="249"/>
      <c r="Y5"/>
      <c r="Z5"/>
    </row>
    <row r="6" spans="1:26" ht="15" x14ac:dyDescent="0.25">
      <c r="A6" s="411" t="s">
        <v>320</v>
      </c>
      <c r="B6" s="411"/>
      <c r="C6" s="411"/>
      <c r="D6" s="411"/>
      <c r="E6" s="411"/>
      <c r="F6" s="411"/>
      <c r="G6" s="411"/>
      <c r="H6" s="411"/>
      <c r="I6" s="411"/>
      <c r="J6" s="411"/>
      <c r="K6" s="411"/>
      <c r="M6" s="241" t="s">
        <v>16</v>
      </c>
      <c r="N6" s="242"/>
      <c r="O6" s="297">
        <f>N305</f>
        <v>23</v>
      </c>
      <c r="P6" s="298"/>
      <c r="Q6" s="299"/>
      <c r="R6" s="297">
        <f>N319</f>
        <v>24</v>
      </c>
      <c r="S6" s="298"/>
      <c r="T6" s="299"/>
      <c r="U6" s="248" t="str">
        <f>IF(R5&gt;=22,"Corect","Trebuie alocate cel puțin 22 de ore pe săptămână")</f>
        <v>Corect</v>
      </c>
      <c r="V6" s="249"/>
      <c r="W6" s="249"/>
      <c r="X6" s="249"/>
      <c r="Y6"/>
      <c r="Z6"/>
    </row>
    <row r="7" spans="1:26" ht="15" x14ac:dyDescent="0.25">
      <c r="A7" s="412" t="s">
        <v>321</v>
      </c>
      <c r="B7" s="412"/>
      <c r="C7" s="412"/>
      <c r="D7" s="412"/>
      <c r="E7" s="412"/>
      <c r="F7" s="412"/>
      <c r="G7" s="412"/>
      <c r="H7" s="412"/>
      <c r="I7" s="412"/>
      <c r="J7" s="412"/>
      <c r="K7" s="412"/>
      <c r="M7" s="57"/>
      <c r="U7" s="248" t="str">
        <f>IF(O6&gt;=22,"Corect","Trebuie alocate cel puțin 22 de ore pe săptămână")</f>
        <v>Corect</v>
      </c>
      <c r="V7" s="249"/>
      <c r="W7" s="249"/>
      <c r="X7" s="249"/>
      <c r="Y7"/>
      <c r="Z7"/>
    </row>
    <row r="8" spans="1:26" ht="15" x14ac:dyDescent="0.25">
      <c r="A8" s="412"/>
      <c r="B8" s="412"/>
      <c r="C8" s="412"/>
      <c r="D8" s="412"/>
      <c r="E8" s="412"/>
      <c r="F8" s="412"/>
      <c r="G8" s="412"/>
      <c r="H8" s="412"/>
      <c r="I8" s="412"/>
      <c r="J8" s="412"/>
      <c r="K8" s="412"/>
      <c r="M8" s="316" t="s">
        <v>151</v>
      </c>
      <c r="N8" s="316"/>
      <c r="O8" s="316"/>
      <c r="P8" s="316"/>
      <c r="Q8" s="316"/>
      <c r="R8" s="316"/>
      <c r="S8" s="316"/>
      <c r="T8" s="316"/>
      <c r="U8" s="248" t="str">
        <f>IF(R6&gt;=22,"Corect","Trebuie alocate cel puțin 22 de ore pe săptămână")</f>
        <v>Corect</v>
      </c>
      <c r="V8" s="249"/>
      <c r="W8" s="249"/>
      <c r="X8" s="249"/>
      <c r="Y8"/>
      <c r="Z8"/>
    </row>
    <row r="9" spans="1:26" ht="15" customHeight="1" x14ac:dyDescent="0.25">
      <c r="A9" s="243" t="s">
        <v>322</v>
      </c>
      <c r="B9" s="243"/>
      <c r="C9" s="243"/>
      <c r="D9" s="243"/>
      <c r="E9" s="243"/>
      <c r="F9" s="243"/>
      <c r="G9" s="243"/>
      <c r="H9" s="243"/>
      <c r="I9" s="243"/>
      <c r="J9" s="243"/>
      <c r="K9" s="243"/>
      <c r="M9" s="316"/>
      <c r="N9" s="316"/>
      <c r="O9" s="316"/>
      <c r="P9" s="316"/>
      <c r="Q9" s="316"/>
      <c r="R9" s="316"/>
      <c r="S9" s="316"/>
      <c r="T9" s="316"/>
      <c r="U9"/>
      <c r="V9"/>
      <c r="W9"/>
      <c r="X9"/>
      <c r="Y9"/>
      <c r="Z9"/>
    </row>
    <row r="10" spans="1:26" ht="15" x14ac:dyDescent="0.25">
      <c r="A10" s="243" t="s">
        <v>323</v>
      </c>
      <c r="B10" s="243"/>
      <c r="C10" s="243"/>
      <c r="D10" s="243"/>
      <c r="E10" s="243"/>
      <c r="F10" s="243"/>
      <c r="G10" s="243"/>
      <c r="H10" s="243"/>
      <c r="I10" s="243"/>
      <c r="J10" s="243"/>
      <c r="K10" s="243"/>
      <c r="M10" s="316"/>
      <c r="N10" s="316"/>
      <c r="O10" s="316"/>
      <c r="P10" s="316"/>
      <c r="Q10" s="316"/>
      <c r="R10" s="316"/>
      <c r="S10" s="316"/>
      <c r="T10" s="316"/>
      <c r="Y10"/>
      <c r="Z10"/>
    </row>
    <row r="11" spans="1:26" ht="15" x14ac:dyDescent="0.25">
      <c r="A11" s="243" t="s">
        <v>18</v>
      </c>
      <c r="B11" s="243"/>
      <c r="C11" s="243"/>
      <c r="D11" s="243"/>
      <c r="E11" s="243"/>
      <c r="F11" s="243"/>
      <c r="G11" s="243"/>
      <c r="H11" s="243"/>
      <c r="I11" s="243"/>
      <c r="J11" s="243"/>
      <c r="K11" s="243"/>
      <c r="M11" s="316"/>
      <c r="N11" s="316"/>
      <c r="O11" s="316"/>
      <c r="P11" s="316"/>
      <c r="Q11" s="316"/>
      <c r="R11" s="316"/>
      <c r="S11" s="316"/>
      <c r="T11" s="316"/>
      <c r="U11" s="250" t="s">
        <v>98</v>
      </c>
      <c r="V11" s="250"/>
      <c r="W11" s="250"/>
      <c r="X11" s="250"/>
      <c r="Y11"/>
      <c r="Z11"/>
    </row>
    <row r="12" spans="1:26" ht="15" x14ac:dyDescent="0.25">
      <c r="A12" s="243" t="s">
        <v>19</v>
      </c>
      <c r="B12" s="243"/>
      <c r="C12" s="243"/>
      <c r="D12" s="243"/>
      <c r="E12" s="243"/>
      <c r="F12" s="243"/>
      <c r="G12" s="243"/>
      <c r="H12" s="243"/>
      <c r="I12" s="243"/>
      <c r="J12" s="243"/>
      <c r="K12" s="243"/>
      <c r="M12" s="64"/>
      <c r="N12" s="64"/>
      <c r="O12" s="64"/>
      <c r="P12" s="64"/>
      <c r="Q12" s="64"/>
      <c r="R12" s="64"/>
      <c r="S12" s="64"/>
      <c r="T12" s="64"/>
      <c r="U12" s="250"/>
      <c r="V12" s="250"/>
      <c r="W12" s="250"/>
      <c r="X12" s="250"/>
      <c r="Y12"/>
      <c r="Z12"/>
    </row>
    <row r="13" spans="1:26" ht="15" x14ac:dyDescent="0.25">
      <c r="A13" s="243"/>
      <c r="B13" s="243"/>
      <c r="C13" s="243"/>
      <c r="D13" s="243"/>
      <c r="E13" s="243"/>
      <c r="F13" s="243"/>
      <c r="G13" s="243"/>
      <c r="H13" s="243"/>
      <c r="I13" s="243"/>
      <c r="J13" s="243"/>
      <c r="K13" s="243"/>
      <c r="M13" s="361" t="s">
        <v>22</v>
      </c>
      <c r="N13" s="361"/>
      <c r="O13" s="361"/>
      <c r="P13" s="361"/>
      <c r="Q13" s="361"/>
      <c r="R13" s="361"/>
      <c r="S13" s="361"/>
      <c r="T13" s="361"/>
      <c r="U13" s="250"/>
      <c r="V13" s="250"/>
      <c r="W13" s="250"/>
      <c r="X13" s="250"/>
      <c r="Y13"/>
      <c r="Z13"/>
    </row>
    <row r="14" spans="1:26" ht="15" customHeight="1" x14ac:dyDescent="0.25">
      <c r="A14" s="256" t="s">
        <v>0</v>
      </c>
      <c r="B14" s="256"/>
      <c r="C14" s="256"/>
      <c r="D14" s="256"/>
      <c r="E14" s="256"/>
      <c r="F14" s="256"/>
      <c r="G14" s="256"/>
      <c r="H14" s="256"/>
      <c r="I14" s="256"/>
      <c r="J14" s="256"/>
      <c r="K14" s="256"/>
      <c r="M14" s="255" t="s">
        <v>163</v>
      </c>
      <c r="N14" s="255"/>
      <c r="O14" s="255"/>
      <c r="P14" s="255"/>
      <c r="Q14" s="255"/>
      <c r="R14" s="255"/>
      <c r="S14" s="255"/>
      <c r="T14" s="255"/>
      <c r="U14" s="250"/>
      <c r="V14" s="250"/>
      <c r="W14" s="250"/>
      <c r="X14" s="250"/>
      <c r="Y14"/>
      <c r="Z14"/>
    </row>
    <row r="15" spans="1:26" ht="15" customHeight="1" x14ac:dyDescent="0.25">
      <c r="A15" s="256" t="s">
        <v>1</v>
      </c>
      <c r="B15" s="256"/>
      <c r="C15" s="256"/>
      <c r="D15" s="256"/>
      <c r="E15" s="256"/>
      <c r="F15" s="256"/>
      <c r="G15" s="256"/>
      <c r="H15" s="256"/>
      <c r="I15" s="256"/>
      <c r="J15" s="256"/>
      <c r="K15" s="256"/>
      <c r="M15" s="317" t="s">
        <v>164</v>
      </c>
      <c r="N15" s="317"/>
      <c r="O15" s="317"/>
      <c r="P15" s="317"/>
      <c r="Q15" s="317"/>
      <c r="R15" s="317"/>
      <c r="S15" s="317"/>
      <c r="T15" s="317"/>
      <c r="U15" s="250"/>
      <c r="V15" s="250"/>
      <c r="W15" s="250"/>
      <c r="X15" s="250"/>
      <c r="Y15"/>
      <c r="Z15"/>
    </row>
    <row r="16" spans="1:26" ht="12.95" customHeight="1" x14ac:dyDescent="0.2">
      <c r="A16" s="296" t="s">
        <v>160</v>
      </c>
      <c r="B16" s="296"/>
      <c r="C16" s="296"/>
      <c r="D16" s="296"/>
      <c r="E16" s="296"/>
      <c r="F16" s="296"/>
      <c r="G16" s="296"/>
      <c r="H16" s="296"/>
      <c r="I16" s="296"/>
      <c r="J16" s="296"/>
      <c r="K16" s="296"/>
      <c r="M16" s="317"/>
      <c r="N16" s="317"/>
      <c r="O16" s="317"/>
      <c r="P16" s="317"/>
      <c r="Q16" s="317"/>
      <c r="R16" s="317"/>
      <c r="S16" s="317"/>
      <c r="T16" s="317"/>
      <c r="U16" s="250"/>
      <c r="V16" s="250"/>
      <c r="W16" s="250"/>
      <c r="X16" s="250"/>
      <c r="Y16" s="5"/>
      <c r="Z16" s="5"/>
    </row>
    <row r="17" spans="1:26" x14ac:dyDescent="0.2">
      <c r="A17" s="318" t="s">
        <v>324</v>
      </c>
      <c r="B17" s="296"/>
      <c r="C17" s="296"/>
      <c r="D17" s="296"/>
      <c r="E17" s="296"/>
      <c r="F17" s="296"/>
      <c r="G17" s="296"/>
      <c r="H17" s="296"/>
      <c r="I17" s="296"/>
      <c r="J17" s="296"/>
      <c r="K17" s="296"/>
      <c r="M17" s="317" t="s">
        <v>165</v>
      </c>
      <c r="N17" s="317"/>
      <c r="O17" s="317"/>
      <c r="P17" s="317"/>
      <c r="Q17" s="317"/>
      <c r="R17" s="317"/>
      <c r="S17" s="317"/>
      <c r="T17" s="317"/>
      <c r="U17" s="5"/>
      <c r="V17" s="5"/>
      <c r="W17" s="5"/>
      <c r="X17" s="5"/>
      <c r="Y17" s="5"/>
      <c r="Z17" s="5"/>
    </row>
    <row r="18" spans="1:26" ht="12.95" customHeight="1" x14ac:dyDescent="0.2">
      <c r="A18" s="296" t="s">
        <v>161</v>
      </c>
      <c r="B18" s="296"/>
      <c r="C18" s="296"/>
      <c r="D18" s="296"/>
      <c r="E18" s="296"/>
      <c r="F18" s="296"/>
      <c r="G18" s="296"/>
      <c r="H18" s="296"/>
      <c r="I18" s="296"/>
      <c r="J18" s="296"/>
      <c r="K18" s="296"/>
      <c r="M18" s="317"/>
      <c r="N18" s="317"/>
      <c r="O18" s="317"/>
      <c r="P18" s="317"/>
      <c r="Q18" s="317"/>
      <c r="R18" s="317"/>
      <c r="S18" s="317"/>
      <c r="T18" s="317"/>
      <c r="U18" s="5"/>
      <c r="V18" s="5"/>
      <c r="W18" s="5"/>
      <c r="X18" s="5"/>
      <c r="Y18" s="5"/>
      <c r="Z18" s="5"/>
    </row>
    <row r="19" spans="1:26" ht="12.95" customHeight="1" x14ac:dyDescent="0.2">
      <c r="A19" s="296" t="s">
        <v>71</v>
      </c>
      <c r="B19" s="296"/>
      <c r="C19" s="296"/>
      <c r="D19" s="296"/>
      <c r="E19" s="296"/>
      <c r="F19" s="296"/>
      <c r="G19" s="296"/>
      <c r="H19" s="296"/>
      <c r="I19" s="296"/>
      <c r="J19" s="296"/>
      <c r="K19" s="296"/>
      <c r="M19" s="317" t="s">
        <v>166</v>
      </c>
      <c r="N19" s="317"/>
      <c r="O19" s="317"/>
      <c r="P19" s="317"/>
      <c r="Q19" s="317"/>
      <c r="R19" s="317"/>
      <c r="S19" s="317"/>
      <c r="T19" s="317"/>
      <c r="U19" s="5"/>
      <c r="V19" s="5"/>
      <c r="W19" s="5"/>
      <c r="X19" s="5"/>
      <c r="Y19" s="5"/>
      <c r="Z19" s="5"/>
    </row>
    <row r="20" spans="1:26" ht="12.95" customHeight="1" x14ac:dyDescent="0.2">
      <c r="A20" s="243" t="s">
        <v>325</v>
      </c>
      <c r="B20" s="243"/>
      <c r="C20" s="243"/>
      <c r="D20" s="243"/>
      <c r="E20" s="243"/>
      <c r="F20" s="243"/>
      <c r="G20" s="243"/>
      <c r="H20" s="243"/>
      <c r="I20" s="243"/>
      <c r="J20" s="243"/>
      <c r="K20" s="243"/>
      <c r="M20" s="317"/>
      <c r="N20" s="317"/>
      <c r="O20" s="317"/>
      <c r="P20" s="317"/>
      <c r="Q20" s="317"/>
      <c r="R20" s="317"/>
      <c r="S20" s="317"/>
      <c r="T20" s="317"/>
      <c r="U20" s="5"/>
      <c r="V20" s="5"/>
      <c r="W20" s="5"/>
      <c r="X20" s="5"/>
      <c r="Y20" s="5"/>
      <c r="Z20" s="5"/>
    </row>
    <row r="21" spans="1:26" x14ac:dyDescent="0.2">
      <c r="A21" s="415" t="s">
        <v>326</v>
      </c>
      <c r="B21" s="415"/>
      <c r="C21" s="415"/>
      <c r="D21" s="415"/>
      <c r="E21" s="415"/>
      <c r="F21" s="415"/>
      <c r="G21" s="415"/>
      <c r="H21" s="415"/>
      <c r="I21" s="415"/>
      <c r="J21" s="415"/>
      <c r="K21" s="415"/>
      <c r="M21" s="3"/>
      <c r="N21" s="3"/>
      <c r="O21" s="3"/>
      <c r="P21" s="3"/>
      <c r="Q21" s="3"/>
      <c r="R21" s="3"/>
      <c r="S21" s="3"/>
      <c r="T21" s="3"/>
      <c r="U21" s="5"/>
      <c r="V21" s="5"/>
      <c r="W21" s="5"/>
      <c r="X21" s="5"/>
      <c r="Y21" s="5"/>
      <c r="Z21" s="5"/>
    </row>
    <row r="22" spans="1:26" ht="12.75" customHeight="1" x14ac:dyDescent="0.2">
      <c r="A22" s="5"/>
      <c r="B22" s="5"/>
      <c r="C22" s="5"/>
      <c r="D22" s="5"/>
      <c r="E22" s="5"/>
      <c r="F22" s="5"/>
      <c r="G22" s="5"/>
      <c r="H22" s="5"/>
      <c r="I22" s="5"/>
      <c r="J22" s="5"/>
      <c r="K22" s="5"/>
      <c r="L22" s="63"/>
      <c r="M22" s="5"/>
      <c r="N22" s="2"/>
      <c r="O22" s="2"/>
      <c r="P22" s="2"/>
      <c r="Q22" s="2"/>
      <c r="R22" s="2"/>
      <c r="S22" s="2"/>
      <c r="T22" s="2"/>
      <c r="U22" s="5"/>
      <c r="V22" s="5"/>
      <c r="W22" s="5"/>
      <c r="X22" s="5"/>
      <c r="Y22" s="5"/>
      <c r="Z22" s="5"/>
    </row>
    <row r="23" spans="1:26" ht="12.75" customHeight="1" x14ac:dyDescent="0.2">
      <c r="A23" s="413" t="s">
        <v>113</v>
      </c>
      <c r="B23" s="413"/>
      <c r="C23" s="413"/>
      <c r="D23" s="413"/>
      <c r="E23" s="413"/>
      <c r="F23" s="413"/>
      <c r="G23" s="413"/>
      <c r="H23" s="413"/>
      <c r="I23" s="413"/>
      <c r="J23" s="413"/>
      <c r="K23" s="413"/>
      <c r="L23" s="63"/>
      <c r="M23" s="413" t="s">
        <v>102</v>
      </c>
      <c r="N23" s="413"/>
      <c r="O23" s="413"/>
      <c r="P23" s="413"/>
      <c r="Q23" s="413"/>
      <c r="R23" s="413"/>
      <c r="S23" s="413"/>
      <c r="T23" s="413"/>
      <c r="U23" s="5"/>
      <c r="V23" s="5"/>
      <c r="W23" s="5"/>
      <c r="X23" s="5"/>
      <c r="Y23" s="5"/>
      <c r="Z23" s="5"/>
    </row>
    <row r="24" spans="1:26" x14ac:dyDescent="0.2">
      <c r="A24" s="413"/>
      <c r="B24" s="413"/>
      <c r="C24" s="413"/>
      <c r="D24" s="413"/>
      <c r="E24" s="413"/>
      <c r="F24" s="413"/>
      <c r="G24" s="413"/>
      <c r="H24" s="413"/>
      <c r="I24" s="413"/>
      <c r="J24" s="413"/>
      <c r="K24" s="413"/>
      <c r="L24" s="63"/>
      <c r="M24" s="413"/>
      <c r="N24" s="413"/>
      <c r="O24" s="413"/>
      <c r="P24" s="413"/>
      <c r="Q24" s="413"/>
      <c r="R24" s="413"/>
      <c r="S24" s="413"/>
      <c r="T24" s="413"/>
      <c r="U24" s="5"/>
      <c r="V24" s="5"/>
      <c r="W24" s="5"/>
      <c r="X24" s="5"/>
      <c r="Y24" s="5"/>
      <c r="Z24" s="5"/>
    </row>
    <row r="25" spans="1:26" x14ac:dyDescent="0.2">
      <c r="A25" s="413"/>
      <c r="B25" s="413"/>
      <c r="C25" s="413"/>
      <c r="D25" s="413"/>
      <c r="E25" s="413"/>
      <c r="F25" s="413"/>
      <c r="G25" s="413"/>
      <c r="H25" s="413"/>
      <c r="I25" s="413"/>
      <c r="J25" s="413"/>
      <c r="K25" s="413"/>
      <c r="L25" s="63"/>
      <c r="M25" s="413"/>
      <c r="N25" s="413"/>
      <c r="O25" s="413"/>
      <c r="P25" s="413"/>
      <c r="Q25" s="413"/>
      <c r="R25" s="413"/>
      <c r="S25" s="413"/>
      <c r="T25" s="413"/>
      <c r="U25" s="5"/>
      <c r="V25" s="5"/>
      <c r="W25" s="5"/>
      <c r="X25" s="5"/>
      <c r="Y25" s="5"/>
      <c r="Z25" s="5"/>
    </row>
    <row r="26" spans="1:26" x14ac:dyDescent="0.2">
      <c r="A26" s="413"/>
      <c r="B26" s="413"/>
      <c r="C26" s="413"/>
      <c r="D26" s="413"/>
      <c r="E26" s="413"/>
      <c r="F26" s="413"/>
      <c r="G26" s="413"/>
      <c r="H26" s="413"/>
      <c r="I26" s="413"/>
      <c r="J26" s="413"/>
      <c r="K26" s="413"/>
      <c r="L26" s="63"/>
      <c r="M26" s="413"/>
      <c r="N26" s="413"/>
      <c r="O26" s="413"/>
      <c r="P26" s="413"/>
      <c r="Q26" s="413"/>
      <c r="R26" s="413"/>
      <c r="S26" s="413"/>
      <c r="T26" s="413"/>
      <c r="U26" s="5"/>
      <c r="V26" s="5"/>
      <c r="W26" s="5"/>
      <c r="X26" s="5"/>
      <c r="Y26" s="5"/>
      <c r="Z26" s="5"/>
    </row>
    <row r="27" spans="1:26" x14ac:dyDescent="0.2">
      <c r="A27" s="413"/>
      <c r="B27" s="413"/>
      <c r="C27" s="413"/>
      <c r="D27" s="413"/>
      <c r="E27" s="413"/>
      <c r="F27" s="413"/>
      <c r="G27" s="413"/>
      <c r="H27" s="413"/>
      <c r="I27" s="413"/>
      <c r="J27" s="413"/>
      <c r="K27" s="413"/>
      <c r="M27" s="413"/>
      <c r="N27" s="413"/>
      <c r="O27" s="413"/>
      <c r="P27" s="413"/>
      <c r="Q27" s="413"/>
      <c r="R27" s="413"/>
      <c r="S27" s="413"/>
      <c r="T27" s="413"/>
      <c r="U27" s="5"/>
      <c r="V27" s="5"/>
      <c r="W27" s="5"/>
      <c r="X27" s="5"/>
      <c r="Y27" s="5"/>
      <c r="Z27" s="5"/>
    </row>
    <row r="28" spans="1:26" x14ac:dyDescent="0.2">
      <c r="A28" s="80"/>
      <c r="B28" s="80"/>
      <c r="C28" s="80"/>
      <c r="D28" s="80"/>
      <c r="E28" s="80"/>
      <c r="F28" s="80"/>
      <c r="G28" s="80"/>
      <c r="H28" s="80"/>
      <c r="I28" s="80"/>
      <c r="J28" s="80"/>
      <c r="K28" s="80"/>
      <c r="M28" s="3"/>
      <c r="N28" s="3"/>
      <c r="O28" s="3"/>
      <c r="P28" s="3"/>
      <c r="Q28" s="3"/>
      <c r="R28" s="3"/>
      <c r="U28" s="5"/>
      <c r="V28" s="5"/>
      <c r="W28" s="5"/>
      <c r="X28" s="5"/>
      <c r="Y28" s="5"/>
      <c r="Z28" s="5"/>
    </row>
    <row r="29" spans="1:26" x14ac:dyDescent="0.2">
      <c r="A29" s="390" t="s">
        <v>17</v>
      </c>
      <c r="B29" s="390"/>
      <c r="C29" s="390"/>
      <c r="D29" s="390"/>
      <c r="E29" s="390"/>
      <c r="F29" s="390"/>
      <c r="G29" s="390"/>
      <c r="H29" s="390"/>
      <c r="I29" s="390"/>
      <c r="J29" s="390"/>
      <c r="K29" s="390"/>
      <c r="M29" s="32"/>
      <c r="N29" s="32"/>
      <c r="O29" s="32"/>
      <c r="P29" s="32"/>
      <c r="Q29" s="32"/>
      <c r="R29" s="32"/>
      <c r="S29" s="32"/>
      <c r="T29" s="32"/>
      <c r="U29" s="5"/>
      <c r="V29" s="5"/>
      <c r="W29" s="5"/>
      <c r="X29" s="5"/>
      <c r="Y29" s="5"/>
      <c r="Z29" s="5"/>
    </row>
    <row r="30" spans="1:26" ht="12.75" customHeight="1" x14ac:dyDescent="0.2">
      <c r="A30" s="416"/>
      <c r="B30" s="105" t="s">
        <v>2</v>
      </c>
      <c r="C30" s="107"/>
      <c r="D30" s="105" t="s">
        <v>3</v>
      </c>
      <c r="E30" s="106"/>
      <c r="F30" s="107"/>
      <c r="G30" s="141" t="s">
        <v>20</v>
      </c>
      <c r="H30" s="141" t="s">
        <v>10</v>
      </c>
      <c r="I30" s="105" t="s">
        <v>4</v>
      </c>
      <c r="J30" s="106"/>
      <c r="K30" s="107"/>
      <c r="M30" s="414" t="s">
        <v>162</v>
      </c>
      <c r="N30" s="414"/>
      <c r="O30" s="414"/>
      <c r="P30" s="414"/>
      <c r="Q30" s="414"/>
      <c r="R30" s="414"/>
      <c r="S30" s="414"/>
      <c r="T30" s="414"/>
    </row>
    <row r="31" spans="1:26" x14ac:dyDescent="0.2">
      <c r="A31" s="417"/>
      <c r="B31" s="108"/>
      <c r="C31" s="110"/>
      <c r="D31" s="108"/>
      <c r="E31" s="109"/>
      <c r="F31" s="110"/>
      <c r="G31" s="142"/>
      <c r="H31" s="142"/>
      <c r="I31" s="108"/>
      <c r="J31" s="109"/>
      <c r="K31" s="110"/>
      <c r="M31" s="414"/>
      <c r="N31" s="414"/>
      <c r="O31" s="414"/>
      <c r="P31" s="414"/>
      <c r="Q31" s="414"/>
      <c r="R31" s="414"/>
      <c r="S31" s="414"/>
      <c r="T31" s="414"/>
    </row>
    <row r="32" spans="1:26" x14ac:dyDescent="0.2">
      <c r="A32" s="418"/>
      <c r="B32" s="4" t="s">
        <v>5</v>
      </c>
      <c r="C32" s="4" t="s">
        <v>6</v>
      </c>
      <c r="D32" s="4" t="s">
        <v>7</v>
      </c>
      <c r="E32" s="4" t="s">
        <v>8</v>
      </c>
      <c r="F32" s="4" t="s">
        <v>9</v>
      </c>
      <c r="G32" s="143"/>
      <c r="H32" s="143"/>
      <c r="I32" s="4" t="s">
        <v>11</v>
      </c>
      <c r="J32" s="4" t="s">
        <v>12</v>
      </c>
      <c r="K32" s="4" t="s">
        <v>13</v>
      </c>
      <c r="M32" s="414"/>
      <c r="N32" s="414"/>
      <c r="O32" s="414"/>
      <c r="P32" s="414"/>
      <c r="Q32" s="414"/>
      <c r="R32" s="414"/>
      <c r="S32" s="414"/>
      <c r="T32" s="414"/>
    </row>
    <row r="33" spans="1:24" x14ac:dyDescent="0.2">
      <c r="A33" s="27" t="s">
        <v>14</v>
      </c>
      <c r="B33" s="26">
        <v>14</v>
      </c>
      <c r="C33" s="26">
        <v>14</v>
      </c>
      <c r="D33" s="13">
        <v>3</v>
      </c>
      <c r="E33" s="13">
        <v>3</v>
      </c>
      <c r="F33" s="13">
        <v>2</v>
      </c>
      <c r="G33" s="13"/>
      <c r="H33" s="19"/>
      <c r="I33" s="13">
        <v>2</v>
      </c>
      <c r="J33" s="13">
        <v>1</v>
      </c>
      <c r="K33" s="13">
        <v>13</v>
      </c>
      <c r="L33" s="20"/>
      <c r="M33" s="414"/>
      <c r="N33" s="414"/>
      <c r="O33" s="414"/>
      <c r="P33" s="414"/>
      <c r="Q33" s="414"/>
      <c r="R33" s="414"/>
      <c r="S33" s="414"/>
      <c r="T33" s="414"/>
      <c r="U33" s="183" t="str">
        <f t="shared" ref="U33" si="0">IF(SUM(B33:K33)=52,"Corect","Suma trebuie să fie 52")</f>
        <v>Corect</v>
      </c>
      <c r="V33" s="183"/>
    </row>
    <row r="34" spans="1:24" x14ac:dyDescent="0.2">
      <c r="A34" s="27" t="s">
        <v>15</v>
      </c>
      <c r="B34" s="26">
        <v>14</v>
      </c>
      <c r="C34" s="26">
        <v>14</v>
      </c>
      <c r="D34" s="13">
        <v>3</v>
      </c>
      <c r="E34" s="13">
        <v>3</v>
      </c>
      <c r="F34" s="13">
        <v>2</v>
      </c>
      <c r="G34" s="13"/>
      <c r="H34" s="19"/>
      <c r="I34" s="13">
        <v>2</v>
      </c>
      <c r="J34" s="13">
        <v>1</v>
      </c>
      <c r="K34" s="13">
        <v>13</v>
      </c>
      <c r="M34" s="414"/>
      <c r="N34" s="414"/>
      <c r="O34" s="414"/>
      <c r="P34" s="414"/>
      <c r="Q34" s="414"/>
      <c r="R34" s="414"/>
      <c r="S34" s="414"/>
      <c r="T34" s="414"/>
      <c r="U34" s="183" t="str">
        <f t="shared" ref="U34:U35" si="1">IF(SUM(B34:K34)=52,"Corect","Suma trebuie să fie 52")</f>
        <v>Corect</v>
      </c>
      <c r="V34" s="183"/>
    </row>
    <row r="35" spans="1:24" x14ac:dyDescent="0.2">
      <c r="A35" s="28" t="s">
        <v>16</v>
      </c>
      <c r="B35" s="26">
        <v>14</v>
      </c>
      <c r="C35" s="26">
        <v>12</v>
      </c>
      <c r="D35" s="13">
        <v>3</v>
      </c>
      <c r="E35" s="13">
        <v>5</v>
      </c>
      <c r="F35" s="13">
        <v>2</v>
      </c>
      <c r="G35" s="13"/>
      <c r="H35" s="19"/>
      <c r="I35" s="13">
        <v>2</v>
      </c>
      <c r="J35" s="13">
        <v>1</v>
      </c>
      <c r="K35" s="13">
        <v>13</v>
      </c>
      <c r="M35" s="414"/>
      <c r="N35" s="414"/>
      <c r="O35" s="414"/>
      <c r="P35" s="414"/>
      <c r="Q35" s="414"/>
      <c r="R35" s="414"/>
      <c r="S35" s="414"/>
      <c r="T35" s="414"/>
      <c r="U35" s="183" t="str">
        <f t="shared" si="1"/>
        <v>Corect</v>
      </c>
      <c r="V35" s="183"/>
    </row>
    <row r="36" spans="1:24" x14ac:dyDescent="0.2">
      <c r="M36" s="414"/>
      <c r="N36" s="414"/>
      <c r="O36" s="414"/>
      <c r="P36" s="414"/>
      <c r="Q36" s="414"/>
      <c r="R36" s="414"/>
      <c r="S36" s="414"/>
      <c r="T36" s="414"/>
    </row>
    <row r="38" spans="1:24" ht="15" customHeight="1" x14ac:dyDescent="0.2">
      <c r="A38" s="103" t="s">
        <v>332</v>
      </c>
      <c r="B38" s="103"/>
      <c r="C38" s="103"/>
      <c r="D38" s="103"/>
      <c r="E38" s="103"/>
      <c r="F38" s="103"/>
      <c r="G38" s="103"/>
      <c r="H38" s="103"/>
      <c r="I38" s="103"/>
      <c r="J38" s="103"/>
      <c r="K38" s="103"/>
      <c r="L38" s="103"/>
      <c r="M38" s="103"/>
      <c r="N38" s="103"/>
      <c r="O38" s="103"/>
      <c r="P38" s="103"/>
      <c r="Q38" s="103"/>
      <c r="R38" s="103"/>
      <c r="S38" s="103"/>
      <c r="T38" s="103"/>
    </row>
    <row r="39" spans="1:24" ht="12.75" customHeight="1" x14ac:dyDescent="0.2">
      <c r="A39" s="103"/>
      <c r="B39" s="103"/>
      <c r="C39" s="103"/>
      <c r="D39" s="103"/>
      <c r="E39" s="103"/>
      <c r="F39" s="103"/>
      <c r="G39" s="103"/>
      <c r="H39" s="103"/>
      <c r="I39" s="103"/>
      <c r="J39" s="103"/>
      <c r="K39" s="103"/>
      <c r="L39" s="103"/>
      <c r="M39" s="103"/>
      <c r="N39" s="103"/>
      <c r="O39" s="103"/>
      <c r="P39" s="103"/>
      <c r="Q39" s="103"/>
      <c r="R39" s="103"/>
      <c r="S39" s="103"/>
      <c r="T39" s="103"/>
      <c r="U39" s="138" t="s">
        <v>345</v>
      </c>
      <c r="V39" s="139"/>
      <c r="W39" s="139"/>
      <c r="X39" s="139"/>
    </row>
    <row r="40" spans="1:24" ht="12.75" customHeight="1" x14ac:dyDescent="0.2">
      <c r="A40" s="185" t="s">
        <v>333</v>
      </c>
      <c r="B40" s="185"/>
      <c r="C40" s="185"/>
      <c r="D40" s="185"/>
      <c r="E40" s="185"/>
      <c r="F40" s="185"/>
      <c r="G40" s="185"/>
      <c r="H40" s="185"/>
      <c r="I40" s="185"/>
      <c r="J40" s="185"/>
      <c r="K40" s="185" t="s">
        <v>334</v>
      </c>
      <c r="L40" s="185"/>
      <c r="M40" s="185"/>
      <c r="N40" s="185"/>
      <c r="O40" s="185"/>
      <c r="P40" s="185"/>
      <c r="Q40" s="185"/>
      <c r="R40" s="185"/>
      <c r="S40" s="185"/>
      <c r="T40" s="185"/>
      <c r="U40" s="138"/>
      <c r="V40" s="139"/>
      <c r="W40" s="139"/>
      <c r="X40" s="139"/>
    </row>
    <row r="41" spans="1:24" x14ac:dyDescent="0.2">
      <c r="A41" s="185"/>
      <c r="B41" s="185"/>
      <c r="C41" s="185"/>
      <c r="D41" s="185"/>
      <c r="E41" s="185"/>
      <c r="F41" s="185"/>
      <c r="G41" s="185"/>
      <c r="H41" s="185"/>
      <c r="I41" s="185"/>
      <c r="J41" s="185"/>
      <c r="K41" s="185"/>
      <c r="L41" s="185"/>
      <c r="M41" s="185"/>
      <c r="N41" s="185"/>
      <c r="O41" s="185"/>
      <c r="P41" s="185"/>
      <c r="Q41" s="185"/>
      <c r="R41" s="185"/>
      <c r="S41" s="185"/>
      <c r="T41" s="185"/>
      <c r="U41" s="138"/>
      <c r="V41" s="139"/>
      <c r="W41" s="139"/>
      <c r="X41" s="139"/>
    </row>
    <row r="42" spans="1:24" x14ac:dyDescent="0.2">
      <c r="A42" s="185"/>
      <c r="B42" s="185"/>
      <c r="C42" s="185"/>
      <c r="D42" s="185"/>
      <c r="E42" s="185"/>
      <c r="F42" s="185"/>
      <c r="G42" s="185"/>
      <c r="H42" s="185"/>
      <c r="I42" s="185"/>
      <c r="J42" s="185"/>
      <c r="K42" s="185"/>
      <c r="L42" s="185"/>
      <c r="M42" s="185"/>
      <c r="N42" s="185"/>
      <c r="O42" s="185"/>
      <c r="P42" s="185"/>
      <c r="Q42" s="185"/>
      <c r="R42" s="185"/>
      <c r="S42" s="185"/>
      <c r="T42" s="185"/>
      <c r="U42" s="138"/>
      <c r="V42" s="139"/>
      <c r="W42" s="139"/>
      <c r="X42" s="139"/>
    </row>
    <row r="43" spans="1:24" x14ac:dyDescent="0.2">
      <c r="A43" s="185"/>
      <c r="B43" s="185"/>
      <c r="C43" s="185"/>
      <c r="D43" s="185"/>
      <c r="E43" s="185"/>
      <c r="F43" s="185"/>
      <c r="G43" s="185"/>
      <c r="H43" s="185"/>
      <c r="I43" s="185"/>
      <c r="J43" s="185"/>
      <c r="K43" s="185"/>
      <c r="L43" s="185"/>
      <c r="M43" s="185"/>
      <c r="N43" s="185"/>
      <c r="O43" s="185"/>
      <c r="P43" s="185"/>
      <c r="Q43" s="185"/>
      <c r="R43" s="185"/>
      <c r="S43" s="185"/>
      <c r="T43" s="185"/>
      <c r="U43" s="138"/>
      <c r="V43" s="139"/>
      <c r="W43" s="139"/>
      <c r="X43" s="139"/>
    </row>
    <row r="44" spans="1:24" x14ac:dyDescent="0.2">
      <c r="A44" s="185"/>
      <c r="B44" s="185"/>
      <c r="C44" s="185"/>
      <c r="D44" s="185"/>
      <c r="E44" s="185"/>
      <c r="F44" s="185"/>
      <c r="G44" s="185"/>
      <c r="H44" s="185"/>
      <c r="I44" s="185"/>
      <c r="J44" s="185"/>
      <c r="K44" s="185"/>
      <c r="L44" s="185"/>
      <c r="M44" s="185"/>
      <c r="N44" s="185"/>
      <c r="O44" s="185"/>
      <c r="P44" s="185"/>
      <c r="Q44" s="185"/>
      <c r="R44" s="185"/>
      <c r="S44" s="185"/>
      <c r="T44" s="185"/>
    </row>
    <row r="45" spans="1:24" x14ac:dyDescent="0.2">
      <c r="A45" s="185"/>
      <c r="B45" s="185"/>
      <c r="C45" s="185"/>
      <c r="D45" s="185"/>
      <c r="E45" s="185"/>
      <c r="F45" s="185"/>
      <c r="G45" s="185"/>
      <c r="H45" s="185"/>
      <c r="I45" s="185"/>
      <c r="J45" s="185"/>
      <c r="K45" s="185"/>
      <c r="L45" s="185"/>
      <c r="M45" s="185"/>
      <c r="N45" s="185"/>
      <c r="O45" s="185"/>
      <c r="P45" s="185"/>
      <c r="Q45" s="185"/>
      <c r="R45" s="185"/>
      <c r="S45" s="185"/>
      <c r="T45" s="185"/>
    </row>
    <row r="46" spans="1:24" x14ac:dyDescent="0.2">
      <c r="A46" s="185"/>
      <c r="B46" s="185"/>
      <c r="C46" s="185"/>
      <c r="D46" s="185"/>
      <c r="E46" s="185"/>
      <c r="F46" s="185"/>
      <c r="G46" s="185"/>
      <c r="H46" s="185"/>
      <c r="I46" s="185"/>
      <c r="J46" s="185"/>
      <c r="K46" s="185"/>
      <c r="L46" s="185"/>
      <c r="M46" s="185"/>
      <c r="N46" s="185"/>
      <c r="O46" s="185"/>
      <c r="P46" s="185"/>
      <c r="Q46" s="185"/>
      <c r="R46" s="185"/>
      <c r="S46" s="185"/>
      <c r="T46" s="185"/>
    </row>
    <row r="47" spans="1:24" x14ac:dyDescent="0.2">
      <c r="A47" s="185"/>
      <c r="B47" s="185"/>
      <c r="C47" s="185"/>
      <c r="D47" s="185"/>
      <c r="E47" s="185"/>
      <c r="F47" s="185"/>
      <c r="G47" s="185"/>
      <c r="H47" s="185"/>
      <c r="I47" s="185"/>
      <c r="J47" s="185"/>
      <c r="K47" s="185"/>
      <c r="L47" s="185"/>
      <c r="M47" s="185"/>
      <c r="N47" s="185"/>
      <c r="O47" s="185"/>
      <c r="P47" s="185"/>
      <c r="Q47" s="185"/>
      <c r="R47" s="185"/>
      <c r="S47" s="185"/>
      <c r="T47" s="185"/>
    </row>
    <row r="48" spans="1:24" x14ac:dyDescent="0.2">
      <c r="A48" s="185"/>
      <c r="B48" s="185"/>
      <c r="C48" s="185"/>
      <c r="D48" s="185"/>
      <c r="E48" s="185"/>
      <c r="F48" s="185"/>
      <c r="G48" s="185"/>
      <c r="H48" s="185"/>
      <c r="I48" s="185"/>
      <c r="J48" s="185"/>
      <c r="K48" s="185"/>
      <c r="L48" s="185"/>
      <c r="M48" s="185"/>
      <c r="N48" s="185"/>
      <c r="O48" s="185"/>
      <c r="P48" s="185"/>
      <c r="Q48" s="185"/>
      <c r="R48" s="185"/>
      <c r="S48" s="185"/>
      <c r="T48" s="185"/>
    </row>
    <row r="49" spans="1:20" x14ac:dyDescent="0.2">
      <c r="A49" s="185"/>
      <c r="B49" s="185"/>
      <c r="C49" s="185"/>
      <c r="D49" s="185"/>
      <c r="E49" s="185"/>
      <c r="F49" s="185"/>
      <c r="G49" s="185"/>
      <c r="H49" s="185"/>
      <c r="I49" s="185"/>
      <c r="J49" s="185"/>
      <c r="K49" s="185"/>
      <c r="L49" s="185"/>
      <c r="M49" s="185"/>
      <c r="N49" s="185"/>
      <c r="O49" s="185"/>
      <c r="P49" s="185"/>
      <c r="Q49" s="185"/>
      <c r="R49" s="185"/>
      <c r="S49" s="185"/>
      <c r="T49" s="185"/>
    </row>
    <row r="50" spans="1:20" x14ac:dyDescent="0.2">
      <c r="A50" s="185"/>
      <c r="B50" s="185"/>
      <c r="C50" s="185"/>
      <c r="D50" s="185"/>
      <c r="E50" s="185"/>
      <c r="F50" s="185"/>
      <c r="G50" s="185"/>
      <c r="H50" s="185"/>
      <c r="I50" s="185"/>
      <c r="J50" s="185"/>
      <c r="K50" s="185"/>
      <c r="L50" s="185"/>
      <c r="M50" s="185"/>
      <c r="N50" s="185"/>
      <c r="O50" s="185"/>
      <c r="P50" s="185"/>
      <c r="Q50" s="185"/>
      <c r="R50" s="185"/>
      <c r="S50" s="185"/>
      <c r="T50" s="185"/>
    </row>
    <row r="51" spans="1:20" x14ac:dyDescent="0.2">
      <c r="A51" s="185"/>
      <c r="B51" s="185"/>
      <c r="C51" s="185"/>
      <c r="D51" s="185"/>
      <c r="E51" s="185"/>
      <c r="F51" s="185"/>
      <c r="G51" s="185"/>
      <c r="H51" s="185"/>
      <c r="I51" s="185"/>
      <c r="J51" s="185"/>
      <c r="K51" s="185"/>
      <c r="L51" s="185"/>
      <c r="M51" s="185"/>
      <c r="N51" s="185"/>
      <c r="O51" s="185"/>
      <c r="P51" s="185"/>
      <c r="Q51" s="185"/>
      <c r="R51" s="185"/>
      <c r="S51" s="185"/>
      <c r="T51" s="185"/>
    </row>
    <row r="52" spans="1:20" x14ac:dyDescent="0.2">
      <c r="A52" s="185"/>
      <c r="B52" s="185"/>
      <c r="C52" s="185"/>
      <c r="D52" s="185"/>
      <c r="E52" s="185"/>
      <c r="F52" s="185"/>
      <c r="G52" s="185"/>
      <c r="H52" s="185"/>
      <c r="I52" s="185"/>
      <c r="J52" s="185"/>
      <c r="K52" s="185"/>
      <c r="L52" s="185"/>
      <c r="M52" s="185"/>
      <c r="N52" s="185"/>
      <c r="O52" s="185"/>
      <c r="P52" s="185"/>
      <c r="Q52" s="185"/>
      <c r="R52" s="185"/>
      <c r="S52" s="185"/>
      <c r="T52" s="185"/>
    </row>
    <row r="53" spans="1:20" x14ac:dyDescent="0.2">
      <c r="A53" s="185"/>
      <c r="B53" s="185"/>
      <c r="C53" s="185"/>
      <c r="D53" s="185"/>
      <c r="E53" s="185"/>
      <c r="F53" s="185"/>
      <c r="G53" s="185"/>
      <c r="H53" s="185"/>
      <c r="I53" s="185"/>
      <c r="J53" s="185"/>
      <c r="K53" s="185"/>
      <c r="L53" s="185"/>
      <c r="M53" s="185"/>
      <c r="N53" s="185"/>
      <c r="O53" s="185"/>
      <c r="P53" s="185"/>
      <c r="Q53" s="185"/>
      <c r="R53" s="185"/>
      <c r="S53" s="185"/>
      <c r="T53" s="185"/>
    </row>
    <row r="54" spans="1:20" x14ac:dyDescent="0.2">
      <c r="A54" s="185"/>
      <c r="B54" s="185"/>
      <c r="C54" s="185"/>
      <c r="D54" s="185"/>
      <c r="E54" s="185"/>
      <c r="F54" s="185"/>
      <c r="G54" s="185"/>
      <c r="H54" s="185"/>
      <c r="I54" s="185"/>
      <c r="J54" s="185"/>
      <c r="K54" s="185"/>
      <c r="L54" s="185"/>
      <c r="M54" s="185"/>
      <c r="N54" s="185"/>
      <c r="O54" s="185"/>
      <c r="P54" s="185"/>
      <c r="Q54" s="185"/>
      <c r="R54" s="185"/>
      <c r="S54" s="185"/>
      <c r="T54" s="185"/>
    </row>
    <row r="55" spans="1:20" x14ac:dyDescent="0.2">
      <c r="A55" s="185"/>
      <c r="B55" s="185"/>
      <c r="C55" s="185"/>
      <c r="D55" s="185"/>
      <c r="E55" s="185"/>
      <c r="F55" s="185"/>
      <c r="G55" s="185"/>
      <c r="H55" s="185"/>
      <c r="I55" s="185"/>
      <c r="J55" s="185"/>
      <c r="K55" s="185"/>
      <c r="L55" s="185"/>
      <c r="M55" s="185"/>
      <c r="N55" s="185"/>
      <c r="O55" s="185"/>
      <c r="P55" s="185"/>
      <c r="Q55" s="185"/>
      <c r="R55" s="185"/>
      <c r="S55" s="185"/>
      <c r="T55" s="185"/>
    </row>
    <row r="56" spans="1:20" x14ac:dyDescent="0.2">
      <c r="A56" s="185"/>
      <c r="B56" s="185"/>
      <c r="C56" s="185"/>
      <c r="D56" s="185"/>
      <c r="E56" s="185"/>
      <c r="F56" s="185"/>
      <c r="G56" s="185"/>
      <c r="H56" s="185"/>
      <c r="I56" s="185"/>
      <c r="J56" s="185"/>
      <c r="K56" s="185"/>
      <c r="L56" s="185"/>
      <c r="M56" s="185"/>
      <c r="N56" s="185"/>
      <c r="O56" s="185"/>
      <c r="P56" s="185"/>
      <c r="Q56" s="185"/>
      <c r="R56" s="185"/>
      <c r="S56" s="185"/>
      <c r="T56" s="185"/>
    </row>
    <row r="57" spans="1:20" x14ac:dyDescent="0.2">
      <c r="A57" s="185"/>
      <c r="B57" s="185"/>
      <c r="C57" s="185"/>
      <c r="D57" s="185"/>
      <c r="E57" s="185"/>
      <c r="F57" s="185"/>
      <c r="G57" s="185"/>
      <c r="H57" s="185"/>
      <c r="I57" s="185"/>
      <c r="J57" s="185"/>
      <c r="K57" s="185"/>
      <c r="L57" s="185"/>
      <c r="M57" s="185"/>
      <c r="N57" s="185"/>
      <c r="O57" s="185"/>
      <c r="P57" s="185"/>
      <c r="Q57" s="185"/>
      <c r="R57" s="185"/>
      <c r="S57" s="185"/>
      <c r="T57" s="185"/>
    </row>
    <row r="58" spans="1:20" x14ac:dyDescent="0.2">
      <c r="A58" s="185"/>
      <c r="B58" s="185"/>
      <c r="C58" s="185"/>
      <c r="D58" s="185"/>
      <c r="E58" s="185"/>
      <c r="F58" s="185"/>
      <c r="G58" s="185"/>
      <c r="H58" s="185"/>
      <c r="I58" s="185"/>
      <c r="J58" s="185"/>
      <c r="K58" s="185"/>
      <c r="L58" s="185"/>
      <c r="M58" s="185"/>
      <c r="N58" s="185"/>
      <c r="O58" s="185"/>
      <c r="P58" s="185"/>
      <c r="Q58" s="185"/>
      <c r="R58" s="185"/>
      <c r="S58" s="185"/>
      <c r="T58" s="185"/>
    </row>
    <row r="59" spans="1:20" x14ac:dyDescent="0.2">
      <c r="A59" s="185"/>
      <c r="B59" s="185"/>
      <c r="C59" s="185"/>
      <c r="D59" s="185"/>
      <c r="E59" s="185"/>
      <c r="F59" s="185"/>
      <c r="G59" s="185"/>
      <c r="H59" s="185"/>
      <c r="I59" s="185"/>
      <c r="J59" s="185"/>
      <c r="K59" s="185"/>
      <c r="L59" s="185"/>
      <c r="M59" s="185"/>
      <c r="N59" s="185"/>
      <c r="O59" s="185"/>
      <c r="P59" s="185"/>
      <c r="Q59" s="185"/>
      <c r="R59" s="185"/>
      <c r="S59" s="185"/>
      <c r="T59" s="185"/>
    </row>
    <row r="60" spans="1:20" x14ac:dyDescent="0.2">
      <c r="A60" s="185"/>
      <c r="B60" s="185"/>
      <c r="C60" s="185"/>
      <c r="D60" s="185"/>
      <c r="E60" s="185"/>
      <c r="F60" s="185"/>
      <c r="G60" s="185"/>
      <c r="H60" s="185"/>
      <c r="I60" s="185"/>
      <c r="J60" s="185"/>
      <c r="K60" s="185"/>
      <c r="L60" s="185"/>
      <c r="M60" s="185"/>
      <c r="N60" s="185"/>
      <c r="O60" s="185"/>
      <c r="P60" s="185"/>
      <c r="Q60" s="185"/>
      <c r="R60" s="185"/>
      <c r="S60" s="185"/>
      <c r="T60" s="185"/>
    </row>
    <row r="61" spans="1:20" x14ac:dyDescent="0.2">
      <c r="A61" s="185"/>
      <c r="B61" s="185"/>
      <c r="C61" s="185"/>
      <c r="D61" s="185"/>
      <c r="E61" s="185"/>
      <c r="F61" s="185"/>
      <c r="G61" s="185"/>
      <c r="H61" s="185"/>
      <c r="I61" s="185"/>
      <c r="J61" s="185"/>
      <c r="K61" s="185"/>
      <c r="L61" s="185"/>
      <c r="M61" s="185"/>
      <c r="N61" s="185"/>
      <c r="O61" s="185"/>
      <c r="P61" s="185"/>
      <c r="Q61" s="185"/>
      <c r="R61" s="185"/>
      <c r="S61" s="185"/>
      <c r="T61" s="185"/>
    </row>
    <row r="62" spans="1:20" x14ac:dyDescent="0.2">
      <c r="A62" s="185"/>
      <c r="B62" s="185"/>
      <c r="C62" s="185"/>
      <c r="D62" s="185"/>
      <c r="E62" s="185"/>
      <c r="F62" s="185"/>
      <c r="G62" s="185"/>
      <c r="H62" s="185"/>
      <c r="I62" s="185"/>
      <c r="J62" s="185"/>
      <c r="K62" s="185"/>
      <c r="L62" s="185"/>
      <c r="M62" s="185"/>
      <c r="N62" s="185"/>
      <c r="O62" s="185"/>
      <c r="P62" s="185"/>
      <c r="Q62" s="185"/>
      <c r="R62" s="185"/>
      <c r="S62" s="185"/>
      <c r="T62" s="185"/>
    </row>
    <row r="63" spans="1:20" x14ac:dyDescent="0.2">
      <c r="A63" s="185"/>
      <c r="B63" s="185"/>
      <c r="C63" s="185"/>
      <c r="D63" s="185"/>
      <c r="E63" s="185"/>
      <c r="F63" s="185"/>
      <c r="G63" s="185"/>
      <c r="H63" s="185"/>
      <c r="I63" s="185"/>
      <c r="J63" s="185"/>
      <c r="K63" s="185"/>
      <c r="L63" s="185"/>
      <c r="M63" s="185"/>
      <c r="N63" s="185"/>
      <c r="O63" s="185"/>
      <c r="P63" s="185"/>
      <c r="Q63" s="185"/>
      <c r="R63" s="185"/>
      <c r="S63" s="185"/>
      <c r="T63" s="185"/>
    </row>
    <row r="64" spans="1:20" x14ac:dyDescent="0.2">
      <c r="A64" s="185"/>
      <c r="B64" s="185"/>
      <c r="C64" s="185"/>
      <c r="D64" s="185"/>
      <c r="E64" s="185"/>
      <c r="F64" s="185"/>
      <c r="G64" s="185"/>
      <c r="H64" s="185"/>
      <c r="I64" s="185"/>
      <c r="J64" s="185"/>
      <c r="K64" s="185"/>
      <c r="L64" s="185"/>
      <c r="M64" s="185"/>
      <c r="N64" s="185"/>
      <c r="O64" s="185"/>
      <c r="P64" s="185"/>
      <c r="Q64" s="185"/>
      <c r="R64" s="185"/>
      <c r="S64" s="185"/>
      <c r="T64" s="185"/>
    </row>
    <row r="65" spans="1:20" x14ac:dyDescent="0.2">
      <c r="A65" s="185"/>
      <c r="B65" s="185"/>
      <c r="C65" s="185"/>
      <c r="D65" s="185"/>
      <c r="E65" s="185"/>
      <c r="F65" s="185"/>
      <c r="G65" s="185"/>
      <c r="H65" s="185"/>
      <c r="I65" s="185"/>
      <c r="J65" s="185"/>
      <c r="K65" s="185"/>
      <c r="L65" s="185"/>
      <c r="M65" s="185"/>
      <c r="N65" s="185"/>
      <c r="O65" s="185"/>
      <c r="P65" s="185"/>
      <c r="Q65" s="185"/>
      <c r="R65" s="185"/>
      <c r="S65" s="185"/>
      <c r="T65" s="185"/>
    </row>
    <row r="66" spans="1:20" x14ac:dyDescent="0.2">
      <c r="A66" s="185"/>
      <c r="B66" s="185"/>
      <c r="C66" s="185"/>
      <c r="D66" s="185"/>
      <c r="E66" s="185"/>
      <c r="F66" s="185"/>
      <c r="G66" s="185"/>
      <c r="H66" s="185"/>
      <c r="I66" s="185"/>
      <c r="J66" s="185"/>
      <c r="K66" s="185"/>
      <c r="L66" s="185"/>
      <c r="M66" s="185"/>
      <c r="N66" s="185"/>
      <c r="O66" s="185"/>
      <c r="P66" s="185"/>
      <c r="Q66" s="185"/>
      <c r="R66" s="185"/>
      <c r="S66" s="185"/>
      <c r="T66" s="185"/>
    </row>
    <row r="67" spans="1:20" x14ac:dyDescent="0.2">
      <c r="A67" s="185"/>
      <c r="B67" s="185"/>
      <c r="C67" s="185"/>
      <c r="D67" s="185"/>
      <c r="E67" s="185"/>
      <c r="F67" s="185"/>
      <c r="G67" s="185"/>
      <c r="H67" s="185"/>
      <c r="I67" s="185"/>
      <c r="J67" s="185"/>
      <c r="K67" s="185"/>
      <c r="L67" s="185"/>
      <c r="M67" s="185"/>
      <c r="N67" s="185"/>
      <c r="O67" s="185"/>
      <c r="P67" s="185"/>
      <c r="Q67" s="185"/>
      <c r="R67" s="185"/>
      <c r="S67" s="185"/>
      <c r="T67" s="185"/>
    </row>
    <row r="68" spans="1:20" x14ac:dyDescent="0.2">
      <c r="A68" s="185"/>
      <c r="B68" s="185"/>
      <c r="C68" s="185"/>
      <c r="D68" s="185"/>
      <c r="E68" s="185"/>
      <c r="F68" s="185"/>
      <c r="G68" s="185"/>
      <c r="H68" s="185"/>
      <c r="I68" s="185"/>
      <c r="J68" s="185"/>
      <c r="K68" s="185"/>
      <c r="L68" s="185"/>
      <c r="M68" s="185"/>
      <c r="N68" s="185"/>
      <c r="O68" s="185"/>
      <c r="P68" s="185"/>
      <c r="Q68" s="185"/>
      <c r="R68" s="185"/>
      <c r="S68" s="185"/>
      <c r="T68" s="185"/>
    </row>
    <row r="69" spans="1:20" x14ac:dyDescent="0.2">
      <c r="A69" s="185"/>
      <c r="B69" s="185"/>
      <c r="C69" s="185"/>
      <c r="D69" s="185"/>
      <c r="E69" s="185"/>
      <c r="F69" s="185"/>
      <c r="G69" s="185"/>
      <c r="H69" s="185"/>
      <c r="I69" s="185"/>
      <c r="J69" s="185"/>
      <c r="K69" s="185"/>
      <c r="L69" s="185"/>
      <c r="M69" s="185"/>
      <c r="N69" s="185"/>
      <c r="O69" s="185"/>
      <c r="P69" s="185"/>
      <c r="Q69" s="185"/>
      <c r="R69" s="185"/>
      <c r="S69" s="185"/>
      <c r="T69" s="185"/>
    </row>
    <row r="70" spans="1:20" x14ac:dyDescent="0.2">
      <c r="A70" s="185"/>
      <c r="B70" s="185"/>
      <c r="C70" s="185"/>
      <c r="D70" s="185"/>
      <c r="E70" s="185"/>
      <c r="F70" s="185"/>
      <c r="G70" s="185"/>
      <c r="H70" s="185"/>
      <c r="I70" s="185"/>
      <c r="J70" s="185"/>
      <c r="K70" s="185"/>
      <c r="L70" s="185"/>
      <c r="M70" s="185"/>
      <c r="N70" s="185"/>
      <c r="O70" s="185"/>
      <c r="P70" s="185"/>
      <c r="Q70" s="185"/>
      <c r="R70" s="185"/>
      <c r="S70" s="185"/>
      <c r="T70" s="185"/>
    </row>
    <row r="71" spans="1:20" x14ac:dyDescent="0.2">
      <c r="A71" s="185"/>
      <c r="B71" s="185"/>
      <c r="C71" s="185"/>
      <c r="D71" s="185"/>
      <c r="E71" s="185"/>
      <c r="F71" s="185"/>
      <c r="G71" s="185"/>
      <c r="H71" s="185"/>
      <c r="I71" s="185"/>
      <c r="J71" s="185"/>
      <c r="K71" s="185"/>
      <c r="L71" s="185"/>
      <c r="M71" s="185"/>
      <c r="N71" s="185"/>
      <c r="O71" s="185"/>
      <c r="P71" s="185"/>
      <c r="Q71" s="185"/>
      <c r="R71" s="185"/>
      <c r="S71" s="185"/>
      <c r="T71" s="185"/>
    </row>
    <row r="72" spans="1:20" x14ac:dyDescent="0.2">
      <c r="A72" s="185"/>
      <c r="B72" s="185"/>
      <c r="C72" s="185"/>
      <c r="D72" s="185"/>
      <c r="E72" s="185"/>
      <c r="F72" s="185"/>
      <c r="G72" s="185"/>
      <c r="H72" s="185"/>
      <c r="I72" s="185"/>
      <c r="J72" s="185"/>
      <c r="K72" s="185"/>
      <c r="L72" s="185"/>
      <c r="M72" s="185"/>
      <c r="N72" s="185"/>
      <c r="O72" s="185"/>
      <c r="P72" s="185"/>
      <c r="Q72" s="185"/>
      <c r="R72" s="185"/>
      <c r="S72" s="185"/>
      <c r="T72" s="185"/>
    </row>
    <row r="73" spans="1:20" x14ac:dyDescent="0.2">
      <c r="A73" s="185"/>
      <c r="B73" s="185"/>
      <c r="C73" s="185"/>
      <c r="D73" s="185"/>
      <c r="E73" s="185"/>
      <c r="F73" s="185"/>
      <c r="G73" s="185"/>
      <c r="H73" s="185"/>
      <c r="I73" s="185"/>
      <c r="J73" s="185"/>
      <c r="K73" s="185"/>
      <c r="L73" s="185"/>
      <c r="M73" s="185"/>
      <c r="N73" s="185"/>
      <c r="O73" s="185"/>
      <c r="P73" s="185"/>
      <c r="Q73" s="185"/>
      <c r="R73" s="185"/>
      <c r="S73" s="185"/>
      <c r="T73" s="185"/>
    </row>
    <row r="74" spans="1:20" x14ac:dyDescent="0.2">
      <c r="A74" s="129" t="s">
        <v>327</v>
      </c>
      <c r="B74" s="130"/>
      <c r="C74" s="130"/>
      <c r="D74" s="130"/>
      <c r="E74" s="130"/>
      <c r="F74" s="130"/>
      <c r="G74" s="130"/>
      <c r="H74" s="130"/>
      <c r="I74" s="130"/>
      <c r="J74" s="131"/>
      <c r="K74" s="129" t="s">
        <v>328</v>
      </c>
      <c r="L74" s="130"/>
      <c r="M74" s="130"/>
      <c r="N74" s="130"/>
      <c r="O74" s="130"/>
      <c r="P74" s="130"/>
      <c r="Q74" s="130"/>
      <c r="R74" s="130"/>
      <c r="S74" s="130"/>
      <c r="T74" s="131"/>
    </row>
    <row r="75" spans="1:20" x14ac:dyDescent="0.2">
      <c r="A75" s="132"/>
      <c r="B75" s="133"/>
      <c r="C75" s="133"/>
      <c r="D75" s="133"/>
      <c r="E75" s="133"/>
      <c r="F75" s="133"/>
      <c r="G75" s="133"/>
      <c r="H75" s="133"/>
      <c r="I75" s="133"/>
      <c r="J75" s="134"/>
      <c r="K75" s="132"/>
      <c r="L75" s="133"/>
      <c r="M75" s="133"/>
      <c r="N75" s="133"/>
      <c r="O75" s="133"/>
      <c r="P75" s="133"/>
      <c r="Q75" s="133"/>
      <c r="R75" s="133"/>
      <c r="S75" s="133"/>
      <c r="T75" s="134"/>
    </row>
    <row r="76" spans="1:20" x14ac:dyDescent="0.2">
      <c r="A76" s="132"/>
      <c r="B76" s="133"/>
      <c r="C76" s="133"/>
      <c r="D76" s="133"/>
      <c r="E76" s="133"/>
      <c r="F76" s="133"/>
      <c r="G76" s="133"/>
      <c r="H76" s="133"/>
      <c r="I76" s="133"/>
      <c r="J76" s="134"/>
      <c r="K76" s="132"/>
      <c r="L76" s="133"/>
      <c r="M76" s="133"/>
      <c r="N76" s="133"/>
      <c r="O76" s="133"/>
      <c r="P76" s="133"/>
      <c r="Q76" s="133"/>
      <c r="R76" s="133"/>
      <c r="S76" s="133"/>
      <c r="T76" s="134"/>
    </row>
    <row r="77" spans="1:20" x14ac:dyDescent="0.2">
      <c r="A77" s="132"/>
      <c r="B77" s="133"/>
      <c r="C77" s="133"/>
      <c r="D77" s="133"/>
      <c r="E77" s="133"/>
      <c r="F77" s="133"/>
      <c r="G77" s="133"/>
      <c r="H77" s="133"/>
      <c r="I77" s="133"/>
      <c r="J77" s="134"/>
      <c r="K77" s="132"/>
      <c r="L77" s="133"/>
      <c r="M77" s="133"/>
      <c r="N77" s="133"/>
      <c r="O77" s="133"/>
      <c r="P77" s="133"/>
      <c r="Q77" s="133"/>
      <c r="R77" s="133"/>
      <c r="S77" s="133"/>
      <c r="T77" s="134"/>
    </row>
    <row r="78" spans="1:20" x14ac:dyDescent="0.2">
      <c r="A78" s="132"/>
      <c r="B78" s="133"/>
      <c r="C78" s="133"/>
      <c r="D78" s="133"/>
      <c r="E78" s="133"/>
      <c r="F78" s="133"/>
      <c r="G78" s="133"/>
      <c r="H78" s="133"/>
      <c r="I78" s="133"/>
      <c r="J78" s="134"/>
      <c r="K78" s="132"/>
      <c r="L78" s="133"/>
      <c r="M78" s="133"/>
      <c r="N78" s="133"/>
      <c r="O78" s="133"/>
      <c r="P78" s="133"/>
      <c r="Q78" s="133"/>
      <c r="R78" s="133"/>
      <c r="S78" s="133"/>
      <c r="T78" s="134"/>
    </row>
    <row r="79" spans="1:20" x14ac:dyDescent="0.2">
      <c r="A79" s="132"/>
      <c r="B79" s="133"/>
      <c r="C79" s="133"/>
      <c r="D79" s="133"/>
      <c r="E79" s="133"/>
      <c r="F79" s="133"/>
      <c r="G79" s="133"/>
      <c r="H79" s="133"/>
      <c r="I79" s="133"/>
      <c r="J79" s="134"/>
      <c r="K79" s="132"/>
      <c r="L79" s="133"/>
      <c r="M79" s="133"/>
      <c r="N79" s="133"/>
      <c r="O79" s="133"/>
      <c r="P79" s="133"/>
      <c r="Q79" s="133"/>
      <c r="R79" s="133"/>
      <c r="S79" s="133"/>
      <c r="T79" s="134"/>
    </row>
    <row r="80" spans="1:20" x14ac:dyDescent="0.2">
      <c r="A80" s="132"/>
      <c r="B80" s="133"/>
      <c r="C80" s="133"/>
      <c r="D80" s="133"/>
      <c r="E80" s="133"/>
      <c r="F80" s="133"/>
      <c r="G80" s="133"/>
      <c r="H80" s="133"/>
      <c r="I80" s="133"/>
      <c r="J80" s="134"/>
      <c r="K80" s="132"/>
      <c r="L80" s="133"/>
      <c r="M80" s="133"/>
      <c r="N80" s="133"/>
      <c r="O80" s="133"/>
      <c r="P80" s="133"/>
      <c r="Q80" s="133"/>
      <c r="R80" s="133"/>
      <c r="S80" s="133"/>
      <c r="T80" s="134"/>
    </row>
    <row r="81" spans="1:20" x14ac:dyDescent="0.2">
      <c r="A81" s="132"/>
      <c r="B81" s="133"/>
      <c r="C81" s="133"/>
      <c r="D81" s="133"/>
      <c r="E81" s="133"/>
      <c r="F81" s="133"/>
      <c r="G81" s="133"/>
      <c r="H81" s="133"/>
      <c r="I81" s="133"/>
      <c r="J81" s="134"/>
      <c r="K81" s="132"/>
      <c r="L81" s="133"/>
      <c r="M81" s="133"/>
      <c r="N81" s="133"/>
      <c r="O81" s="133"/>
      <c r="P81" s="133"/>
      <c r="Q81" s="133"/>
      <c r="R81" s="133"/>
      <c r="S81" s="133"/>
      <c r="T81" s="134"/>
    </row>
    <row r="82" spans="1:20" x14ac:dyDescent="0.2">
      <c r="A82" s="132"/>
      <c r="B82" s="133"/>
      <c r="C82" s="133"/>
      <c r="D82" s="133"/>
      <c r="E82" s="133"/>
      <c r="F82" s="133"/>
      <c r="G82" s="133"/>
      <c r="H82" s="133"/>
      <c r="I82" s="133"/>
      <c r="J82" s="134"/>
      <c r="K82" s="132"/>
      <c r="L82" s="133"/>
      <c r="M82" s="133"/>
      <c r="N82" s="133"/>
      <c r="O82" s="133"/>
      <c r="P82" s="133"/>
      <c r="Q82" s="133"/>
      <c r="R82" s="133"/>
      <c r="S82" s="133"/>
      <c r="T82" s="134"/>
    </row>
    <row r="83" spans="1:20" x14ac:dyDescent="0.2">
      <c r="A83" s="132"/>
      <c r="B83" s="133"/>
      <c r="C83" s="133"/>
      <c r="D83" s="133"/>
      <c r="E83" s="133"/>
      <c r="F83" s="133"/>
      <c r="G83" s="133"/>
      <c r="H83" s="133"/>
      <c r="I83" s="133"/>
      <c r="J83" s="134"/>
      <c r="K83" s="132"/>
      <c r="L83" s="133"/>
      <c r="M83" s="133"/>
      <c r="N83" s="133"/>
      <c r="O83" s="133"/>
      <c r="P83" s="133"/>
      <c r="Q83" s="133"/>
      <c r="R83" s="133"/>
      <c r="S83" s="133"/>
      <c r="T83" s="134"/>
    </row>
    <row r="84" spans="1:20" x14ac:dyDescent="0.2">
      <c r="A84" s="132"/>
      <c r="B84" s="133"/>
      <c r="C84" s="133"/>
      <c r="D84" s="133"/>
      <c r="E84" s="133"/>
      <c r="F84" s="133"/>
      <c r="G84" s="133"/>
      <c r="H84" s="133"/>
      <c r="I84" s="133"/>
      <c r="J84" s="134"/>
      <c r="K84" s="132"/>
      <c r="L84" s="133"/>
      <c r="M84" s="133"/>
      <c r="N84" s="133"/>
      <c r="O84" s="133"/>
      <c r="P84" s="133"/>
      <c r="Q84" s="133"/>
      <c r="R84" s="133"/>
      <c r="S84" s="133"/>
      <c r="T84" s="134"/>
    </row>
    <row r="85" spans="1:20" x14ac:dyDescent="0.2">
      <c r="A85" s="132"/>
      <c r="B85" s="133"/>
      <c r="C85" s="133"/>
      <c r="D85" s="133"/>
      <c r="E85" s="133"/>
      <c r="F85" s="133"/>
      <c r="G85" s="133"/>
      <c r="H85" s="133"/>
      <c r="I85" s="133"/>
      <c r="J85" s="134"/>
      <c r="K85" s="132"/>
      <c r="L85" s="133"/>
      <c r="M85" s="133"/>
      <c r="N85" s="133"/>
      <c r="O85" s="133"/>
      <c r="P85" s="133"/>
      <c r="Q85" s="133"/>
      <c r="R85" s="133"/>
      <c r="S85" s="133"/>
      <c r="T85" s="134"/>
    </row>
    <row r="86" spans="1:20" x14ac:dyDescent="0.2">
      <c r="A86" s="132"/>
      <c r="B86" s="133"/>
      <c r="C86" s="133"/>
      <c r="D86" s="133"/>
      <c r="E86" s="133"/>
      <c r="F86" s="133"/>
      <c r="G86" s="133"/>
      <c r="H86" s="133"/>
      <c r="I86" s="133"/>
      <c r="J86" s="134"/>
      <c r="K86" s="132"/>
      <c r="L86" s="133"/>
      <c r="M86" s="133"/>
      <c r="N86" s="133"/>
      <c r="O86" s="133"/>
      <c r="P86" s="133"/>
      <c r="Q86" s="133"/>
      <c r="R86" s="133"/>
      <c r="S86" s="133"/>
      <c r="T86" s="134"/>
    </row>
    <row r="87" spans="1:20" x14ac:dyDescent="0.2">
      <c r="A87" s="132"/>
      <c r="B87" s="133"/>
      <c r="C87" s="133"/>
      <c r="D87" s="133"/>
      <c r="E87" s="133"/>
      <c r="F87" s="133"/>
      <c r="G87" s="133"/>
      <c r="H87" s="133"/>
      <c r="I87" s="133"/>
      <c r="J87" s="134"/>
      <c r="K87" s="132"/>
      <c r="L87" s="133"/>
      <c r="M87" s="133"/>
      <c r="N87" s="133"/>
      <c r="O87" s="133"/>
      <c r="P87" s="133"/>
      <c r="Q87" s="133"/>
      <c r="R87" s="133"/>
      <c r="S87" s="133"/>
      <c r="T87" s="134"/>
    </row>
    <row r="88" spans="1:20" x14ac:dyDescent="0.2">
      <c r="A88" s="132"/>
      <c r="B88" s="133"/>
      <c r="C88" s="133"/>
      <c r="D88" s="133"/>
      <c r="E88" s="133"/>
      <c r="F88" s="133"/>
      <c r="G88" s="133"/>
      <c r="H88" s="133"/>
      <c r="I88" s="133"/>
      <c r="J88" s="134"/>
      <c r="K88" s="132"/>
      <c r="L88" s="133"/>
      <c r="M88" s="133"/>
      <c r="N88" s="133"/>
      <c r="O88" s="133"/>
      <c r="P88" s="133"/>
      <c r="Q88" s="133"/>
      <c r="R88" s="133"/>
      <c r="S88" s="133"/>
      <c r="T88" s="134"/>
    </row>
    <row r="89" spans="1:20" x14ac:dyDescent="0.2">
      <c r="A89" s="132"/>
      <c r="B89" s="133"/>
      <c r="C89" s="133"/>
      <c r="D89" s="133"/>
      <c r="E89" s="133"/>
      <c r="F89" s="133"/>
      <c r="G89" s="133"/>
      <c r="H89" s="133"/>
      <c r="I89" s="133"/>
      <c r="J89" s="134"/>
      <c r="K89" s="132"/>
      <c r="L89" s="133"/>
      <c r="M89" s="133"/>
      <c r="N89" s="133"/>
      <c r="O89" s="133"/>
      <c r="P89" s="133"/>
      <c r="Q89" s="133"/>
      <c r="R89" s="133"/>
      <c r="S89" s="133"/>
      <c r="T89" s="134"/>
    </row>
    <row r="90" spans="1:20" x14ac:dyDescent="0.2">
      <c r="A90" s="132"/>
      <c r="B90" s="133"/>
      <c r="C90" s="133"/>
      <c r="D90" s="133"/>
      <c r="E90" s="133"/>
      <c r="F90" s="133"/>
      <c r="G90" s="133"/>
      <c r="H90" s="133"/>
      <c r="I90" s="133"/>
      <c r="J90" s="134"/>
      <c r="K90" s="132"/>
      <c r="L90" s="133"/>
      <c r="M90" s="133"/>
      <c r="N90" s="133"/>
      <c r="O90" s="133"/>
      <c r="P90" s="133"/>
      <c r="Q90" s="133"/>
      <c r="R90" s="133"/>
      <c r="S90" s="133"/>
      <c r="T90" s="134"/>
    </row>
    <row r="91" spans="1:20" x14ac:dyDescent="0.2">
      <c r="A91" s="132"/>
      <c r="B91" s="133"/>
      <c r="C91" s="133"/>
      <c r="D91" s="133"/>
      <c r="E91" s="133"/>
      <c r="F91" s="133"/>
      <c r="G91" s="133"/>
      <c r="H91" s="133"/>
      <c r="I91" s="133"/>
      <c r="J91" s="134"/>
      <c r="K91" s="132"/>
      <c r="L91" s="133"/>
      <c r="M91" s="133"/>
      <c r="N91" s="133"/>
      <c r="O91" s="133"/>
      <c r="P91" s="133"/>
      <c r="Q91" s="133"/>
      <c r="R91" s="133"/>
      <c r="S91" s="133"/>
      <c r="T91" s="134"/>
    </row>
    <row r="92" spans="1:20" x14ac:dyDescent="0.2">
      <c r="A92" s="132"/>
      <c r="B92" s="133"/>
      <c r="C92" s="133"/>
      <c r="D92" s="133"/>
      <c r="E92" s="133"/>
      <c r="F92" s="133"/>
      <c r="G92" s="133"/>
      <c r="H92" s="133"/>
      <c r="I92" s="133"/>
      <c r="J92" s="134"/>
      <c r="K92" s="132"/>
      <c r="L92" s="133"/>
      <c r="M92" s="133"/>
      <c r="N92" s="133"/>
      <c r="O92" s="133"/>
      <c r="P92" s="133"/>
      <c r="Q92" s="133"/>
      <c r="R92" s="133"/>
      <c r="S92" s="133"/>
      <c r="T92" s="134"/>
    </row>
    <row r="93" spans="1:20" x14ac:dyDescent="0.2">
      <c r="A93" s="132"/>
      <c r="B93" s="133"/>
      <c r="C93" s="133"/>
      <c r="D93" s="133"/>
      <c r="E93" s="133"/>
      <c r="F93" s="133"/>
      <c r="G93" s="133"/>
      <c r="H93" s="133"/>
      <c r="I93" s="133"/>
      <c r="J93" s="134"/>
      <c r="K93" s="132"/>
      <c r="L93" s="133"/>
      <c r="M93" s="133"/>
      <c r="N93" s="133"/>
      <c r="O93" s="133"/>
      <c r="P93" s="133"/>
      <c r="Q93" s="133"/>
      <c r="R93" s="133"/>
      <c r="S93" s="133"/>
      <c r="T93" s="134"/>
    </row>
    <row r="94" spans="1:20" x14ac:dyDescent="0.2">
      <c r="A94" s="132"/>
      <c r="B94" s="133"/>
      <c r="C94" s="133"/>
      <c r="D94" s="133"/>
      <c r="E94" s="133"/>
      <c r="F94" s="133"/>
      <c r="G94" s="133"/>
      <c r="H94" s="133"/>
      <c r="I94" s="133"/>
      <c r="J94" s="134"/>
      <c r="K94" s="132"/>
      <c r="L94" s="133"/>
      <c r="M94" s="133"/>
      <c r="N94" s="133"/>
      <c r="O94" s="133"/>
      <c r="P94" s="133"/>
      <c r="Q94" s="133"/>
      <c r="R94" s="133"/>
      <c r="S94" s="133"/>
      <c r="T94" s="134"/>
    </row>
    <row r="95" spans="1:20" x14ac:dyDescent="0.2">
      <c r="A95" s="132"/>
      <c r="B95" s="133"/>
      <c r="C95" s="133"/>
      <c r="D95" s="133"/>
      <c r="E95" s="133"/>
      <c r="F95" s="133"/>
      <c r="G95" s="133"/>
      <c r="H95" s="133"/>
      <c r="I95" s="133"/>
      <c r="J95" s="134"/>
      <c r="K95" s="132"/>
      <c r="L95" s="133"/>
      <c r="M95" s="133"/>
      <c r="N95" s="133"/>
      <c r="O95" s="133"/>
      <c r="P95" s="133"/>
      <c r="Q95" s="133"/>
      <c r="R95" s="133"/>
      <c r="S95" s="133"/>
      <c r="T95" s="134"/>
    </row>
    <row r="96" spans="1:20" x14ac:dyDescent="0.2">
      <c r="A96" s="132"/>
      <c r="B96" s="133"/>
      <c r="C96" s="133"/>
      <c r="D96" s="133"/>
      <c r="E96" s="133"/>
      <c r="F96" s="133"/>
      <c r="G96" s="133"/>
      <c r="H96" s="133"/>
      <c r="I96" s="133"/>
      <c r="J96" s="134"/>
      <c r="K96" s="132"/>
      <c r="L96" s="133"/>
      <c r="M96" s="133"/>
      <c r="N96" s="133"/>
      <c r="O96" s="133"/>
      <c r="P96" s="133"/>
      <c r="Q96" s="133"/>
      <c r="R96" s="133"/>
      <c r="S96" s="133"/>
      <c r="T96" s="134"/>
    </row>
    <row r="97" spans="1:20" x14ac:dyDescent="0.2">
      <c r="A97" s="132"/>
      <c r="B97" s="133"/>
      <c r="C97" s="133"/>
      <c r="D97" s="133"/>
      <c r="E97" s="133"/>
      <c r="F97" s="133"/>
      <c r="G97" s="133"/>
      <c r="H97" s="133"/>
      <c r="I97" s="133"/>
      <c r="J97" s="134"/>
      <c r="K97" s="132"/>
      <c r="L97" s="133"/>
      <c r="M97" s="133"/>
      <c r="N97" s="133"/>
      <c r="O97" s="133"/>
      <c r="P97" s="133"/>
      <c r="Q97" s="133"/>
      <c r="R97" s="133"/>
      <c r="S97" s="133"/>
      <c r="T97" s="134"/>
    </row>
    <row r="98" spans="1:20" x14ac:dyDescent="0.2">
      <c r="A98" s="132"/>
      <c r="B98" s="133"/>
      <c r="C98" s="133"/>
      <c r="D98" s="133"/>
      <c r="E98" s="133"/>
      <c r="F98" s="133"/>
      <c r="G98" s="133"/>
      <c r="H98" s="133"/>
      <c r="I98" s="133"/>
      <c r="J98" s="134"/>
      <c r="K98" s="132"/>
      <c r="L98" s="133"/>
      <c r="M98" s="133"/>
      <c r="N98" s="133"/>
      <c r="O98" s="133"/>
      <c r="P98" s="133"/>
      <c r="Q98" s="133"/>
      <c r="R98" s="133"/>
      <c r="S98" s="133"/>
      <c r="T98" s="134"/>
    </row>
    <row r="99" spans="1:20" x14ac:dyDescent="0.2">
      <c r="A99" s="132"/>
      <c r="B99" s="133"/>
      <c r="C99" s="133"/>
      <c r="D99" s="133"/>
      <c r="E99" s="133"/>
      <c r="F99" s="133"/>
      <c r="G99" s="133"/>
      <c r="H99" s="133"/>
      <c r="I99" s="133"/>
      <c r="J99" s="134"/>
      <c r="K99" s="132"/>
      <c r="L99" s="133"/>
      <c r="M99" s="133"/>
      <c r="N99" s="133"/>
      <c r="O99" s="133"/>
      <c r="P99" s="133"/>
      <c r="Q99" s="133"/>
      <c r="R99" s="133"/>
      <c r="S99" s="133"/>
      <c r="T99" s="134"/>
    </row>
    <row r="100" spans="1:20" x14ac:dyDescent="0.2">
      <c r="A100" s="132"/>
      <c r="B100" s="133"/>
      <c r="C100" s="133"/>
      <c r="D100" s="133"/>
      <c r="E100" s="133"/>
      <c r="F100" s="133"/>
      <c r="G100" s="133"/>
      <c r="H100" s="133"/>
      <c r="I100" s="133"/>
      <c r="J100" s="134"/>
      <c r="K100" s="132"/>
      <c r="L100" s="133"/>
      <c r="M100" s="133"/>
      <c r="N100" s="133"/>
      <c r="O100" s="133"/>
      <c r="P100" s="133"/>
      <c r="Q100" s="133"/>
      <c r="R100" s="133"/>
      <c r="S100" s="133"/>
      <c r="T100" s="134"/>
    </row>
    <row r="101" spans="1:20" x14ac:dyDescent="0.2">
      <c r="A101" s="132"/>
      <c r="B101" s="133"/>
      <c r="C101" s="133"/>
      <c r="D101" s="133"/>
      <c r="E101" s="133"/>
      <c r="F101" s="133"/>
      <c r="G101" s="133"/>
      <c r="H101" s="133"/>
      <c r="I101" s="133"/>
      <c r="J101" s="134"/>
      <c r="K101" s="132"/>
      <c r="L101" s="133"/>
      <c r="M101" s="133"/>
      <c r="N101" s="133"/>
      <c r="O101" s="133"/>
      <c r="P101" s="133"/>
      <c r="Q101" s="133"/>
      <c r="R101" s="133"/>
      <c r="S101" s="133"/>
      <c r="T101" s="134"/>
    </row>
    <row r="102" spans="1:20" x14ac:dyDescent="0.2">
      <c r="A102" s="132"/>
      <c r="B102" s="133"/>
      <c r="C102" s="133"/>
      <c r="D102" s="133"/>
      <c r="E102" s="133"/>
      <c r="F102" s="133"/>
      <c r="G102" s="133"/>
      <c r="H102" s="133"/>
      <c r="I102" s="133"/>
      <c r="J102" s="134"/>
      <c r="K102" s="132"/>
      <c r="L102" s="133"/>
      <c r="M102" s="133"/>
      <c r="N102" s="133"/>
      <c r="O102" s="133"/>
      <c r="P102" s="133"/>
      <c r="Q102" s="133"/>
      <c r="R102" s="133"/>
      <c r="S102" s="133"/>
      <c r="T102" s="134"/>
    </row>
    <row r="103" spans="1:20" x14ac:dyDescent="0.2">
      <c r="A103" s="132"/>
      <c r="B103" s="133"/>
      <c r="C103" s="133"/>
      <c r="D103" s="133"/>
      <c r="E103" s="133"/>
      <c r="F103" s="133"/>
      <c r="G103" s="133"/>
      <c r="H103" s="133"/>
      <c r="I103" s="133"/>
      <c r="J103" s="134"/>
      <c r="K103" s="132"/>
      <c r="L103" s="133"/>
      <c r="M103" s="133"/>
      <c r="N103" s="133"/>
      <c r="O103" s="133"/>
      <c r="P103" s="133"/>
      <c r="Q103" s="133"/>
      <c r="R103" s="133"/>
      <c r="S103" s="133"/>
      <c r="T103" s="134"/>
    </row>
    <row r="104" spans="1:20" x14ac:dyDescent="0.2">
      <c r="A104" s="132"/>
      <c r="B104" s="133"/>
      <c r="C104" s="133"/>
      <c r="D104" s="133"/>
      <c r="E104" s="133"/>
      <c r="F104" s="133"/>
      <c r="G104" s="133"/>
      <c r="H104" s="133"/>
      <c r="I104" s="133"/>
      <c r="J104" s="134"/>
      <c r="K104" s="132"/>
      <c r="L104" s="133"/>
      <c r="M104" s="133"/>
      <c r="N104" s="133"/>
      <c r="O104" s="133"/>
      <c r="P104" s="133"/>
      <c r="Q104" s="133"/>
      <c r="R104" s="133"/>
      <c r="S104" s="133"/>
      <c r="T104" s="134"/>
    </row>
    <row r="105" spans="1:20" x14ac:dyDescent="0.2">
      <c r="A105" s="132"/>
      <c r="B105" s="133"/>
      <c r="C105" s="133"/>
      <c r="D105" s="133"/>
      <c r="E105" s="133"/>
      <c r="F105" s="133"/>
      <c r="G105" s="133"/>
      <c r="H105" s="133"/>
      <c r="I105" s="133"/>
      <c r="J105" s="134"/>
      <c r="K105" s="132"/>
      <c r="L105" s="133"/>
      <c r="M105" s="133"/>
      <c r="N105" s="133"/>
      <c r="O105" s="133"/>
      <c r="P105" s="133"/>
      <c r="Q105" s="133"/>
      <c r="R105" s="133"/>
      <c r="S105" s="133"/>
      <c r="T105" s="134"/>
    </row>
    <row r="106" spans="1:20" x14ac:dyDescent="0.2">
      <c r="A106" s="132"/>
      <c r="B106" s="133"/>
      <c r="C106" s="133"/>
      <c r="D106" s="133"/>
      <c r="E106" s="133"/>
      <c r="F106" s="133"/>
      <c r="G106" s="133"/>
      <c r="H106" s="133"/>
      <c r="I106" s="133"/>
      <c r="J106" s="134"/>
      <c r="K106" s="132"/>
      <c r="L106" s="133"/>
      <c r="M106" s="133"/>
      <c r="N106" s="133"/>
      <c r="O106" s="133"/>
      <c r="P106" s="133"/>
      <c r="Q106" s="133"/>
      <c r="R106" s="133"/>
      <c r="S106" s="133"/>
      <c r="T106" s="134"/>
    </row>
    <row r="107" spans="1:20" x14ac:dyDescent="0.2">
      <c r="A107" s="132"/>
      <c r="B107" s="133"/>
      <c r="C107" s="133"/>
      <c r="D107" s="133"/>
      <c r="E107" s="133"/>
      <c r="F107" s="133"/>
      <c r="G107" s="133"/>
      <c r="H107" s="133"/>
      <c r="I107" s="133"/>
      <c r="J107" s="134"/>
      <c r="K107" s="132"/>
      <c r="L107" s="133"/>
      <c r="M107" s="133"/>
      <c r="N107" s="133"/>
      <c r="O107" s="133"/>
      <c r="P107" s="133"/>
      <c r="Q107" s="133"/>
      <c r="R107" s="133"/>
      <c r="S107" s="133"/>
      <c r="T107" s="134"/>
    </row>
    <row r="108" spans="1:20" x14ac:dyDescent="0.2">
      <c r="A108" s="135"/>
      <c r="B108" s="136"/>
      <c r="C108" s="136"/>
      <c r="D108" s="136"/>
      <c r="E108" s="136"/>
      <c r="F108" s="136"/>
      <c r="G108" s="136"/>
      <c r="H108" s="136"/>
      <c r="I108" s="136"/>
      <c r="J108" s="137"/>
      <c r="K108" s="135"/>
      <c r="L108" s="136"/>
      <c r="M108" s="136"/>
      <c r="N108" s="136"/>
      <c r="O108" s="136"/>
      <c r="P108" s="136"/>
      <c r="Q108" s="136"/>
      <c r="R108" s="136"/>
      <c r="S108" s="136"/>
      <c r="T108" s="137"/>
    </row>
    <row r="109" spans="1:20" x14ac:dyDescent="0.2">
      <c r="A109" s="129" t="s">
        <v>335</v>
      </c>
      <c r="B109" s="130"/>
      <c r="C109" s="130"/>
      <c r="D109" s="130"/>
      <c r="E109" s="130"/>
      <c r="F109" s="130"/>
      <c r="G109" s="130"/>
      <c r="H109" s="130"/>
      <c r="I109" s="130"/>
      <c r="J109" s="131"/>
      <c r="K109" s="129" t="s">
        <v>336</v>
      </c>
      <c r="L109" s="130"/>
      <c r="M109" s="130"/>
      <c r="N109" s="130"/>
      <c r="O109" s="130"/>
      <c r="P109" s="130"/>
      <c r="Q109" s="130"/>
      <c r="R109" s="130"/>
      <c r="S109" s="130"/>
      <c r="T109" s="131"/>
    </row>
    <row r="110" spans="1:20" x14ac:dyDescent="0.2">
      <c r="A110" s="132"/>
      <c r="B110" s="133"/>
      <c r="C110" s="133"/>
      <c r="D110" s="133"/>
      <c r="E110" s="133"/>
      <c r="F110" s="133"/>
      <c r="G110" s="133"/>
      <c r="H110" s="133"/>
      <c r="I110" s="133"/>
      <c r="J110" s="134"/>
      <c r="K110" s="132"/>
      <c r="L110" s="133"/>
      <c r="M110" s="133"/>
      <c r="N110" s="133"/>
      <c r="O110" s="133"/>
      <c r="P110" s="133"/>
      <c r="Q110" s="133"/>
      <c r="R110" s="133"/>
      <c r="S110" s="133"/>
      <c r="T110" s="134"/>
    </row>
    <row r="111" spans="1:20" x14ac:dyDescent="0.2">
      <c r="A111" s="132"/>
      <c r="B111" s="133"/>
      <c r="C111" s="133"/>
      <c r="D111" s="133"/>
      <c r="E111" s="133"/>
      <c r="F111" s="133"/>
      <c r="G111" s="133"/>
      <c r="H111" s="133"/>
      <c r="I111" s="133"/>
      <c r="J111" s="134"/>
      <c r="K111" s="132"/>
      <c r="L111" s="133"/>
      <c r="M111" s="133"/>
      <c r="N111" s="133"/>
      <c r="O111" s="133"/>
      <c r="P111" s="133"/>
      <c r="Q111" s="133"/>
      <c r="R111" s="133"/>
      <c r="S111" s="133"/>
      <c r="T111" s="134"/>
    </row>
    <row r="112" spans="1:20" x14ac:dyDescent="0.2">
      <c r="A112" s="132"/>
      <c r="B112" s="133"/>
      <c r="C112" s="133"/>
      <c r="D112" s="133"/>
      <c r="E112" s="133"/>
      <c r="F112" s="133"/>
      <c r="G112" s="133"/>
      <c r="H112" s="133"/>
      <c r="I112" s="133"/>
      <c r="J112" s="134"/>
      <c r="K112" s="132"/>
      <c r="L112" s="133"/>
      <c r="M112" s="133"/>
      <c r="N112" s="133"/>
      <c r="O112" s="133"/>
      <c r="P112" s="133"/>
      <c r="Q112" s="133"/>
      <c r="R112" s="133"/>
      <c r="S112" s="133"/>
      <c r="T112" s="134"/>
    </row>
    <row r="113" spans="1:20" x14ac:dyDescent="0.2">
      <c r="A113" s="132"/>
      <c r="B113" s="133"/>
      <c r="C113" s="133"/>
      <c r="D113" s="133"/>
      <c r="E113" s="133"/>
      <c r="F113" s="133"/>
      <c r="G113" s="133"/>
      <c r="H113" s="133"/>
      <c r="I113" s="133"/>
      <c r="J113" s="134"/>
      <c r="K113" s="132"/>
      <c r="L113" s="133"/>
      <c r="M113" s="133"/>
      <c r="N113" s="133"/>
      <c r="O113" s="133"/>
      <c r="P113" s="133"/>
      <c r="Q113" s="133"/>
      <c r="R113" s="133"/>
      <c r="S113" s="133"/>
      <c r="T113" s="134"/>
    </row>
    <row r="114" spans="1:20" x14ac:dyDescent="0.2">
      <c r="A114" s="132"/>
      <c r="B114" s="133"/>
      <c r="C114" s="133"/>
      <c r="D114" s="133"/>
      <c r="E114" s="133"/>
      <c r="F114" s="133"/>
      <c r="G114" s="133"/>
      <c r="H114" s="133"/>
      <c r="I114" s="133"/>
      <c r="J114" s="134"/>
      <c r="K114" s="132"/>
      <c r="L114" s="133"/>
      <c r="M114" s="133"/>
      <c r="N114" s="133"/>
      <c r="O114" s="133"/>
      <c r="P114" s="133"/>
      <c r="Q114" s="133"/>
      <c r="R114" s="133"/>
      <c r="S114" s="133"/>
      <c r="T114" s="134"/>
    </row>
    <row r="115" spans="1:20" x14ac:dyDescent="0.2">
      <c r="A115" s="132"/>
      <c r="B115" s="133"/>
      <c r="C115" s="133"/>
      <c r="D115" s="133"/>
      <c r="E115" s="133"/>
      <c r="F115" s="133"/>
      <c r="G115" s="133"/>
      <c r="H115" s="133"/>
      <c r="I115" s="133"/>
      <c r="J115" s="134"/>
      <c r="K115" s="132"/>
      <c r="L115" s="133"/>
      <c r="M115" s="133"/>
      <c r="N115" s="133"/>
      <c r="O115" s="133"/>
      <c r="P115" s="133"/>
      <c r="Q115" s="133"/>
      <c r="R115" s="133"/>
      <c r="S115" s="133"/>
      <c r="T115" s="134"/>
    </row>
    <row r="116" spans="1:20" x14ac:dyDescent="0.2">
      <c r="A116" s="132"/>
      <c r="B116" s="133"/>
      <c r="C116" s="133"/>
      <c r="D116" s="133"/>
      <c r="E116" s="133"/>
      <c r="F116" s="133"/>
      <c r="G116" s="133"/>
      <c r="H116" s="133"/>
      <c r="I116" s="133"/>
      <c r="J116" s="134"/>
      <c r="K116" s="132"/>
      <c r="L116" s="133"/>
      <c r="M116" s="133"/>
      <c r="N116" s="133"/>
      <c r="O116" s="133"/>
      <c r="P116" s="133"/>
      <c r="Q116" s="133"/>
      <c r="R116" s="133"/>
      <c r="S116" s="133"/>
      <c r="T116" s="134"/>
    </row>
    <row r="117" spans="1:20" x14ac:dyDescent="0.2">
      <c r="A117" s="132"/>
      <c r="B117" s="133"/>
      <c r="C117" s="133"/>
      <c r="D117" s="133"/>
      <c r="E117" s="133"/>
      <c r="F117" s="133"/>
      <c r="G117" s="133"/>
      <c r="H117" s="133"/>
      <c r="I117" s="133"/>
      <c r="J117" s="134"/>
      <c r="K117" s="132"/>
      <c r="L117" s="133"/>
      <c r="M117" s="133"/>
      <c r="N117" s="133"/>
      <c r="O117" s="133"/>
      <c r="P117" s="133"/>
      <c r="Q117" s="133"/>
      <c r="R117" s="133"/>
      <c r="S117" s="133"/>
      <c r="T117" s="134"/>
    </row>
    <row r="118" spans="1:20" x14ac:dyDescent="0.2">
      <c r="A118" s="132"/>
      <c r="B118" s="133"/>
      <c r="C118" s="133"/>
      <c r="D118" s="133"/>
      <c r="E118" s="133"/>
      <c r="F118" s="133"/>
      <c r="G118" s="133"/>
      <c r="H118" s="133"/>
      <c r="I118" s="133"/>
      <c r="J118" s="134"/>
      <c r="K118" s="132"/>
      <c r="L118" s="133"/>
      <c r="M118" s="133"/>
      <c r="N118" s="133"/>
      <c r="O118" s="133"/>
      <c r="P118" s="133"/>
      <c r="Q118" s="133"/>
      <c r="R118" s="133"/>
      <c r="S118" s="133"/>
      <c r="T118" s="134"/>
    </row>
    <row r="119" spans="1:20" x14ac:dyDescent="0.2">
      <c r="A119" s="132"/>
      <c r="B119" s="133"/>
      <c r="C119" s="133"/>
      <c r="D119" s="133"/>
      <c r="E119" s="133"/>
      <c r="F119" s="133"/>
      <c r="G119" s="133"/>
      <c r="H119" s="133"/>
      <c r="I119" s="133"/>
      <c r="J119" s="134"/>
      <c r="K119" s="132"/>
      <c r="L119" s="133"/>
      <c r="M119" s="133"/>
      <c r="N119" s="133"/>
      <c r="O119" s="133"/>
      <c r="P119" s="133"/>
      <c r="Q119" s="133"/>
      <c r="R119" s="133"/>
      <c r="S119" s="133"/>
      <c r="T119" s="134"/>
    </row>
    <row r="120" spans="1:20" x14ac:dyDescent="0.2">
      <c r="A120" s="135"/>
      <c r="B120" s="136"/>
      <c r="C120" s="136"/>
      <c r="D120" s="136"/>
      <c r="E120" s="136"/>
      <c r="F120" s="136"/>
      <c r="G120" s="136"/>
      <c r="H120" s="136"/>
      <c r="I120" s="136"/>
      <c r="J120" s="137"/>
      <c r="K120" s="135"/>
      <c r="L120" s="136"/>
      <c r="M120" s="136"/>
      <c r="N120" s="136"/>
      <c r="O120" s="136"/>
      <c r="P120" s="136"/>
      <c r="Q120" s="136"/>
      <c r="R120" s="136"/>
      <c r="S120" s="136"/>
      <c r="T120" s="137"/>
    </row>
    <row r="121" spans="1:20" x14ac:dyDescent="0.2">
      <c r="A121" s="111" t="s">
        <v>337</v>
      </c>
      <c r="B121" s="112"/>
      <c r="C121" s="112"/>
      <c r="D121" s="112"/>
      <c r="E121" s="112"/>
      <c r="F121" s="112"/>
      <c r="G121" s="112"/>
      <c r="H121" s="112"/>
      <c r="I121" s="112"/>
      <c r="J121" s="113"/>
      <c r="K121" s="111" t="s">
        <v>338</v>
      </c>
      <c r="L121" s="112"/>
      <c r="M121" s="112"/>
      <c r="N121" s="112"/>
      <c r="O121" s="112"/>
      <c r="P121" s="112"/>
      <c r="Q121" s="112"/>
      <c r="R121" s="112"/>
      <c r="S121" s="112"/>
      <c r="T121" s="113"/>
    </row>
    <row r="122" spans="1:20" x14ac:dyDescent="0.2">
      <c r="A122" s="114"/>
      <c r="B122" s="115"/>
      <c r="C122" s="115"/>
      <c r="D122" s="115"/>
      <c r="E122" s="115"/>
      <c r="F122" s="115"/>
      <c r="G122" s="115"/>
      <c r="H122" s="115"/>
      <c r="I122" s="115"/>
      <c r="J122" s="116"/>
      <c r="K122" s="114"/>
      <c r="L122" s="115"/>
      <c r="M122" s="115"/>
      <c r="N122" s="115"/>
      <c r="O122" s="115"/>
      <c r="P122" s="115"/>
      <c r="Q122" s="115"/>
      <c r="R122" s="115"/>
      <c r="S122" s="115"/>
      <c r="T122" s="116"/>
    </row>
    <row r="123" spans="1:20" x14ac:dyDescent="0.2">
      <c r="A123" s="114"/>
      <c r="B123" s="115"/>
      <c r="C123" s="115"/>
      <c r="D123" s="115"/>
      <c r="E123" s="115"/>
      <c r="F123" s="115"/>
      <c r="G123" s="115"/>
      <c r="H123" s="115"/>
      <c r="I123" s="115"/>
      <c r="J123" s="116"/>
      <c r="K123" s="114"/>
      <c r="L123" s="115"/>
      <c r="M123" s="115"/>
      <c r="N123" s="115"/>
      <c r="O123" s="115"/>
      <c r="P123" s="115"/>
      <c r="Q123" s="115"/>
      <c r="R123" s="115"/>
      <c r="S123" s="115"/>
      <c r="T123" s="116"/>
    </row>
    <row r="124" spans="1:20" x14ac:dyDescent="0.2">
      <c r="A124" s="114"/>
      <c r="B124" s="115"/>
      <c r="C124" s="115"/>
      <c r="D124" s="115"/>
      <c r="E124" s="115"/>
      <c r="F124" s="115"/>
      <c r="G124" s="115"/>
      <c r="H124" s="115"/>
      <c r="I124" s="115"/>
      <c r="J124" s="116"/>
      <c r="K124" s="114"/>
      <c r="L124" s="115"/>
      <c r="M124" s="115"/>
      <c r="N124" s="115"/>
      <c r="O124" s="115"/>
      <c r="P124" s="115"/>
      <c r="Q124" s="115"/>
      <c r="R124" s="115"/>
      <c r="S124" s="115"/>
      <c r="T124" s="116"/>
    </row>
    <row r="125" spans="1:20" x14ac:dyDescent="0.2">
      <c r="A125" s="114"/>
      <c r="B125" s="115"/>
      <c r="C125" s="115"/>
      <c r="D125" s="115"/>
      <c r="E125" s="115"/>
      <c r="F125" s="115"/>
      <c r="G125" s="115"/>
      <c r="H125" s="115"/>
      <c r="I125" s="115"/>
      <c r="J125" s="116"/>
      <c r="K125" s="114"/>
      <c r="L125" s="115"/>
      <c r="M125" s="115"/>
      <c r="N125" s="115"/>
      <c r="O125" s="115"/>
      <c r="P125" s="115"/>
      <c r="Q125" s="115"/>
      <c r="R125" s="115"/>
      <c r="S125" s="115"/>
      <c r="T125" s="116"/>
    </row>
    <row r="126" spans="1:20" x14ac:dyDescent="0.2">
      <c r="A126" s="114"/>
      <c r="B126" s="115"/>
      <c r="C126" s="115"/>
      <c r="D126" s="115"/>
      <c r="E126" s="115"/>
      <c r="F126" s="115"/>
      <c r="G126" s="115"/>
      <c r="H126" s="115"/>
      <c r="I126" s="115"/>
      <c r="J126" s="116"/>
      <c r="K126" s="114"/>
      <c r="L126" s="115"/>
      <c r="M126" s="115"/>
      <c r="N126" s="115"/>
      <c r="O126" s="115"/>
      <c r="P126" s="115"/>
      <c r="Q126" s="115"/>
      <c r="R126" s="115"/>
      <c r="S126" s="115"/>
      <c r="T126" s="116"/>
    </row>
    <row r="127" spans="1:20" x14ac:dyDescent="0.2">
      <c r="A127" s="114"/>
      <c r="B127" s="115"/>
      <c r="C127" s="115"/>
      <c r="D127" s="115"/>
      <c r="E127" s="115"/>
      <c r="F127" s="115"/>
      <c r="G127" s="115"/>
      <c r="H127" s="115"/>
      <c r="I127" s="115"/>
      <c r="J127" s="116"/>
      <c r="K127" s="114"/>
      <c r="L127" s="115"/>
      <c r="M127" s="115"/>
      <c r="N127" s="115"/>
      <c r="O127" s="115"/>
      <c r="P127" s="115"/>
      <c r="Q127" s="115"/>
      <c r="R127" s="115"/>
      <c r="S127" s="115"/>
      <c r="T127" s="116"/>
    </row>
    <row r="128" spans="1:20" x14ac:dyDescent="0.2">
      <c r="A128" s="114"/>
      <c r="B128" s="115"/>
      <c r="C128" s="115"/>
      <c r="D128" s="115"/>
      <c r="E128" s="115"/>
      <c r="F128" s="115"/>
      <c r="G128" s="115"/>
      <c r="H128" s="115"/>
      <c r="I128" s="115"/>
      <c r="J128" s="116"/>
      <c r="K128" s="114"/>
      <c r="L128" s="115"/>
      <c r="M128" s="115"/>
      <c r="N128" s="115"/>
      <c r="O128" s="115"/>
      <c r="P128" s="115"/>
      <c r="Q128" s="115"/>
      <c r="R128" s="115"/>
      <c r="S128" s="115"/>
      <c r="T128" s="116"/>
    </row>
    <row r="129" spans="1:20" x14ac:dyDescent="0.2">
      <c r="A129" s="114"/>
      <c r="B129" s="115"/>
      <c r="C129" s="115"/>
      <c r="D129" s="115"/>
      <c r="E129" s="115"/>
      <c r="F129" s="115"/>
      <c r="G129" s="115"/>
      <c r="H129" s="115"/>
      <c r="I129" s="115"/>
      <c r="J129" s="116"/>
      <c r="K129" s="114"/>
      <c r="L129" s="115"/>
      <c r="M129" s="115"/>
      <c r="N129" s="115"/>
      <c r="O129" s="115"/>
      <c r="P129" s="115"/>
      <c r="Q129" s="115"/>
      <c r="R129" s="115"/>
      <c r="S129" s="115"/>
      <c r="T129" s="116"/>
    </row>
    <row r="130" spans="1:20" x14ac:dyDescent="0.2">
      <c r="A130" s="114"/>
      <c r="B130" s="115"/>
      <c r="C130" s="115"/>
      <c r="D130" s="115"/>
      <c r="E130" s="115"/>
      <c r="F130" s="115"/>
      <c r="G130" s="115"/>
      <c r="H130" s="115"/>
      <c r="I130" s="115"/>
      <c r="J130" s="116"/>
      <c r="K130" s="114"/>
      <c r="L130" s="115"/>
      <c r="M130" s="115"/>
      <c r="N130" s="115"/>
      <c r="O130" s="115"/>
      <c r="P130" s="115"/>
      <c r="Q130" s="115"/>
      <c r="R130" s="115"/>
      <c r="S130" s="115"/>
      <c r="T130" s="116"/>
    </row>
    <row r="131" spans="1:20" x14ac:dyDescent="0.2">
      <c r="A131" s="114"/>
      <c r="B131" s="115"/>
      <c r="C131" s="115"/>
      <c r="D131" s="115"/>
      <c r="E131" s="115"/>
      <c r="F131" s="115"/>
      <c r="G131" s="115"/>
      <c r="H131" s="115"/>
      <c r="I131" s="115"/>
      <c r="J131" s="116"/>
      <c r="K131" s="114"/>
      <c r="L131" s="115"/>
      <c r="M131" s="115"/>
      <c r="N131" s="115"/>
      <c r="O131" s="115"/>
      <c r="P131" s="115"/>
      <c r="Q131" s="115"/>
      <c r="R131" s="115"/>
      <c r="S131" s="115"/>
      <c r="T131" s="116"/>
    </row>
    <row r="132" spans="1:20" x14ac:dyDescent="0.2">
      <c r="A132" s="114"/>
      <c r="B132" s="115"/>
      <c r="C132" s="115"/>
      <c r="D132" s="115"/>
      <c r="E132" s="115"/>
      <c r="F132" s="115"/>
      <c r="G132" s="115"/>
      <c r="H132" s="115"/>
      <c r="I132" s="115"/>
      <c r="J132" s="116"/>
      <c r="K132" s="114"/>
      <c r="L132" s="115"/>
      <c r="M132" s="115"/>
      <c r="N132" s="115"/>
      <c r="O132" s="115"/>
      <c r="P132" s="115"/>
      <c r="Q132" s="115"/>
      <c r="R132" s="115"/>
      <c r="S132" s="115"/>
      <c r="T132" s="116"/>
    </row>
    <row r="133" spans="1:20" x14ac:dyDescent="0.2">
      <c r="A133" s="114"/>
      <c r="B133" s="115"/>
      <c r="C133" s="115"/>
      <c r="D133" s="115"/>
      <c r="E133" s="115"/>
      <c r="F133" s="115"/>
      <c r="G133" s="115"/>
      <c r="H133" s="115"/>
      <c r="I133" s="115"/>
      <c r="J133" s="116"/>
      <c r="K133" s="114"/>
      <c r="L133" s="115"/>
      <c r="M133" s="115"/>
      <c r="N133" s="115"/>
      <c r="O133" s="115"/>
      <c r="P133" s="115"/>
      <c r="Q133" s="115"/>
      <c r="R133" s="115"/>
      <c r="S133" s="115"/>
      <c r="T133" s="116"/>
    </row>
    <row r="134" spans="1:20" x14ac:dyDescent="0.2">
      <c r="A134" s="114"/>
      <c r="B134" s="115"/>
      <c r="C134" s="115"/>
      <c r="D134" s="115"/>
      <c r="E134" s="115"/>
      <c r="F134" s="115"/>
      <c r="G134" s="115"/>
      <c r="H134" s="115"/>
      <c r="I134" s="115"/>
      <c r="J134" s="116"/>
      <c r="K134" s="114"/>
      <c r="L134" s="115"/>
      <c r="M134" s="115"/>
      <c r="N134" s="115"/>
      <c r="O134" s="115"/>
      <c r="P134" s="115"/>
      <c r="Q134" s="115"/>
      <c r="R134" s="115"/>
      <c r="S134" s="115"/>
      <c r="T134" s="116"/>
    </row>
    <row r="135" spans="1:20" x14ac:dyDescent="0.2">
      <c r="A135" s="114"/>
      <c r="B135" s="115"/>
      <c r="C135" s="115"/>
      <c r="D135" s="115"/>
      <c r="E135" s="115"/>
      <c r="F135" s="115"/>
      <c r="G135" s="115"/>
      <c r="H135" s="115"/>
      <c r="I135" s="115"/>
      <c r="J135" s="116"/>
      <c r="K135" s="114"/>
      <c r="L135" s="115"/>
      <c r="M135" s="115"/>
      <c r="N135" s="115"/>
      <c r="O135" s="115"/>
      <c r="P135" s="115"/>
      <c r="Q135" s="115"/>
      <c r="R135" s="115"/>
      <c r="S135" s="115"/>
      <c r="T135" s="116"/>
    </row>
    <row r="136" spans="1:20" x14ac:dyDescent="0.2">
      <c r="A136" s="114"/>
      <c r="B136" s="115"/>
      <c r="C136" s="115"/>
      <c r="D136" s="115"/>
      <c r="E136" s="115"/>
      <c r="F136" s="115"/>
      <c r="G136" s="115"/>
      <c r="H136" s="115"/>
      <c r="I136" s="115"/>
      <c r="J136" s="116"/>
      <c r="K136" s="114"/>
      <c r="L136" s="115"/>
      <c r="M136" s="115"/>
      <c r="N136" s="115"/>
      <c r="O136" s="115"/>
      <c r="P136" s="115"/>
      <c r="Q136" s="115"/>
      <c r="R136" s="115"/>
      <c r="S136" s="115"/>
      <c r="T136" s="116"/>
    </row>
    <row r="137" spans="1:20" x14ac:dyDescent="0.2">
      <c r="A137" s="114"/>
      <c r="B137" s="115"/>
      <c r="C137" s="115"/>
      <c r="D137" s="115"/>
      <c r="E137" s="115"/>
      <c r="F137" s="115"/>
      <c r="G137" s="115"/>
      <c r="H137" s="115"/>
      <c r="I137" s="115"/>
      <c r="J137" s="116"/>
      <c r="K137" s="114"/>
      <c r="L137" s="115"/>
      <c r="M137" s="115"/>
      <c r="N137" s="115"/>
      <c r="O137" s="115"/>
      <c r="P137" s="115"/>
      <c r="Q137" s="115"/>
      <c r="R137" s="115"/>
      <c r="S137" s="115"/>
      <c r="T137" s="116"/>
    </row>
    <row r="138" spans="1:20" x14ac:dyDescent="0.2">
      <c r="A138" s="114"/>
      <c r="B138" s="115"/>
      <c r="C138" s="115"/>
      <c r="D138" s="115"/>
      <c r="E138" s="115"/>
      <c r="F138" s="115"/>
      <c r="G138" s="115"/>
      <c r="H138" s="115"/>
      <c r="I138" s="115"/>
      <c r="J138" s="116"/>
      <c r="K138" s="114"/>
      <c r="L138" s="115"/>
      <c r="M138" s="115"/>
      <c r="N138" s="115"/>
      <c r="O138" s="115"/>
      <c r="P138" s="115"/>
      <c r="Q138" s="115"/>
      <c r="R138" s="115"/>
      <c r="S138" s="115"/>
      <c r="T138" s="116"/>
    </row>
    <row r="139" spans="1:20" x14ac:dyDescent="0.2">
      <c r="A139" s="114"/>
      <c r="B139" s="115"/>
      <c r="C139" s="115"/>
      <c r="D139" s="115"/>
      <c r="E139" s="115"/>
      <c r="F139" s="115"/>
      <c r="G139" s="115"/>
      <c r="H139" s="115"/>
      <c r="I139" s="115"/>
      <c r="J139" s="116"/>
      <c r="K139" s="114"/>
      <c r="L139" s="115"/>
      <c r="M139" s="115"/>
      <c r="N139" s="115"/>
      <c r="O139" s="115"/>
      <c r="P139" s="115"/>
      <c r="Q139" s="115"/>
      <c r="R139" s="115"/>
      <c r="S139" s="115"/>
      <c r="T139" s="116"/>
    </row>
    <row r="140" spans="1:20" x14ac:dyDescent="0.2">
      <c r="A140" s="114"/>
      <c r="B140" s="115"/>
      <c r="C140" s="115"/>
      <c r="D140" s="115"/>
      <c r="E140" s="115"/>
      <c r="F140" s="115"/>
      <c r="G140" s="115"/>
      <c r="H140" s="115"/>
      <c r="I140" s="115"/>
      <c r="J140" s="116"/>
      <c r="K140" s="114"/>
      <c r="L140" s="115"/>
      <c r="M140" s="115"/>
      <c r="N140" s="115"/>
      <c r="O140" s="115"/>
      <c r="P140" s="115"/>
      <c r="Q140" s="115"/>
      <c r="R140" s="115"/>
      <c r="S140" s="115"/>
      <c r="T140" s="116"/>
    </row>
    <row r="141" spans="1:20" x14ac:dyDescent="0.2">
      <c r="A141" s="114"/>
      <c r="B141" s="115"/>
      <c r="C141" s="115"/>
      <c r="D141" s="115"/>
      <c r="E141" s="115"/>
      <c r="F141" s="115"/>
      <c r="G141" s="115"/>
      <c r="H141" s="115"/>
      <c r="I141" s="115"/>
      <c r="J141" s="116"/>
      <c r="K141" s="114"/>
      <c r="L141" s="115"/>
      <c r="M141" s="115"/>
      <c r="N141" s="115"/>
      <c r="O141" s="115"/>
      <c r="P141" s="115"/>
      <c r="Q141" s="115"/>
      <c r="R141" s="115"/>
      <c r="S141" s="115"/>
      <c r="T141" s="116"/>
    </row>
    <row r="142" spans="1:20" x14ac:dyDescent="0.2">
      <c r="A142" s="114"/>
      <c r="B142" s="115"/>
      <c r="C142" s="115"/>
      <c r="D142" s="115"/>
      <c r="E142" s="115"/>
      <c r="F142" s="115"/>
      <c r="G142" s="115"/>
      <c r="H142" s="115"/>
      <c r="I142" s="115"/>
      <c r="J142" s="116"/>
      <c r="K142" s="114"/>
      <c r="L142" s="115"/>
      <c r="M142" s="115"/>
      <c r="N142" s="115"/>
      <c r="O142" s="115"/>
      <c r="P142" s="115"/>
      <c r="Q142" s="115"/>
      <c r="R142" s="115"/>
      <c r="S142" s="115"/>
      <c r="T142" s="116"/>
    </row>
    <row r="143" spans="1:20" x14ac:dyDescent="0.2">
      <c r="A143" s="114"/>
      <c r="B143" s="115"/>
      <c r="C143" s="115"/>
      <c r="D143" s="115"/>
      <c r="E143" s="115"/>
      <c r="F143" s="115"/>
      <c r="G143" s="115"/>
      <c r="H143" s="115"/>
      <c r="I143" s="115"/>
      <c r="J143" s="116"/>
      <c r="K143" s="114"/>
      <c r="L143" s="115"/>
      <c r="M143" s="115"/>
      <c r="N143" s="115"/>
      <c r="O143" s="115"/>
      <c r="P143" s="115"/>
      <c r="Q143" s="115"/>
      <c r="R143" s="115"/>
      <c r="S143" s="115"/>
      <c r="T143" s="116"/>
    </row>
    <row r="144" spans="1:20" x14ac:dyDescent="0.2">
      <c r="A144" s="114"/>
      <c r="B144" s="115"/>
      <c r="C144" s="115"/>
      <c r="D144" s="115"/>
      <c r="E144" s="115"/>
      <c r="F144" s="115"/>
      <c r="G144" s="115"/>
      <c r="H144" s="115"/>
      <c r="I144" s="115"/>
      <c r="J144" s="116"/>
      <c r="K144" s="114"/>
      <c r="L144" s="115"/>
      <c r="M144" s="115"/>
      <c r="N144" s="115"/>
      <c r="O144" s="115"/>
      <c r="P144" s="115"/>
      <c r="Q144" s="115"/>
      <c r="R144" s="115"/>
      <c r="S144" s="115"/>
      <c r="T144" s="116"/>
    </row>
    <row r="145" spans="1:20" x14ac:dyDescent="0.2">
      <c r="A145" s="114"/>
      <c r="B145" s="115"/>
      <c r="C145" s="115"/>
      <c r="D145" s="115"/>
      <c r="E145" s="115"/>
      <c r="F145" s="115"/>
      <c r="G145" s="115"/>
      <c r="H145" s="115"/>
      <c r="I145" s="115"/>
      <c r="J145" s="116"/>
      <c r="K145" s="114"/>
      <c r="L145" s="115"/>
      <c r="M145" s="115"/>
      <c r="N145" s="115"/>
      <c r="O145" s="115"/>
      <c r="P145" s="115"/>
      <c r="Q145" s="115"/>
      <c r="R145" s="115"/>
      <c r="S145" s="115"/>
      <c r="T145" s="116"/>
    </row>
    <row r="146" spans="1:20" x14ac:dyDescent="0.2">
      <c r="A146" s="114"/>
      <c r="B146" s="115"/>
      <c r="C146" s="115"/>
      <c r="D146" s="115"/>
      <c r="E146" s="115"/>
      <c r="F146" s="115"/>
      <c r="G146" s="115"/>
      <c r="H146" s="115"/>
      <c r="I146" s="115"/>
      <c r="J146" s="116"/>
      <c r="K146" s="114"/>
      <c r="L146" s="115"/>
      <c r="M146" s="115"/>
      <c r="N146" s="115"/>
      <c r="O146" s="115"/>
      <c r="P146" s="115"/>
      <c r="Q146" s="115"/>
      <c r="R146" s="115"/>
      <c r="S146" s="115"/>
      <c r="T146" s="116"/>
    </row>
    <row r="147" spans="1:20" x14ac:dyDescent="0.2">
      <c r="A147" s="117"/>
      <c r="B147" s="118"/>
      <c r="C147" s="118"/>
      <c r="D147" s="118"/>
      <c r="E147" s="118"/>
      <c r="F147" s="118"/>
      <c r="G147" s="118"/>
      <c r="H147" s="118"/>
      <c r="I147" s="118"/>
      <c r="J147" s="119"/>
      <c r="K147" s="117"/>
      <c r="L147" s="118"/>
      <c r="M147" s="118"/>
      <c r="N147" s="118"/>
      <c r="O147" s="118"/>
      <c r="P147" s="118"/>
      <c r="Q147" s="118"/>
      <c r="R147" s="118"/>
      <c r="S147" s="118"/>
      <c r="T147" s="119"/>
    </row>
    <row r="148" spans="1:20" x14ac:dyDescent="0.2">
      <c r="A148" s="120" t="s">
        <v>339</v>
      </c>
      <c r="B148" s="121"/>
      <c r="C148" s="121"/>
      <c r="D148" s="121"/>
      <c r="E148" s="121"/>
      <c r="F148" s="121"/>
      <c r="G148" s="121"/>
      <c r="H148" s="121"/>
      <c r="I148" s="121"/>
      <c r="J148" s="122"/>
      <c r="K148" s="120" t="s">
        <v>340</v>
      </c>
      <c r="L148" s="121"/>
      <c r="M148" s="121"/>
      <c r="N148" s="121"/>
      <c r="O148" s="121"/>
      <c r="P148" s="121"/>
      <c r="Q148" s="121"/>
      <c r="R148" s="121"/>
      <c r="S148" s="121"/>
      <c r="T148" s="122"/>
    </row>
    <row r="149" spans="1:20" x14ac:dyDescent="0.2">
      <c r="A149" s="123"/>
      <c r="B149" s="124"/>
      <c r="C149" s="124"/>
      <c r="D149" s="124"/>
      <c r="E149" s="124"/>
      <c r="F149" s="124"/>
      <c r="G149" s="124"/>
      <c r="H149" s="124"/>
      <c r="I149" s="124"/>
      <c r="J149" s="125"/>
      <c r="K149" s="123"/>
      <c r="L149" s="124"/>
      <c r="M149" s="124"/>
      <c r="N149" s="124"/>
      <c r="O149" s="124"/>
      <c r="P149" s="124"/>
      <c r="Q149" s="124"/>
      <c r="R149" s="124"/>
      <c r="S149" s="124"/>
      <c r="T149" s="125"/>
    </row>
    <row r="150" spans="1:20" x14ac:dyDescent="0.2">
      <c r="A150" s="123"/>
      <c r="B150" s="124"/>
      <c r="C150" s="124"/>
      <c r="D150" s="124"/>
      <c r="E150" s="124"/>
      <c r="F150" s="124"/>
      <c r="G150" s="124"/>
      <c r="H150" s="124"/>
      <c r="I150" s="124"/>
      <c r="J150" s="125"/>
      <c r="K150" s="123"/>
      <c r="L150" s="124"/>
      <c r="M150" s="124"/>
      <c r="N150" s="124"/>
      <c r="O150" s="124"/>
      <c r="P150" s="124"/>
      <c r="Q150" s="124"/>
      <c r="R150" s="124"/>
      <c r="S150" s="124"/>
      <c r="T150" s="125"/>
    </row>
    <row r="151" spans="1:20" x14ac:dyDescent="0.2">
      <c r="A151" s="123"/>
      <c r="B151" s="124"/>
      <c r="C151" s="124"/>
      <c r="D151" s="124"/>
      <c r="E151" s="124"/>
      <c r="F151" s="124"/>
      <c r="G151" s="124"/>
      <c r="H151" s="124"/>
      <c r="I151" s="124"/>
      <c r="J151" s="125"/>
      <c r="K151" s="123"/>
      <c r="L151" s="124"/>
      <c r="M151" s="124"/>
      <c r="N151" s="124"/>
      <c r="O151" s="124"/>
      <c r="P151" s="124"/>
      <c r="Q151" s="124"/>
      <c r="R151" s="124"/>
      <c r="S151" s="124"/>
      <c r="T151" s="125"/>
    </row>
    <row r="152" spans="1:20" x14ac:dyDescent="0.2">
      <c r="A152" s="123"/>
      <c r="B152" s="124"/>
      <c r="C152" s="124"/>
      <c r="D152" s="124"/>
      <c r="E152" s="124"/>
      <c r="F152" s="124"/>
      <c r="G152" s="124"/>
      <c r="H152" s="124"/>
      <c r="I152" s="124"/>
      <c r="J152" s="125"/>
      <c r="K152" s="123"/>
      <c r="L152" s="124"/>
      <c r="M152" s="124"/>
      <c r="N152" s="124"/>
      <c r="O152" s="124"/>
      <c r="P152" s="124"/>
      <c r="Q152" s="124"/>
      <c r="R152" s="124"/>
      <c r="S152" s="124"/>
      <c r="T152" s="125"/>
    </row>
    <row r="153" spans="1:20" x14ac:dyDescent="0.2">
      <c r="A153" s="123"/>
      <c r="B153" s="124"/>
      <c r="C153" s="124"/>
      <c r="D153" s="124"/>
      <c r="E153" s="124"/>
      <c r="F153" s="124"/>
      <c r="G153" s="124"/>
      <c r="H153" s="124"/>
      <c r="I153" s="124"/>
      <c r="J153" s="125"/>
      <c r="K153" s="123"/>
      <c r="L153" s="124"/>
      <c r="M153" s="124"/>
      <c r="N153" s="124"/>
      <c r="O153" s="124"/>
      <c r="P153" s="124"/>
      <c r="Q153" s="124"/>
      <c r="R153" s="124"/>
      <c r="S153" s="124"/>
      <c r="T153" s="125"/>
    </row>
    <row r="154" spans="1:20" x14ac:dyDescent="0.2">
      <c r="A154" s="123"/>
      <c r="B154" s="124"/>
      <c r="C154" s="124"/>
      <c r="D154" s="124"/>
      <c r="E154" s="124"/>
      <c r="F154" s="124"/>
      <c r="G154" s="124"/>
      <c r="H154" s="124"/>
      <c r="I154" s="124"/>
      <c r="J154" s="125"/>
      <c r="K154" s="123"/>
      <c r="L154" s="124"/>
      <c r="M154" s="124"/>
      <c r="N154" s="124"/>
      <c r="O154" s="124"/>
      <c r="P154" s="124"/>
      <c r="Q154" s="124"/>
      <c r="R154" s="124"/>
      <c r="S154" s="124"/>
      <c r="T154" s="125"/>
    </row>
    <row r="155" spans="1:20" x14ac:dyDescent="0.2">
      <c r="A155" s="123"/>
      <c r="B155" s="124"/>
      <c r="C155" s="124"/>
      <c r="D155" s="124"/>
      <c r="E155" s="124"/>
      <c r="F155" s="124"/>
      <c r="G155" s="124"/>
      <c r="H155" s="124"/>
      <c r="I155" s="124"/>
      <c r="J155" s="125"/>
      <c r="K155" s="123"/>
      <c r="L155" s="124"/>
      <c r="M155" s="124"/>
      <c r="N155" s="124"/>
      <c r="O155" s="124"/>
      <c r="P155" s="124"/>
      <c r="Q155" s="124"/>
      <c r="R155" s="124"/>
      <c r="S155" s="124"/>
      <c r="T155" s="125"/>
    </row>
    <row r="156" spans="1:20" x14ac:dyDescent="0.2">
      <c r="A156" s="123"/>
      <c r="B156" s="124"/>
      <c r="C156" s="124"/>
      <c r="D156" s="124"/>
      <c r="E156" s="124"/>
      <c r="F156" s="124"/>
      <c r="G156" s="124"/>
      <c r="H156" s="124"/>
      <c r="I156" s="124"/>
      <c r="J156" s="125"/>
      <c r="K156" s="123"/>
      <c r="L156" s="124"/>
      <c r="M156" s="124"/>
      <c r="N156" s="124"/>
      <c r="O156" s="124"/>
      <c r="P156" s="124"/>
      <c r="Q156" s="124"/>
      <c r="R156" s="124"/>
      <c r="S156" s="124"/>
      <c r="T156" s="125"/>
    </row>
    <row r="157" spans="1:20" x14ac:dyDescent="0.2">
      <c r="A157" s="123"/>
      <c r="B157" s="124"/>
      <c r="C157" s="124"/>
      <c r="D157" s="124"/>
      <c r="E157" s="124"/>
      <c r="F157" s="124"/>
      <c r="G157" s="124"/>
      <c r="H157" s="124"/>
      <c r="I157" s="124"/>
      <c r="J157" s="125"/>
      <c r="K157" s="123"/>
      <c r="L157" s="124"/>
      <c r="M157" s="124"/>
      <c r="N157" s="124"/>
      <c r="O157" s="124"/>
      <c r="P157" s="124"/>
      <c r="Q157" s="124"/>
      <c r="R157" s="124"/>
      <c r="S157" s="124"/>
      <c r="T157" s="125"/>
    </row>
    <row r="158" spans="1:20" x14ac:dyDescent="0.2">
      <c r="A158" s="123"/>
      <c r="B158" s="124"/>
      <c r="C158" s="124"/>
      <c r="D158" s="124"/>
      <c r="E158" s="124"/>
      <c r="F158" s="124"/>
      <c r="G158" s="124"/>
      <c r="H158" s="124"/>
      <c r="I158" s="124"/>
      <c r="J158" s="125"/>
      <c r="K158" s="123"/>
      <c r="L158" s="124"/>
      <c r="M158" s="124"/>
      <c r="N158" s="124"/>
      <c r="O158" s="124"/>
      <c r="P158" s="124"/>
      <c r="Q158" s="124"/>
      <c r="R158" s="124"/>
      <c r="S158" s="124"/>
      <c r="T158" s="125"/>
    </row>
    <row r="159" spans="1:20" x14ac:dyDescent="0.2">
      <c r="A159" s="123"/>
      <c r="B159" s="124"/>
      <c r="C159" s="124"/>
      <c r="D159" s="124"/>
      <c r="E159" s="124"/>
      <c r="F159" s="124"/>
      <c r="G159" s="124"/>
      <c r="H159" s="124"/>
      <c r="I159" s="124"/>
      <c r="J159" s="125"/>
      <c r="K159" s="123"/>
      <c r="L159" s="124"/>
      <c r="M159" s="124"/>
      <c r="N159" s="124"/>
      <c r="O159" s="124"/>
      <c r="P159" s="124"/>
      <c r="Q159" s="124"/>
      <c r="R159" s="124"/>
      <c r="S159" s="124"/>
      <c r="T159" s="125"/>
    </row>
    <row r="160" spans="1:20" x14ac:dyDescent="0.2">
      <c r="A160" s="123"/>
      <c r="B160" s="124"/>
      <c r="C160" s="124"/>
      <c r="D160" s="124"/>
      <c r="E160" s="124"/>
      <c r="F160" s="124"/>
      <c r="G160" s="124"/>
      <c r="H160" s="124"/>
      <c r="I160" s="124"/>
      <c r="J160" s="125"/>
      <c r="K160" s="123"/>
      <c r="L160" s="124"/>
      <c r="M160" s="124"/>
      <c r="N160" s="124"/>
      <c r="O160" s="124"/>
      <c r="P160" s="124"/>
      <c r="Q160" s="124"/>
      <c r="R160" s="124"/>
      <c r="S160" s="124"/>
      <c r="T160" s="125"/>
    </row>
    <row r="161" spans="1:20" x14ac:dyDescent="0.2">
      <c r="A161" s="123"/>
      <c r="B161" s="124"/>
      <c r="C161" s="124"/>
      <c r="D161" s="124"/>
      <c r="E161" s="124"/>
      <c r="F161" s="124"/>
      <c r="G161" s="124"/>
      <c r="H161" s="124"/>
      <c r="I161" s="124"/>
      <c r="J161" s="125"/>
      <c r="K161" s="123"/>
      <c r="L161" s="124"/>
      <c r="M161" s="124"/>
      <c r="N161" s="124"/>
      <c r="O161" s="124"/>
      <c r="P161" s="124"/>
      <c r="Q161" s="124"/>
      <c r="R161" s="124"/>
      <c r="S161" s="124"/>
      <c r="T161" s="125"/>
    </row>
    <row r="162" spans="1:20" x14ac:dyDescent="0.2">
      <c r="A162" s="123"/>
      <c r="B162" s="124"/>
      <c r="C162" s="124"/>
      <c r="D162" s="124"/>
      <c r="E162" s="124"/>
      <c r="F162" s="124"/>
      <c r="G162" s="124"/>
      <c r="H162" s="124"/>
      <c r="I162" s="124"/>
      <c r="J162" s="125"/>
      <c r="K162" s="123"/>
      <c r="L162" s="124"/>
      <c r="M162" s="124"/>
      <c r="N162" s="124"/>
      <c r="O162" s="124"/>
      <c r="P162" s="124"/>
      <c r="Q162" s="124"/>
      <c r="R162" s="124"/>
      <c r="S162" s="124"/>
      <c r="T162" s="125"/>
    </row>
    <row r="163" spans="1:20" x14ac:dyDescent="0.2">
      <c r="A163" s="123"/>
      <c r="B163" s="124"/>
      <c r="C163" s="124"/>
      <c r="D163" s="124"/>
      <c r="E163" s="124"/>
      <c r="F163" s="124"/>
      <c r="G163" s="124"/>
      <c r="H163" s="124"/>
      <c r="I163" s="124"/>
      <c r="J163" s="125"/>
      <c r="K163" s="123"/>
      <c r="L163" s="124"/>
      <c r="M163" s="124"/>
      <c r="N163" s="124"/>
      <c r="O163" s="124"/>
      <c r="P163" s="124"/>
      <c r="Q163" s="124"/>
      <c r="R163" s="124"/>
      <c r="S163" s="124"/>
      <c r="T163" s="125"/>
    </row>
    <row r="164" spans="1:20" x14ac:dyDescent="0.2">
      <c r="A164" s="123"/>
      <c r="B164" s="124"/>
      <c r="C164" s="124"/>
      <c r="D164" s="124"/>
      <c r="E164" s="124"/>
      <c r="F164" s="124"/>
      <c r="G164" s="124"/>
      <c r="H164" s="124"/>
      <c r="I164" s="124"/>
      <c r="J164" s="125"/>
      <c r="K164" s="123"/>
      <c r="L164" s="124"/>
      <c r="M164" s="124"/>
      <c r="N164" s="124"/>
      <c r="O164" s="124"/>
      <c r="P164" s="124"/>
      <c r="Q164" s="124"/>
      <c r="R164" s="124"/>
      <c r="S164" s="124"/>
      <c r="T164" s="125"/>
    </row>
    <row r="165" spans="1:20" x14ac:dyDescent="0.2">
      <c r="A165" s="123"/>
      <c r="B165" s="124"/>
      <c r="C165" s="124"/>
      <c r="D165" s="124"/>
      <c r="E165" s="124"/>
      <c r="F165" s="124"/>
      <c r="G165" s="124"/>
      <c r="H165" s="124"/>
      <c r="I165" s="124"/>
      <c r="J165" s="125"/>
      <c r="K165" s="123"/>
      <c r="L165" s="124"/>
      <c r="M165" s="124"/>
      <c r="N165" s="124"/>
      <c r="O165" s="124"/>
      <c r="P165" s="124"/>
      <c r="Q165" s="124"/>
      <c r="R165" s="124"/>
      <c r="S165" s="124"/>
      <c r="T165" s="125"/>
    </row>
    <row r="166" spans="1:20" x14ac:dyDescent="0.2">
      <c r="A166" s="123"/>
      <c r="B166" s="124"/>
      <c r="C166" s="124"/>
      <c r="D166" s="124"/>
      <c r="E166" s="124"/>
      <c r="F166" s="124"/>
      <c r="G166" s="124"/>
      <c r="H166" s="124"/>
      <c r="I166" s="124"/>
      <c r="J166" s="125"/>
      <c r="K166" s="123"/>
      <c r="L166" s="124"/>
      <c r="M166" s="124"/>
      <c r="N166" s="124"/>
      <c r="O166" s="124"/>
      <c r="P166" s="124"/>
      <c r="Q166" s="124"/>
      <c r="R166" s="124"/>
      <c r="S166" s="124"/>
      <c r="T166" s="125"/>
    </row>
    <row r="167" spans="1:20" x14ac:dyDescent="0.2">
      <c r="A167" s="123"/>
      <c r="B167" s="124"/>
      <c r="C167" s="124"/>
      <c r="D167" s="124"/>
      <c r="E167" s="124"/>
      <c r="F167" s="124"/>
      <c r="G167" s="124"/>
      <c r="H167" s="124"/>
      <c r="I167" s="124"/>
      <c r="J167" s="125"/>
      <c r="K167" s="123"/>
      <c r="L167" s="124"/>
      <c r="M167" s="124"/>
      <c r="N167" s="124"/>
      <c r="O167" s="124"/>
      <c r="P167" s="124"/>
      <c r="Q167" s="124"/>
      <c r="R167" s="124"/>
      <c r="S167" s="124"/>
      <c r="T167" s="125"/>
    </row>
    <row r="168" spans="1:20" x14ac:dyDescent="0.2">
      <c r="A168" s="123"/>
      <c r="B168" s="124"/>
      <c r="C168" s="124"/>
      <c r="D168" s="124"/>
      <c r="E168" s="124"/>
      <c r="F168" s="124"/>
      <c r="G168" s="124"/>
      <c r="H168" s="124"/>
      <c r="I168" s="124"/>
      <c r="J168" s="125"/>
      <c r="K168" s="123"/>
      <c r="L168" s="124"/>
      <c r="M168" s="124"/>
      <c r="N168" s="124"/>
      <c r="O168" s="124"/>
      <c r="P168" s="124"/>
      <c r="Q168" s="124"/>
      <c r="R168" s="124"/>
      <c r="S168" s="124"/>
      <c r="T168" s="125"/>
    </row>
    <row r="169" spans="1:20" x14ac:dyDescent="0.2">
      <c r="A169" s="123"/>
      <c r="B169" s="124"/>
      <c r="C169" s="124"/>
      <c r="D169" s="124"/>
      <c r="E169" s="124"/>
      <c r="F169" s="124"/>
      <c r="G169" s="124"/>
      <c r="H169" s="124"/>
      <c r="I169" s="124"/>
      <c r="J169" s="125"/>
      <c r="K169" s="123"/>
      <c r="L169" s="124"/>
      <c r="M169" s="124"/>
      <c r="N169" s="124"/>
      <c r="O169" s="124"/>
      <c r="P169" s="124"/>
      <c r="Q169" s="124"/>
      <c r="R169" s="124"/>
      <c r="S169" s="124"/>
      <c r="T169" s="125"/>
    </row>
    <row r="170" spans="1:20" x14ac:dyDescent="0.2">
      <c r="A170" s="123"/>
      <c r="B170" s="124"/>
      <c r="C170" s="124"/>
      <c r="D170" s="124"/>
      <c r="E170" s="124"/>
      <c r="F170" s="124"/>
      <c r="G170" s="124"/>
      <c r="H170" s="124"/>
      <c r="I170" s="124"/>
      <c r="J170" s="125"/>
      <c r="K170" s="123"/>
      <c r="L170" s="124"/>
      <c r="M170" s="124"/>
      <c r="N170" s="124"/>
      <c r="O170" s="124"/>
      <c r="P170" s="124"/>
      <c r="Q170" s="124"/>
      <c r="R170" s="124"/>
      <c r="S170" s="124"/>
      <c r="T170" s="125"/>
    </row>
    <row r="171" spans="1:20" x14ac:dyDescent="0.2">
      <c r="A171" s="123"/>
      <c r="B171" s="124"/>
      <c r="C171" s="124"/>
      <c r="D171" s="124"/>
      <c r="E171" s="124"/>
      <c r="F171" s="124"/>
      <c r="G171" s="124"/>
      <c r="H171" s="124"/>
      <c r="I171" s="124"/>
      <c r="J171" s="125"/>
      <c r="K171" s="123"/>
      <c r="L171" s="124"/>
      <c r="M171" s="124"/>
      <c r="N171" s="124"/>
      <c r="O171" s="124"/>
      <c r="P171" s="124"/>
      <c r="Q171" s="124"/>
      <c r="R171" s="124"/>
      <c r="S171" s="124"/>
      <c r="T171" s="125"/>
    </row>
    <row r="172" spans="1:20" x14ac:dyDescent="0.2">
      <c r="A172" s="123"/>
      <c r="B172" s="124"/>
      <c r="C172" s="124"/>
      <c r="D172" s="124"/>
      <c r="E172" s="124"/>
      <c r="F172" s="124"/>
      <c r="G172" s="124"/>
      <c r="H172" s="124"/>
      <c r="I172" s="124"/>
      <c r="J172" s="125"/>
      <c r="K172" s="123"/>
      <c r="L172" s="124"/>
      <c r="M172" s="124"/>
      <c r="N172" s="124"/>
      <c r="O172" s="124"/>
      <c r="P172" s="124"/>
      <c r="Q172" s="124"/>
      <c r="R172" s="124"/>
      <c r="S172" s="124"/>
      <c r="T172" s="125"/>
    </row>
    <row r="173" spans="1:20" x14ac:dyDescent="0.2">
      <c r="A173" s="123"/>
      <c r="B173" s="124"/>
      <c r="C173" s="124"/>
      <c r="D173" s="124"/>
      <c r="E173" s="124"/>
      <c r="F173" s="124"/>
      <c r="G173" s="124"/>
      <c r="H173" s="124"/>
      <c r="I173" s="124"/>
      <c r="J173" s="125"/>
      <c r="K173" s="123"/>
      <c r="L173" s="124"/>
      <c r="M173" s="124"/>
      <c r="N173" s="124"/>
      <c r="O173" s="124"/>
      <c r="P173" s="124"/>
      <c r="Q173" s="124"/>
      <c r="R173" s="124"/>
      <c r="S173" s="124"/>
      <c r="T173" s="125"/>
    </row>
    <row r="174" spans="1:20" x14ac:dyDescent="0.2">
      <c r="A174" s="123"/>
      <c r="B174" s="124"/>
      <c r="C174" s="124"/>
      <c r="D174" s="124"/>
      <c r="E174" s="124"/>
      <c r="F174" s="124"/>
      <c r="G174" s="124"/>
      <c r="H174" s="124"/>
      <c r="I174" s="124"/>
      <c r="J174" s="125"/>
      <c r="K174" s="123"/>
      <c r="L174" s="124"/>
      <c r="M174" s="124"/>
      <c r="N174" s="124"/>
      <c r="O174" s="124"/>
      <c r="P174" s="124"/>
      <c r="Q174" s="124"/>
      <c r="R174" s="124"/>
      <c r="S174" s="124"/>
      <c r="T174" s="125"/>
    </row>
    <row r="175" spans="1:20" x14ac:dyDescent="0.2">
      <c r="A175" s="123"/>
      <c r="B175" s="124"/>
      <c r="C175" s="124"/>
      <c r="D175" s="124"/>
      <c r="E175" s="124"/>
      <c r="F175" s="124"/>
      <c r="G175" s="124"/>
      <c r="H175" s="124"/>
      <c r="I175" s="124"/>
      <c r="J175" s="125"/>
      <c r="K175" s="123"/>
      <c r="L175" s="124"/>
      <c r="M175" s="124"/>
      <c r="N175" s="124"/>
      <c r="O175" s="124"/>
      <c r="P175" s="124"/>
      <c r="Q175" s="124"/>
      <c r="R175" s="124"/>
      <c r="S175" s="124"/>
      <c r="T175" s="125"/>
    </row>
    <row r="176" spans="1:20" x14ac:dyDescent="0.2">
      <c r="A176" s="123"/>
      <c r="B176" s="124"/>
      <c r="C176" s="124"/>
      <c r="D176" s="124"/>
      <c r="E176" s="124"/>
      <c r="F176" s="124"/>
      <c r="G176" s="124"/>
      <c r="H176" s="124"/>
      <c r="I176" s="124"/>
      <c r="J176" s="125"/>
      <c r="K176" s="123"/>
      <c r="L176" s="124"/>
      <c r="M176" s="124"/>
      <c r="N176" s="124"/>
      <c r="O176" s="124"/>
      <c r="P176" s="124"/>
      <c r="Q176" s="124"/>
      <c r="R176" s="124"/>
      <c r="S176" s="124"/>
      <c r="T176" s="125"/>
    </row>
    <row r="177" spans="1:20" x14ac:dyDescent="0.2">
      <c r="A177" s="123"/>
      <c r="B177" s="124"/>
      <c r="C177" s="124"/>
      <c r="D177" s="124"/>
      <c r="E177" s="124"/>
      <c r="F177" s="124"/>
      <c r="G177" s="124"/>
      <c r="H177" s="124"/>
      <c r="I177" s="124"/>
      <c r="J177" s="125"/>
      <c r="K177" s="123"/>
      <c r="L177" s="124"/>
      <c r="M177" s="124"/>
      <c r="N177" s="124"/>
      <c r="O177" s="124"/>
      <c r="P177" s="124"/>
      <c r="Q177" s="124"/>
      <c r="R177" s="124"/>
      <c r="S177" s="124"/>
      <c r="T177" s="125"/>
    </row>
    <row r="178" spans="1:20" x14ac:dyDescent="0.2">
      <c r="A178" s="123"/>
      <c r="B178" s="124"/>
      <c r="C178" s="124"/>
      <c r="D178" s="124"/>
      <c r="E178" s="124"/>
      <c r="F178" s="124"/>
      <c r="G178" s="124"/>
      <c r="H178" s="124"/>
      <c r="I178" s="124"/>
      <c r="J178" s="125"/>
      <c r="K178" s="123"/>
      <c r="L178" s="124"/>
      <c r="M178" s="124"/>
      <c r="N178" s="124"/>
      <c r="O178" s="124"/>
      <c r="P178" s="124"/>
      <c r="Q178" s="124"/>
      <c r="R178" s="124"/>
      <c r="S178" s="124"/>
      <c r="T178" s="125"/>
    </row>
    <row r="179" spans="1:20" x14ac:dyDescent="0.2">
      <c r="A179" s="123"/>
      <c r="B179" s="124"/>
      <c r="C179" s="124"/>
      <c r="D179" s="124"/>
      <c r="E179" s="124"/>
      <c r="F179" s="124"/>
      <c r="G179" s="124"/>
      <c r="H179" s="124"/>
      <c r="I179" s="124"/>
      <c r="J179" s="125"/>
      <c r="K179" s="123"/>
      <c r="L179" s="124"/>
      <c r="M179" s="124"/>
      <c r="N179" s="124"/>
      <c r="O179" s="124"/>
      <c r="P179" s="124"/>
      <c r="Q179" s="124"/>
      <c r="R179" s="124"/>
      <c r="S179" s="124"/>
      <c r="T179" s="125"/>
    </row>
    <row r="180" spans="1:20" x14ac:dyDescent="0.2">
      <c r="A180" s="123"/>
      <c r="B180" s="124"/>
      <c r="C180" s="124"/>
      <c r="D180" s="124"/>
      <c r="E180" s="124"/>
      <c r="F180" s="124"/>
      <c r="G180" s="124"/>
      <c r="H180" s="124"/>
      <c r="I180" s="124"/>
      <c r="J180" s="125"/>
      <c r="K180" s="123"/>
      <c r="L180" s="124"/>
      <c r="M180" s="124"/>
      <c r="N180" s="124"/>
      <c r="O180" s="124"/>
      <c r="P180" s="124"/>
      <c r="Q180" s="124"/>
      <c r="R180" s="124"/>
      <c r="S180" s="124"/>
      <c r="T180" s="125"/>
    </row>
    <row r="181" spans="1:20" x14ac:dyDescent="0.2">
      <c r="A181" s="123"/>
      <c r="B181" s="124"/>
      <c r="C181" s="124"/>
      <c r="D181" s="124"/>
      <c r="E181" s="124"/>
      <c r="F181" s="124"/>
      <c r="G181" s="124"/>
      <c r="H181" s="124"/>
      <c r="I181" s="124"/>
      <c r="J181" s="125"/>
      <c r="K181" s="123"/>
      <c r="L181" s="124"/>
      <c r="M181" s="124"/>
      <c r="N181" s="124"/>
      <c r="O181" s="124"/>
      <c r="P181" s="124"/>
      <c r="Q181" s="124"/>
      <c r="R181" s="124"/>
      <c r="S181" s="124"/>
      <c r="T181" s="125"/>
    </row>
    <row r="182" spans="1:20" x14ac:dyDescent="0.2">
      <c r="A182" s="123"/>
      <c r="B182" s="124"/>
      <c r="C182" s="124"/>
      <c r="D182" s="124"/>
      <c r="E182" s="124"/>
      <c r="F182" s="124"/>
      <c r="G182" s="124"/>
      <c r="H182" s="124"/>
      <c r="I182" s="124"/>
      <c r="J182" s="125"/>
      <c r="K182" s="123"/>
      <c r="L182" s="124"/>
      <c r="M182" s="124"/>
      <c r="N182" s="124"/>
      <c r="O182" s="124"/>
      <c r="P182" s="124"/>
      <c r="Q182" s="124"/>
      <c r="R182" s="124"/>
      <c r="S182" s="124"/>
      <c r="T182" s="125"/>
    </row>
    <row r="183" spans="1:20" x14ac:dyDescent="0.2">
      <c r="A183" s="123"/>
      <c r="B183" s="124"/>
      <c r="C183" s="124"/>
      <c r="D183" s="124"/>
      <c r="E183" s="124"/>
      <c r="F183" s="124"/>
      <c r="G183" s="124"/>
      <c r="H183" s="124"/>
      <c r="I183" s="124"/>
      <c r="J183" s="125"/>
      <c r="K183" s="123"/>
      <c r="L183" s="124"/>
      <c r="M183" s="124"/>
      <c r="N183" s="124"/>
      <c r="O183" s="124"/>
      <c r="P183" s="124"/>
      <c r="Q183" s="124"/>
      <c r="R183" s="124"/>
      <c r="S183" s="124"/>
      <c r="T183" s="125"/>
    </row>
    <row r="184" spans="1:20" x14ac:dyDescent="0.2">
      <c r="A184" s="123"/>
      <c r="B184" s="124"/>
      <c r="C184" s="124"/>
      <c r="D184" s="124"/>
      <c r="E184" s="124"/>
      <c r="F184" s="124"/>
      <c r="G184" s="124"/>
      <c r="H184" s="124"/>
      <c r="I184" s="124"/>
      <c r="J184" s="125"/>
      <c r="K184" s="123"/>
      <c r="L184" s="124"/>
      <c r="M184" s="124"/>
      <c r="N184" s="124"/>
      <c r="O184" s="124"/>
      <c r="P184" s="124"/>
      <c r="Q184" s="124"/>
      <c r="R184" s="124"/>
      <c r="S184" s="124"/>
      <c r="T184" s="125"/>
    </row>
    <row r="185" spans="1:20" x14ac:dyDescent="0.2">
      <c r="A185" s="123"/>
      <c r="B185" s="124"/>
      <c r="C185" s="124"/>
      <c r="D185" s="124"/>
      <c r="E185" s="124"/>
      <c r="F185" s="124"/>
      <c r="G185" s="124"/>
      <c r="H185" s="124"/>
      <c r="I185" s="124"/>
      <c r="J185" s="125"/>
      <c r="K185" s="123"/>
      <c r="L185" s="124"/>
      <c r="M185" s="124"/>
      <c r="N185" s="124"/>
      <c r="O185" s="124"/>
      <c r="P185" s="124"/>
      <c r="Q185" s="124"/>
      <c r="R185" s="124"/>
      <c r="S185" s="124"/>
      <c r="T185" s="125"/>
    </row>
    <row r="186" spans="1:20" x14ac:dyDescent="0.2">
      <c r="A186" s="126"/>
      <c r="B186" s="127"/>
      <c r="C186" s="127"/>
      <c r="D186" s="127"/>
      <c r="E186" s="127"/>
      <c r="F186" s="127"/>
      <c r="G186" s="127"/>
      <c r="H186" s="127"/>
      <c r="I186" s="127"/>
      <c r="J186" s="128"/>
      <c r="K186" s="126"/>
      <c r="L186" s="127"/>
      <c r="M186" s="127"/>
      <c r="N186" s="127"/>
      <c r="O186" s="127"/>
      <c r="P186" s="127"/>
      <c r="Q186" s="127"/>
      <c r="R186" s="127"/>
      <c r="S186" s="127"/>
      <c r="T186" s="128"/>
    </row>
    <row r="187" spans="1:20" x14ac:dyDescent="0.2">
      <c r="A187" s="129" t="s">
        <v>341</v>
      </c>
      <c r="B187" s="130"/>
      <c r="C187" s="130"/>
      <c r="D187" s="130"/>
      <c r="E187" s="130"/>
      <c r="F187" s="130"/>
      <c r="G187" s="130"/>
      <c r="H187" s="130"/>
      <c r="I187" s="130"/>
      <c r="J187" s="131"/>
      <c r="K187" s="129" t="s">
        <v>342</v>
      </c>
      <c r="L187" s="130"/>
      <c r="M187" s="130"/>
      <c r="N187" s="130"/>
      <c r="O187" s="130"/>
      <c r="P187" s="130"/>
      <c r="Q187" s="130"/>
      <c r="R187" s="130"/>
      <c r="S187" s="130"/>
      <c r="T187" s="131"/>
    </row>
    <row r="188" spans="1:20" x14ac:dyDescent="0.2">
      <c r="A188" s="132"/>
      <c r="B188" s="133"/>
      <c r="C188" s="133"/>
      <c r="D188" s="133"/>
      <c r="E188" s="133"/>
      <c r="F188" s="133"/>
      <c r="G188" s="133"/>
      <c r="H188" s="133"/>
      <c r="I188" s="133"/>
      <c r="J188" s="134"/>
      <c r="K188" s="132"/>
      <c r="L188" s="133"/>
      <c r="M188" s="133"/>
      <c r="N188" s="133"/>
      <c r="O188" s="133"/>
      <c r="P188" s="133"/>
      <c r="Q188" s="133"/>
      <c r="R188" s="133"/>
      <c r="S188" s="133"/>
      <c r="T188" s="134"/>
    </row>
    <row r="189" spans="1:20" x14ac:dyDescent="0.2">
      <c r="A189" s="132"/>
      <c r="B189" s="133"/>
      <c r="C189" s="133"/>
      <c r="D189" s="133"/>
      <c r="E189" s="133"/>
      <c r="F189" s="133"/>
      <c r="G189" s="133"/>
      <c r="H189" s="133"/>
      <c r="I189" s="133"/>
      <c r="J189" s="134"/>
      <c r="K189" s="132"/>
      <c r="L189" s="133"/>
      <c r="M189" s="133"/>
      <c r="N189" s="133"/>
      <c r="O189" s="133"/>
      <c r="P189" s="133"/>
      <c r="Q189" s="133"/>
      <c r="R189" s="133"/>
      <c r="S189" s="133"/>
      <c r="T189" s="134"/>
    </row>
    <row r="190" spans="1:20" x14ac:dyDescent="0.2">
      <c r="A190" s="132"/>
      <c r="B190" s="133"/>
      <c r="C190" s="133"/>
      <c r="D190" s="133"/>
      <c r="E190" s="133"/>
      <c r="F190" s="133"/>
      <c r="G190" s="133"/>
      <c r="H190" s="133"/>
      <c r="I190" s="133"/>
      <c r="J190" s="134"/>
      <c r="K190" s="132"/>
      <c r="L190" s="133"/>
      <c r="M190" s="133"/>
      <c r="N190" s="133"/>
      <c r="O190" s="133"/>
      <c r="P190" s="133"/>
      <c r="Q190" s="133"/>
      <c r="R190" s="133"/>
      <c r="S190" s="133"/>
      <c r="T190" s="134"/>
    </row>
    <row r="191" spans="1:20" x14ac:dyDescent="0.2">
      <c r="A191" s="132"/>
      <c r="B191" s="133"/>
      <c r="C191" s="133"/>
      <c r="D191" s="133"/>
      <c r="E191" s="133"/>
      <c r="F191" s="133"/>
      <c r="G191" s="133"/>
      <c r="H191" s="133"/>
      <c r="I191" s="133"/>
      <c r="J191" s="134"/>
      <c r="K191" s="132"/>
      <c r="L191" s="133"/>
      <c r="M191" s="133"/>
      <c r="N191" s="133"/>
      <c r="O191" s="133"/>
      <c r="P191" s="133"/>
      <c r="Q191" s="133"/>
      <c r="R191" s="133"/>
      <c r="S191" s="133"/>
      <c r="T191" s="134"/>
    </row>
    <row r="192" spans="1:20" x14ac:dyDescent="0.2">
      <c r="A192" s="132"/>
      <c r="B192" s="133"/>
      <c r="C192" s="133"/>
      <c r="D192" s="133"/>
      <c r="E192" s="133"/>
      <c r="F192" s="133"/>
      <c r="G192" s="133"/>
      <c r="H192" s="133"/>
      <c r="I192" s="133"/>
      <c r="J192" s="134"/>
      <c r="K192" s="132"/>
      <c r="L192" s="133"/>
      <c r="M192" s="133"/>
      <c r="N192" s="133"/>
      <c r="O192" s="133"/>
      <c r="P192" s="133"/>
      <c r="Q192" s="133"/>
      <c r="R192" s="133"/>
      <c r="S192" s="133"/>
      <c r="T192" s="134"/>
    </row>
    <row r="193" spans="1:20" x14ac:dyDescent="0.2">
      <c r="A193" s="132"/>
      <c r="B193" s="133"/>
      <c r="C193" s="133"/>
      <c r="D193" s="133"/>
      <c r="E193" s="133"/>
      <c r="F193" s="133"/>
      <c r="G193" s="133"/>
      <c r="H193" s="133"/>
      <c r="I193" s="133"/>
      <c r="J193" s="134"/>
      <c r="K193" s="132"/>
      <c r="L193" s="133"/>
      <c r="M193" s="133"/>
      <c r="N193" s="133"/>
      <c r="O193" s="133"/>
      <c r="P193" s="133"/>
      <c r="Q193" s="133"/>
      <c r="R193" s="133"/>
      <c r="S193" s="133"/>
      <c r="T193" s="134"/>
    </row>
    <row r="194" spans="1:20" x14ac:dyDescent="0.2">
      <c r="A194" s="132"/>
      <c r="B194" s="133"/>
      <c r="C194" s="133"/>
      <c r="D194" s="133"/>
      <c r="E194" s="133"/>
      <c r="F194" s="133"/>
      <c r="G194" s="133"/>
      <c r="H194" s="133"/>
      <c r="I194" s="133"/>
      <c r="J194" s="134"/>
      <c r="K194" s="132"/>
      <c r="L194" s="133"/>
      <c r="M194" s="133"/>
      <c r="N194" s="133"/>
      <c r="O194" s="133"/>
      <c r="P194" s="133"/>
      <c r="Q194" s="133"/>
      <c r="R194" s="133"/>
      <c r="S194" s="133"/>
      <c r="T194" s="134"/>
    </row>
    <row r="195" spans="1:20" x14ac:dyDescent="0.2">
      <c r="A195" s="132"/>
      <c r="B195" s="133"/>
      <c r="C195" s="133"/>
      <c r="D195" s="133"/>
      <c r="E195" s="133"/>
      <c r="F195" s="133"/>
      <c r="G195" s="133"/>
      <c r="H195" s="133"/>
      <c r="I195" s="133"/>
      <c r="J195" s="134"/>
      <c r="K195" s="132"/>
      <c r="L195" s="133"/>
      <c r="M195" s="133"/>
      <c r="N195" s="133"/>
      <c r="O195" s="133"/>
      <c r="P195" s="133"/>
      <c r="Q195" s="133"/>
      <c r="R195" s="133"/>
      <c r="S195" s="133"/>
      <c r="T195" s="134"/>
    </row>
    <row r="196" spans="1:20" x14ac:dyDescent="0.2">
      <c r="A196" s="132"/>
      <c r="B196" s="133"/>
      <c r="C196" s="133"/>
      <c r="D196" s="133"/>
      <c r="E196" s="133"/>
      <c r="F196" s="133"/>
      <c r="G196" s="133"/>
      <c r="H196" s="133"/>
      <c r="I196" s="133"/>
      <c r="J196" s="134"/>
      <c r="K196" s="132"/>
      <c r="L196" s="133"/>
      <c r="M196" s="133"/>
      <c r="N196" s="133"/>
      <c r="O196" s="133"/>
      <c r="P196" s="133"/>
      <c r="Q196" s="133"/>
      <c r="R196" s="133"/>
      <c r="S196" s="133"/>
      <c r="T196" s="134"/>
    </row>
    <row r="197" spans="1:20" x14ac:dyDescent="0.2">
      <c r="A197" s="132"/>
      <c r="B197" s="133"/>
      <c r="C197" s="133"/>
      <c r="D197" s="133"/>
      <c r="E197" s="133"/>
      <c r="F197" s="133"/>
      <c r="G197" s="133"/>
      <c r="H197" s="133"/>
      <c r="I197" s="133"/>
      <c r="J197" s="134"/>
      <c r="K197" s="132"/>
      <c r="L197" s="133"/>
      <c r="M197" s="133"/>
      <c r="N197" s="133"/>
      <c r="O197" s="133"/>
      <c r="P197" s="133"/>
      <c r="Q197" s="133"/>
      <c r="R197" s="133"/>
      <c r="S197" s="133"/>
      <c r="T197" s="134"/>
    </row>
    <row r="198" spans="1:20" x14ac:dyDescent="0.2">
      <c r="A198" s="135"/>
      <c r="B198" s="136"/>
      <c r="C198" s="136"/>
      <c r="D198" s="136"/>
      <c r="E198" s="136"/>
      <c r="F198" s="136"/>
      <c r="G198" s="136"/>
      <c r="H198" s="136"/>
      <c r="I198" s="136"/>
      <c r="J198" s="137"/>
      <c r="K198" s="135"/>
      <c r="L198" s="136"/>
      <c r="M198" s="136"/>
      <c r="N198" s="136"/>
      <c r="O198" s="136"/>
      <c r="P198" s="136"/>
      <c r="Q198" s="136"/>
      <c r="R198" s="136"/>
      <c r="S198" s="136"/>
      <c r="T198" s="137"/>
    </row>
    <row r="199" spans="1:20" ht="12.75" customHeight="1" x14ac:dyDescent="0.2">
      <c r="A199" s="185" t="s">
        <v>344</v>
      </c>
      <c r="B199" s="185"/>
      <c r="C199" s="185"/>
      <c r="D199" s="185"/>
      <c r="E199" s="185"/>
      <c r="F199" s="185"/>
      <c r="G199" s="185"/>
      <c r="H199" s="185"/>
      <c r="I199" s="185"/>
      <c r="J199" s="185"/>
      <c r="K199" s="185" t="s">
        <v>343</v>
      </c>
      <c r="L199" s="185"/>
      <c r="M199" s="185"/>
      <c r="N199" s="185"/>
      <c r="O199" s="185"/>
      <c r="P199" s="185"/>
      <c r="Q199" s="185"/>
      <c r="R199" s="185"/>
      <c r="S199" s="185"/>
      <c r="T199" s="185"/>
    </row>
    <row r="200" spans="1:20" x14ac:dyDescent="0.2">
      <c r="A200" s="185"/>
      <c r="B200" s="185"/>
      <c r="C200" s="185"/>
      <c r="D200" s="185"/>
      <c r="E200" s="185"/>
      <c r="F200" s="185"/>
      <c r="G200" s="185"/>
      <c r="H200" s="185"/>
      <c r="I200" s="185"/>
      <c r="J200" s="185"/>
      <c r="K200" s="185"/>
      <c r="L200" s="185"/>
      <c r="M200" s="185"/>
      <c r="N200" s="185"/>
      <c r="O200" s="185"/>
      <c r="P200" s="185"/>
      <c r="Q200" s="185"/>
      <c r="R200" s="185"/>
      <c r="S200" s="185"/>
      <c r="T200" s="185"/>
    </row>
    <row r="201" spans="1:20" x14ac:dyDescent="0.2">
      <c r="A201" s="185"/>
      <c r="B201" s="185"/>
      <c r="C201" s="185"/>
      <c r="D201" s="185"/>
      <c r="E201" s="185"/>
      <c r="F201" s="185"/>
      <c r="G201" s="185"/>
      <c r="H201" s="185"/>
      <c r="I201" s="185"/>
      <c r="J201" s="185"/>
      <c r="K201" s="185"/>
      <c r="L201" s="185"/>
      <c r="M201" s="185"/>
      <c r="N201" s="185"/>
      <c r="O201" s="185"/>
      <c r="P201" s="185"/>
      <c r="Q201" s="185"/>
      <c r="R201" s="185"/>
      <c r="S201" s="185"/>
      <c r="T201" s="185"/>
    </row>
    <row r="202" spans="1:20" x14ac:dyDescent="0.2">
      <c r="A202" s="185"/>
      <c r="B202" s="185"/>
      <c r="C202" s="185"/>
      <c r="D202" s="185"/>
      <c r="E202" s="185"/>
      <c r="F202" s="185"/>
      <c r="G202" s="185"/>
      <c r="H202" s="185"/>
      <c r="I202" s="185"/>
      <c r="J202" s="185"/>
      <c r="K202" s="185"/>
      <c r="L202" s="185"/>
      <c r="M202" s="185"/>
      <c r="N202" s="185"/>
      <c r="O202" s="185"/>
      <c r="P202" s="185"/>
      <c r="Q202" s="185"/>
      <c r="R202" s="185"/>
      <c r="S202" s="185"/>
      <c r="T202" s="185"/>
    </row>
    <row r="203" spans="1:20" x14ac:dyDescent="0.2">
      <c r="A203" s="185"/>
      <c r="B203" s="185"/>
      <c r="C203" s="185"/>
      <c r="D203" s="185"/>
      <c r="E203" s="185"/>
      <c r="F203" s="185"/>
      <c r="G203" s="185"/>
      <c r="H203" s="185"/>
      <c r="I203" s="185"/>
      <c r="J203" s="185"/>
      <c r="K203" s="185"/>
      <c r="L203" s="185"/>
      <c r="M203" s="185"/>
      <c r="N203" s="185"/>
      <c r="O203" s="185"/>
      <c r="P203" s="185"/>
      <c r="Q203" s="185"/>
      <c r="R203" s="185"/>
      <c r="S203" s="185"/>
      <c r="T203" s="185"/>
    </row>
    <row r="204" spans="1:20" x14ac:dyDescent="0.2">
      <c r="A204" s="185"/>
      <c r="B204" s="185"/>
      <c r="C204" s="185"/>
      <c r="D204" s="185"/>
      <c r="E204" s="185"/>
      <c r="F204" s="185"/>
      <c r="G204" s="185"/>
      <c r="H204" s="185"/>
      <c r="I204" s="185"/>
      <c r="J204" s="185"/>
      <c r="K204" s="185"/>
      <c r="L204" s="185"/>
      <c r="M204" s="185"/>
      <c r="N204" s="185"/>
      <c r="O204" s="185"/>
      <c r="P204" s="185"/>
      <c r="Q204" s="185"/>
      <c r="R204" s="185"/>
      <c r="S204" s="185"/>
      <c r="T204" s="185"/>
    </row>
    <row r="205" spans="1:20" x14ac:dyDescent="0.2">
      <c r="A205" s="185"/>
      <c r="B205" s="185"/>
      <c r="C205" s="185"/>
      <c r="D205" s="185"/>
      <c r="E205" s="185"/>
      <c r="F205" s="185"/>
      <c r="G205" s="185"/>
      <c r="H205" s="185"/>
      <c r="I205" s="185"/>
      <c r="J205" s="185"/>
      <c r="K205" s="185"/>
      <c r="L205" s="185"/>
      <c r="M205" s="185"/>
      <c r="N205" s="185"/>
      <c r="O205" s="185"/>
      <c r="P205" s="185"/>
      <c r="Q205" s="185"/>
      <c r="R205" s="185"/>
      <c r="S205" s="185"/>
      <c r="T205" s="185"/>
    </row>
    <row r="206" spans="1:20" x14ac:dyDescent="0.2">
      <c r="A206" s="185"/>
      <c r="B206" s="185"/>
      <c r="C206" s="185"/>
      <c r="D206" s="185"/>
      <c r="E206" s="185"/>
      <c r="F206" s="185"/>
      <c r="G206" s="185"/>
      <c r="H206" s="185"/>
      <c r="I206" s="185"/>
      <c r="J206" s="185"/>
      <c r="K206" s="185"/>
      <c r="L206" s="185"/>
      <c r="M206" s="185"/>
      <c r="N206" s="185"/>
      <c r="O206" s="185"/>
      <c r="P206" s="185"/>
      <c r="Q206" s="185"/>
      <c r="R206" s="185"/>
      <c r="S206" s="185"/>
      <c r="T206" s="185"/>
    </row>
    <row r="207" spans="1:20" x14ac:dyDescent="0.2">
      <c r="A207" s="185"/>
      <c r="B207" s="185"/>
      <c r="C207" s="185"/>
      <c r="D207" s="185"/>
      <c r="E207" s="185"/>
      <c r="F207" s="185"/>
      <c r="G207" s="185"/>
      <c r="H207" s="185"/>
      <c r="I207" s="185"/>
      <c r="J207" s="185"/>
      <c r="K207" s="185"/>
      <c r="L207" s="185"/>
      <c r="M207" s="185"/>
      <c r="N207" s="185"/>
      <c r="O207" s="185"/>
      <c r="P207" s="185"/>
      <c r="Q207" s="185"/>
      <c r="R207" s="185"/>
      <c r="S207" s="185"/>
      <c r="T207" s="185"/>
    </row>
    <row r="208" spans="1:20" x14ac:dyDescent="0.2">
      <c r="A208" s="185"/>
      <c r="B208" s="185"/>
      <c r="C208" s="185"/>
      <c r="D208" s="185"/>
      <c r="E208" s="185"/>
      <c r="F208" s="185"/>
      <c r="G208" s="185"/>
      <c r="H208" s="185"/>
      <c r="I208" s="185"/>
      <c r="J208" s="185"/>
      <c r="K208" s="185"/>
      <c r="L208" s="185"/>
      <c r="M208" s="185"/>
      <c r="N208" s="185"/>
      <c r="O208" s="185"/>
      <c r="P208" s="185"/>
      <c r="Q208" s="185"/>
      <c r="R208" s="185"/>
      <c r="S208" s="185"/>
      <c r="T208" s="185"/>
    </row>
    <row r="209" spans="1:20" x14ac:dyDescent="0.2">
      <c r="A209" s="185"/>
      <c r="B209" s="185"/>
      <c r="C209" s="185"/>
      <c r="D209" s="185"/>
      <c r="E209" s="185"/>
      <c r="F209" s="185"/>
      <c r="G209" s="185"/>
      <c r="H209" s="185"/>
      <c r="I209" s="185"/>
      <c r="J209" s="185"/>
      <c r="K209" s="185"/>
      <c r="L209" s="185"/>
      <c r="M209" s="185"/>
      <c r="N209" s="185"/>
      <c r="O209" s="185"/>
      <c r="P209" s="185"/>
      <c r="Q209" s="185"/>
      <c r="R209" s="185"/>
      <c r="S209" s="185"/>
      <c r="T209" s="185"/>
    </row>
    <row r="210" spans="1:20" x14ac:dyDescent="0.2">
      <c r="A210" s="185"/>
      <c r="B210" s="185"/>
      <c r="C210" s="185"/>
      <c r="D210" s="185"/>
      <c r="E210" s="185"/>
      <c r="F210" s="185"/>
      <c r="G210" s="185"/>
      <c r="H210" s="185"/>
      <c r="I210" s="185"/>
      <c r="J210" s="185"/>
      <c r="K210" s="185"/>
      <c r="L210" s="185"/>
      <c r="M210" s="185"/>
      <c r="N210" s="185"/>
      <c r="O210" s="185"/>
      <c r="P210" s="185"/>
      <c r="Q210" s="185"/>
      <c r="R210" s="185"/>
      <c r="S210" s="185"/>
      <c r="T210" s="185"/>
    </row>
    <row r="211" spans="1:20" x14ac:dyDescent="0.2">
      <c r="A211" s="185"/>
      <c r="B211" s="185"/>
      <c r="C211" s="185"/>
      <c r="D211" s="185"/>
      <c r="E211" s="185"/>
      <c r="F211" s="185"/>
      <c r="G211" s="185"/>
      <c r="H211" s="185"/>
      <c r="I211" s="185"/>
      <c r="J211" s="185"/>
      <c r="K211" s="185"/>
      <c r="L211" s="185"/>
      <c r="M211" s="185"/>
      <c r="N211" s="185"/>
      <c r="O211" s="185"/>
      <c r="P211" s="185"/>
      <c r="Q211" s="185"/>
      <c r="R211" s="185"/>
      <c r="S211" s="185"/>
      <c r="T211" s="185"/>
    </row>
    <row r="212" spans="1:20" x14ac:dyDescent="0.2">
      <c r="A212" s="185"/>
      <c r="B212" s="185"/>
      <c r="C212" s="185"/>
      <c r="D212" s="185"/>
      <c r="E212" s="185"/>
      <c r="F212" s="185"/>
      <c r="G212" s="185"/>
      <c r="H212" s="185"/>
      <c r="I212" s="185"/>
      <c r="J212" s="185"/>
      <c r="K212" s="185"/>
      <c r="L212" s="185"/>
      <c r="M212" s="185"/>
      <c r="N212" s="185"/>
      <c r="O212" s="185"/>
      <c r="P212" s="185"/>
      <c r="Q212" s="185"/>
      <c r="R212" s="185"/>
      <c r="S212" s="185"/>
      <c r="T212" s="185"/>
    </row>
    <row r="213" spans="1:20" x14ac:dyDescent="0.2">
      <c r="A213" s="185"/>
      <c r="B213" s="185"/>
      <c r="C213" s="185"/>
      <c r="D213" s="185"/>
      <c r="E213" s="185"/>
      <c r="F213" s="185"/>
      <c r="G213" s="185"/>
      <c r="H213" s="185"/>
      <c r="I213" s="185"/>
      <c r="J213" s="185"/>
      <c r="K213" s="185"/>
      <c r="L213" s="185"/>
      <c r="M213" s="185"/>
      <c r="N213" s="185"/>
      <c r="O213" s="185"/>
      <c r="P213" s="185"/>
      <c r="Q213" s="185"/>
      <c r="R213" s="185"/>
      <c r="S213" s="185"/>
      <c r="T213" s="185"/>
    </row>
    <row r="214" spans="1:20" x14ac:dyDescent="0.2">
      <c r="A214" s="185"/>
      <c r="B214" s="185"/>
      <c r="C214" s="185"/>
      <c r="D214" s="185"/>
      <c r="E214" s="185"/>
      <c r="F214" s="185"/>
      <c r="G214" s="185"/>
      <c r="H214" s="185"/>
      <c r="I214" s="185"/>
      <c r="J214" s="185"/>
      <c r="K214" s="185"/>
      <c r="L214" s="185"/>
      <c r="M214" s="185"/>
      <c r="N214" s="185"/>
      <c r="O214" s="185"/>
      <c r="P214" s="185"/>
      <c r="Q214" s="185"/>
      <c r="R214" s="185"/>
      <c r="S214" s="185"/>
      <c r="T214" s="185"/>
    </row>
    <row r="215" spans="1:20" x14ac:dyDescent="0.2">
      <c r="A215" s="185"/>
      <c r="B215" s="185"/>
      <c r="C215" s="185"/>
      <c r="D215" s="185"/>
      <c r="E215" s="185"/>
      <c r="F215" s="185"/>
      <c r="G215" s="185"/>
      <c r="H215" s="185"/>
      <c r="I215" s="185"/>
      <c r="J215" s="185"/>
      <c r="K215" s="185"/>
      <c r="L215" s="185"/>
      <c r="M215" s="185"/>
      <c r="N215" s="185"/>
      <c r="O215" s="185"/>
      <c r="P215" s="185"/>
      <c r="Q215" s="185"/>
      <c r="R215" s="185"/>
      <c r="S215" s="185"/>
      <c r="T215" s="185"/>
    </row>
    <row r="216" spans="1:20" ht="15" customHeight="1" x14ac:dyDescent="0.2">
      <c r="A216" s="185"/>
      <c r="B216" s="185"/>
      <c r="C216" s="185"/>
      <c r="D216" s="185"/>
      <c r="E216" s="185"/>
      <c r="F216" s="185"/>
      <c r="G216" s="185"/>
      <c r="H216" s="185"/>
      <c r="I216" s="185"/>
      <c r="J216" s="185"/>
      <c r="K216" s="185"/>
      <c r="L216" s="185"/>
      <c r="M216" s="185"/>
      <c r="N216" s="185"/>
      <c r="O216" s="185"/>
      <c r="P216" s="185"/>
      <c r="Q216" s="185"/>
      <c r="R216" s="185"/>
      <c r="S216" s="185"/>
      <c r="T216" s="185"/>
    </row>
    <row r="217" spans="1:20" ht="15" customHeight="1" x14ac:dyDescent="0.2">
      <c r="M217" s="32"/>
      <c r="N217" s="32"/>
      <c r="O217" s="32"/>
      <c r="P217" s="32"/>
      <c r="Q217" s="32"/>
      <c r="R217" s="32"/>
      <c r="S217" s="32"/>
      <c r="T217" s="32"/>
    </row>
    <row r="218" spans="1:20" x14ac:dyDescent="0.2">
      <c r="M218" s="32"/>
      <c r="N218" s="32"/>
      <c r="O218" s="32"/>
      <c r="P218" s="32"/>
      <c r="Q218" s="32"/>
      <c r="R218" s="32"/>
      <c r="S218" s="32"/>
      <c r="T218" s="32"/>
    </row>
    <row r="219" spans="1:20" ht="15" customHeight="1" x14ac:dyDescent="0.2">
      <c r="M219" s="32"/>
      <c r="N219" s="32"/>
      <c r="O219" s="32"/>
      <c r="P219" s="32"/>
      <c r="Q219" s="32"/>
      <c r="R219" s="32"/>
      <c r="S219" s="32"/>
      <c r="T219" s="32"/>
    </row>
    <row r="220" spans="1:20" ht="15.75" customHeight="1" x14ac:dyDescent="0.2">
      <c r="A220" s="257" t="s">
        <v>155</v>
      </c>
      <c r="B220" s="257"/>
      <c r="C220" s="257"/>
      <c r="D220" s="257"/>
      <c r="E220" s="257"/>
      <c r="F220" s="257"/>
      <c r="G220" s="257"/>
      <c r="H220" s="257"/>
      <c r="I220" s="257"/>
      <c r="J220" s="257"/>
      <c r="K220" s="257"/>
      <c r="L220" s="257"/>
      <c r="M220" s="257"/>
      <c r="N220" s="257"/>
      <c r="O220" s="257"/>
      <c r="P220" s="257"/>
      <c r="Q220" s="257"/>
      <c r="R220" s="257"/>
      <c r="S220" s="257"/>
      <c r="T220" s="257"/>
    </row>
    <row r="221" spans="1:20" x14ac:dyDescent="0.2">
      <c r="A221" s="257"/>
      <c r="B221" s="257"/>
      <c r="C221" s="257"/>
      <c r="D221" s="257"/>
      <c r="E221" s="257"/>
      <c r="F221" s="257"/>
      <c r="G221" s="257"/>
      <c r="H221" s="257"/>
      <c r="I221" s="257"/>
      <c r="J221" s="257"/>
      <c r="K221" s="257"/>
      <c r="L221" s="257"/>
      <c r="M221" s="257"/>
      <c r="N221" s="257"/>
      <c r="O221" s="257"/>
      <c r="P221" s="257"/>
      <c r="Q221" s="257"/>
      <c r="R221" s="257"/>
      <c r="S221" s="257"/>
      <c r="T221" s="257"/>
    </row>
    <row r="222" spans="1:20" x14ac:dyDescent="0.2">
      <c r="A222" s="92"/>
      <c r="B222" s="92"/>
      <c r="C222" s="95"/>
      <c r="D222" s="95"/>
      <c r="E222" s="95"/>
      <c r="F222" s="95"/>
      <c r="G222" s="95"/>
      <c r="H222" s="68"/>
      <c r="I222" s="68"/>
      <c r="J222" s="68"/>
      <c r="K222" s="68"/>
      <c r="L222" s="68"/>
      <c r="M222" s="69"/>
      <c r="N222" s="69"/>
      <c r="O222" s="69"/>
      <c r="P222" s="69"/>
      <c r="Q222" s="69"/>
      <c r="R222" s="69"/>
      <c r="S222" s="69"/>
      <c r="T222" s="70"/>
    </row>
    <row r="223" spans="1:20" x14ac:dyDescent="0.2">
      <c r="A223" s="93"/>
      <c r="B223" s="93" t="s">
        <v>154</v>
      </c>
      <c r="C223" s="96"/>
      <c r="D223" s="96"/>
      <c r="E223" s="96"/>
      <c r="F223" s="96"/>
      <c r="G223" s="96"/>
      <c r="H223" s="96"/>
      <c r="I223" s="96"/>
      <c r="J223" s="96"/>
      <c r="K223" s="96"/>
      <c r="L223" s="96"/>
      <c r="M223" s="96"/>
      <c r="N223" s="96"/>
      <c r="O223" s="96"/>
      <c r="P223" s="96"/>
      <c r="Q223" s="96"/>
      <c r="R223" s="96"/>
      <c r="S223" s="96"/>
      <c r="T223" s="97"/>
    </row>
    <row r="224" spans="1:20" x14ac:dyDescent="0.2">
      <c r="A224" s="93"/>
      <c r="B224" s="93"/>
      <c r="C224" s="96"/>
      <c r="D224" s="96"/>
      <c r="E224" s="96"/>
      <c r="F224" s="96"/>
      <c r="G224" s="96"/>
      <c r="H224" s="96"/>
      <c r="I224" s="96"/>
      <c r="J224" s="96"/>
      <c r="K224" s="96"/>
      <c r="L224" s="96"/>
      <c r="M224" s="96"/>
      <c r="N224" s="96"/>
      <c r="O224" s="96"/>
      <c r="P224" s="96"/>
      <c r="Q224" s="96"/>
      <c r="R224" s="96"/>
      <c r="S224" s="96"/>
      <c r="T224" s="97"/>
    </row>
    <row r="225" spans="1:24" x14ac:dyDescent="0.2">
      <c r="A225" s="94"/>
      <c r="B225" s="94"/>
      <c r="C225" s="98"/>
      <c r="D225" s="98"/>
      <c r="E225" s="98"/>
      <c r="F225" s="98"/>
      <c r="G225" s="98"/>
      <c r="H225" s="71"/>
      <c r="I225" s="71"/>
      <c r="J225" s="71"/>
      <c r="K225" s="71"/>
      <c r="L225" s="71"/>
      <c r="M225" s="71"/>
      <c r="N225" s="71"/>
      <c r="O225" s="71"/>
      <c r="P225" s="71"/>
      <c r="Q225" s="71"/>
      <c r="R225" s="71"/>
      <c r="S225" s="71"/>
      <c r="T225" s="72"/>
    </row>
    <row r="226" spans="1:24" x14ac:dyDescent="0.2">
      <c r="A226" s="258"/>
      <c r="B226" s="258"/>
      <c r="C226" s="258"/>
      <c r="D226" s="258"/>
      <c r="E226" s="258"/>
      <c r="F226" s="258"/>
      <c r="G226" s="258"/>
      <c r="H226" s="258"/>
      <c r="I226" s="258"/>
      <c r="J226" s="258"/>
      <c r="K226" s="258"/>
      <c r="L226" s="258"/>
      <c r="M226" s="258"/>
      <c r="N226" s="258"/>
      <c r="O226" s="258"/>
      <c r="P226" s="258"/>
      <c r="Q226" s="258"/>
      <c r="R226" s="258"/>
      <c r="S226" s="258"/>
      <c r="T226" s="258"/>
    </row>
    <row r="227" spans="1:24" x14ac:dyDescent="0.2">
      <c r="A227" s="258"/>
      <c r="B227" s="258"/>
      <c r="C227" s="258"/>
      <c r="D227" s="258"/>
      <c r="E227" s="258"/>
      <c r="F227" s="258"/>
      <c r="G227" s="258"/>
      <c r="H227" s="258"/>
      <c r="I227" s="258"/>
      <c r="J227" s="258"/>
      <c r="K227" s="258"/>
      <c r="L227" s="258"/>
      <c r="M227" s="258"/>
      <c r="N227" s="258"/>
      <c r="O227" s="258"/>
      <c r="P227" s="258"/>
      <c r="Q227" s="258"/>
      <c r="R227" s="258"/>
      <c r="S227" s="258"/>
      <c r="T227" s="258"/>
    </row>
    <row r="228" spans="1:24" x14ac:dyDescent="0.2">
      <c r="A228" s="258"/>
      <c r="B228" s="258"/>
      <c r="C228" s="258"/>
      <c r="D228" s="258"/>
      <c r="E228" s="258"/>
      <c r="F228" s="258"/>
      <c r="G228" s="258"/>
      <c r="H228" s="258"/>
      <c r="I228" s="258"/>
      <c r="J228" s="258"/>
      <c r="K228" s="258"/>
      <c r="L228" s="258"/>
      <c r="M228" s="258"/>
      <c r="N228" s="258"/>
      <c r="O228" s="258"/>
      <c r="P228" s="258"/>
      <c r="Q228" s="258"/>
      <c r="R228" s="258"/>
      <c r="S228" s="258"/>
      <c r="T228" s="258"/>
    </row>
    <row r="229" spans="1:24" x14ac:dyDescent="0.2">
      <c r="A229" s="258"/>
      <c r="B229" s="258"/>
      <c r="C229" s="258"/>
      <c r="D229" s="258"/>
      <c r="E229" s="258"/>
      <c r="F229" s="258"/>
      <c r="G229" s="258"/>
      <c r="H229" s="258"/>
      <c r="I229" s="258"/>
      <c r="J229" s="258"/>
      <c r="K229" s="258"/>
      <c r="L229" s="258"/>
      <c r="M229" s="258"/>
      <c r="N229" s="258"/>
      <c r="O229" s="258"/>
      <c r="P229" s="258"/>
      <c r="Q229" s="258"/>
      <c r="R229" s="258"/>
      <c r="S229" s="258"/>
      <c r="T229" s="258"/>
    </row>
    <row r="230" spans="1:24" ht="14.25" customHeight="1" x14ac:dyDescent="0.2">
      <c r="A230" s="189" t="s">
        <v>139</v>
      </c>
      <c r="B230" s="189"/>
      <c r="C230" s="189"/>
      <c r="D230" s="189"/>
      <c r="E230" s="189"/>
      <c r="F230" s="189"/>
      <c r="G230" s="189"/>
      <c r="H230" s="189"/>
      <c r="I230" s="189"/>
      <c r="J230" s="189"/>
      <c r="K230" s="189"/>
      <c r="L230" s="189"/>
      <c r="M230" s="189"/>
      <c r="N230" s="189"/>
      <c r="O230" s="189"/>
      <c r="P230" s="189"/>
      <c r="Q230" s="189"/>
      <c r="R230" s="189"/>
      <c r="S230" s="189"/>
      <c r="T230" s="189"/>
    </row>
    <row r="231" spans="1:24" ht="14.25" customHeight="1" x14ac:dyDescent="0.2">
      <c r="A231" s="190"/>
      <c r="B231" s="190"/>
      <c r="C231" s="190"/>
      <c r="D231" s="190"/>
      <c r="E231" s="190"/>
      <c r="F231" s="190"/>
      <c r="G231" s="190"/>
      <c r="H231" s="190"/>
      <c r="I231" s="190"/>
      <c r="J231" s="190"/>
      <c r="K231" s="190"/>
      <c r="L231" s="190"/>
      <c r="M231" s="190"/>
      <c r="N231" s="190"/>
      <c r="O231" s="190"/>
      <c r="P231" s="190"/>
      <c r="Q231" s="190"/>
      <c r="R231" s="190"/>
      <c r="S231" s="190"/>
      <c r="T231" s="190"/>
    </row>
    <row r="232" spans="1:24" x14ac:dyDescent="0.2">
      <c r="A232" s="99" t="s">
        <v>41</v>
      </c>
      <c r="B232" s="100"/>
      <c r="C232" s="100"/>
      <c r="D232" s="100"/>
      <c r="E232" s="100"/>
      <c r="F232" s="100"/>
      <c r="G232" s="100"/>
      <c r="H232" s="100"/>
      <c r="I232" s="100"/>
      <c r="J232" s="100"/>
      <c r="K232" s="100"/>
      <c r="L232" s="100"/>
      <c r="M232" s="100"/>
      <c r="N232" s="100"/>
      <c r="O232" s="100"/>
      <c r="P232" s="100"/>
      <c r="Q232" s="100"/>
      <c r="R232" s="100"/>
      <c r="S232" s="100"/>
      <c r="T232" s="101"/>
    </row>
    <row r="233" spans="1:24" x14ac:dyDescent="0.2">
      <c r="A233" s="151"/>
      <c r="B233" s="152"/>
      <c r="C233" s="152"/>
      <c r="D233" s="152"/>
      <c r="E233" s="152"/>
      <c r="F233" s="152"/>
      <c r="G233" s="152"/>
      <c r="H233" s="152"/>
      <c r="I233" s="152"/>
      <c r="J233" s="152"/>
      <c r="K233" s="152"/>
      <c r="L233" s="152"/>
      <c r="M233" s="152"/>
      <c r="N233" s="152"/>
      <c r="O233" s="152"/>
      <c r="P233" s="152"/>
      <c r="Q233" s="152"/>
      <c r="R233" s="152"/>
      <c r="S233" s="152"/>
      <c r="T233" s="153"/>
    </row>
    <row r="234" spans="1:24" x14ac:dyDescent="0.2">
      <c r="A234" s="245" t="s">
        <v>28</v>
      </c>
      <c r="B234" s="99" t="s">
        <v>27</v>
      </c>
      <c r="C234" s="100"/>
      <c r="D234" s="100"/>
      <c r="E234" s="100"/>
      <c r="F234" s="100"/>
      <c r="G234" s="100"/>
      <c r="H234" s="100"/>
      <c r="I234" s="101"/>
      <c r="J234" s="141" t="s">
        <v>39</v>
      </c>
      <c r="K234" s="105" t="s">
        <v>25</v>
      </c>
      <c r="L234" s="106"/>
      <c r="M234" s="107"/>
      <c r="N234" s="105" t="s">
        <v>40</v>
      </c>
      <c r="O234" s="106"/>
      <c r="P234" s="107"/>
      <c r="Q234" s="105" t="s">
        <v>24</v>
      </c>
      <c r="R234" s="106"/>
      <c r="S234" s="107"/>
      <c r="T234" s="141" t="s">
        <v>23</v>
      </c>
    </row>
    <row r="235" spans="1:24" x14ac:dyDescent="0.2">
      <c r="A235" s="246"/>
      <c r="B235" s="102"/>
      <c r="C235" s="103"/>
      <c r="D235" s="103"/>
      <c r="E235" s="103"/>
      <c r="F235" s="103"/>
      <c r="G235" s="103"/>
      <c r="H235" s="103"/>
      <c r="I235" s="104"/>
      <c r="J235" s="142"/>
      <c r="K235" s="108"/>
      <c r="L235" s="109"/>
      <c r="M235" s="110"/>
      <c r="N235" s="108"/>
      <c r="O235" s="109"/>
      <c r="P235" s="110"/>
      <c r="Q235" s="108"/>
      <c r="R235" s="109"/>
      <c r="S235" s="110"/>
      <c r="T235" s="142"/>
    </row>
    <row r="236" spans="1:24" x14ac:dyDescent="0.2">
      <c r="A236" s="247"/>
      <c r="B236" s="151"/>
      <c r="C236" s="152"/>
      <c r="D236" s="152"/>
      <c r="E236" s="152"/>
      <c r="F236" s="152"/>
      <c r="G236" s="152"/>
      <c r="H236" s="152"/>
      <c r="I236" s="153"/>
      <c r="J236" s="143"/>
      <c r="K236" s="4" t="s">
        <v>29</v>
      </c>
      <c r="L236" s="4" t="s">
        <v>30</v>
      </c>
      <c r="M236" s="4" t="s">
        <v>31</v>
      </c>
      <c r="N236" s="4" t="s">
        <v>35</v>
      </c>
      <c r="O236" s="4" t="s">
        <v>7</v>
      </c>
      <c r="P236" s="4" t="s">
        <v>32</v>
      </c>
      <c r="Q236" s="4" t="s">
        <v>33</v>
      </c>
      <c r="R236" s="4" t="s">
        <v>29</v>
      </c>
      <c r="S236" s="4" t="s">
        <v>34</v>
      </c>
      <c r="T236" s="143"/>
    </row>
    <row r="237" spans="1:24" ht="28.35" customHeight="1" x14ac:dyDescent="0.2">
      <c r="A237" s="17" t="s">
        <v>167</v>
      </c>
      <c r="B237" s="157" t="s">
        <v>168</v>
      </c>
      <c r="C237" s="158"/>
      <c r="D237" s="158"/>
      <c r="E237" s="158"/>
      <c r="F237" s="158"/>
      <c r="G237" s="158"/>
      <c r="H237" s="158"/>
      <c r="I237" s="159"/>
      <c r="J237" s="6">
        <v>6</v>
      </c>
      <c r="K237" s="6">
        <v>2</v>
      </c>
      <c r="L237" s="6">
        <v>2</v>
      </c>
      <c r="M237" s="6">
        <v>0</v>
      </c>
      <c r="N237" s="8">
        <f>K237+L237+M237</f>
        <v>4</v>
      </c>
      <c r="O237" s="9">
        <f>P237-N237</f>
        <v>7</v>
      </c>
      <c r="P237" s="9">
        <f>ROUND(PRODUCT(J237,25)/14,0)</f>
        <v>11</v>
      </c>
      <c r="Q237" s="12" t="s">
        <v>33</v>
      </c>
      <c r="R237" s="6"/>
      <c r="S237" s="13"/>
      <c r="T237" s="6" t="s">
        <v>141</v>
      </c>
    </row>
    <row r="238" spans="1:24" ht="28.35" customHeight="1" x14ac:dyDescent="0.2">
      <c r="A238" s="17" t="s">
        <v>169</v>
      </c>
      <c r="B238" s="157" t="s">
        <v>170</v>
      </c>
      <c r="C238" s="158"/>
      <c r="D238" s="158"/>
      <c r="E238" s="158"/>
      <c r="F238" s="158"/>
      <c r="G238" s="158"/>
      <c r="H238" s="158"/>
      <c r="I238" s="159"/>
      <c r="J238" s="6">
        <v>6</v>
      </c>
      <c r="K238" s="6">
        <v>2</v>
      </c>
      <c r="L238" s="6">
        <v>2</v>
      </c>
      <c r="M238" s="6">
        <v>0</v>
      </c>
      <c r="N238" s="8">
        <f t="shared" ref="N238:N243" si="2">K238+L238+M238</f>
        <v>4</v>
      </c>
      <c r="O238" s="9">
        <f t="shared" ref="O238:O243" si="3">P238-N238</f>
        <v>7</v>
      </c>
      <c r="P238" s="9">
        <f t="shared" ref="P238:P241" si="4">ROUND(PRODUCT(J238,25)/14,0)</f>
        <v>11</v>
      </c>
      <c r="Q238" s="12" t="s">
        <v>33</v>
      </c>
      <c r="R238" s="6"/>
      <c r="S238" s="13"/>
      <c r="T238" s="6" t="s">
        <v>141</v>
      </c>
    </row>
    <row r="239" spans="1:24" ht="28.35" customHeight="1" x14ac:dyDescent="0.2">
      <c r="A239" s="17" t="s">
        <v>171</v>
      </c>
      <c r="B239" s="157" t="s">
        <v>172</v>
      </c>
      <c r="C239" s="158"/>
      <c r="D239" s="158"/>
      <c r="E239" s="158"/>
      <c r="F239" s="158"/>
      <c r="G239" s="158"/>
      <c r="H239" s="158"/>
      <c r="I239" s="159"/>
      <c r="J239" s="6">
        <v>5</v>
      </c>
      <c r="K239" s="6">
        <v>2</v>
      </c>
      <c r="L239" s="6">
        <v>2</v>
      </c>
      <c r="M239" s="6">
        <v>0</v>
      </c>
      <c r="N239" s="8">
        <f t="shared" si="2"/>
        <v>4</v>
      </c>
      <c r="O239" s="9">
        <f t="shared" si="3"/>
        <v>5</v>
      </c>
      <c r="P239" s="9">
        <f t="shared" si="4"/>
        <v>9</v>
      </c>
      <c r="Q239" s="12" t="s">
        <v>33</v>
      </c>
      <c r="R239" s="6"/>
      <c r="S239" s="13"/>
      <c r="T239" s="6" t="s">
        <v>141</v>
      </c>
    </row>
    <row r="240" spans="1:24" ht="28.35" customHeight="1" x14ac:dyDescent="0.2">
      <c r="A240" s="17" t="s">
        <v>173</v>
      </c>
      <c r="B240" s="157" t="s">
        <v>174</v>
      </c>
      <c r="C240" s="158"/>
      <c r="D240" s="158"/>
      <c r="E240" s="158"/>
      <c r="F240" s="158"/>
      <c r="G240" s="158"/>
      <c r="H240" s="158"/>
      <c r="I240" s="159"/>
      <c r="J240" s="6">
        <v>6</v>
      </c>
      <c r="K240" s="6">
        <v>2</v>
      </c>
      <c r="L240" s="6">
        <v>2</v>
      </c>
      <c r="M240" s="6">
        <v>0</v>
      </c>
      <c r="N240" s="8">
        <f t="shared" si="2"/>
        <v>4</v>
      </c>
      <c r="O240" s="9">
        <f t="shared" si="3"/>
        <v>7</v>
      </c>
      <c r="P240" s="9">
        <f t="shared" si="4"/>
        <v>11</v>
      </c>
      <c r="Q240" s="12" t="s">
        <v>33</v>
      </c>
      <c r="R240" s="6"/>
      <c r="S240" s="13"/>
      <c r="T240" s="6" t="s">
        <v>141</v>
      </c>
      <c r="X240" s="1" t="s">
        <v>91</v>
      </c>
    </row>
    <row r="241" spans="1:25" ht="19.7" customHeight="1" x14ac:dyDescent="0.2">
      <c r="A241" s="17" t="s">
        <v>175</v>
      </c>
      <c r="B241" s="73" t="s">
        <v>176</v>
      </c>
      <c r="C241" s="74"/>
      <c r="D241" s="74"/>
      <c r="E241" s="74"/>
      <c r="F241" s="74"/>
      <c r="G241" s="74"/>
      <c r="H241" s="74"/>
      <c r="I241" s="75"/>
      <c r="J241" s="6">
        <v>4</v>
      </c>
      <c r="K241" s="6">
        <v>2</v>
      </c>
      <c r="L241" s="6">
        <v>2</v>
      </c>
      <c r="M241" s="6">
        <v>0</v>
      </c>
      <c r="N241" s="8">
        <f t="shared" si="2"/>
        <v>4</v>
      </c>
      <c r="O241" s="9">
        <f t="shared" si="3"/>
        <v>3</v>
      </c>
      <c r="P241" s="9">
        <f t="shared" si="4"/>
        <v>7</v>
      </c>
      <c r="Q241" s="12"/>
      <c r="R241" s="6" t="s">
        <v>29</v>
      </c>
      <c r="S241" s="13"/>
      <c r="T241" s="6" t="s">
        <v>142</v>
      </c>
    </row>
    <row r="242" spans="1:25" ht="19.7" customHeight="1" x14ac:dyDescent="0.2">
      <c r="A242" s="79" t="s">
        <v>90</v>
      </c>
      <c r="B242" s="186" t="s">
        <v>130</v>
      </c>
      <c r="C242" s="187"/>
      <c r="D242" s="187"/>
      <c r="E242" s="187"/>
      <c r="F242" s="187"/>
      <c r="G242" s="187"/>
      <c r="H242" s="187"/>
      <c r="I242" s="188"/>
      <c r="J242" s="29">
        <v>3</v>
      </c>
      <c r="K242" s="29">
        <v>0</v>
      </c>
      <c r="L242" s="29">
        <v>2</v>
      </c>
      <c r="M242" s="29">
        <v>0</v>
      </c>
      <c r="N242" s="8">
        <f t="shared" ref="N242" si="5">K242+L242+M242</f>
        <v>2</v>
      </c>
      <c r="O242" s="9">
        <f t="shared" ref="O242" si="6">P242-N242</f>
        <v>3</v>
      </c>
      <c r="P242" s="9">
        <f t="shared" ref="P242:P243" si="7">ROUND(PRODUCT(J242,25)/14,0)</f>
        <v>5</v>
      </c>
      <c r="Q242" s="58"/>
      <c r="R242" s="59" t="s">
        <v>29</v>
      </c>
      <c r="S242" s="60"/>
      <c r="T242" s="59" t="s">
        <v>38</v>
      </c>
      <c r="U242" s="31"/>
      <c r="V242" s="31"/>
      <c r="W242" s="31"/>
      <c r="X242" s="31"/>
      <c r="Y242" s="31"/>
    </row>
    <row r="243" spans="1:25" ht="19.7" customHeight="1" x14ac:dyDescent="0.2">
      <c r="A243" s="18" t="s">
        <v>85</v>
      </c>
      <c r="B243" s="290" t="s">
        <v>132</v>
      </c>
      <c r="C243" s="291"/>
      <c r="D243" s="291"/>
      <c r="E243" s="291"/>
      <c r="F243" s="291"/>
      <c r="G243" s="291"/>
      <c r="H243" s="291"/>
      <c r="I243" s="292"/>
      <c r="J243" s="8">
        <v>2</v>
      </c>
      <c r="K243" s="8">
        <v>0</v>
      </c>
      <c r="L243" s="8">
        <v>2</v>
      </c>
      <c r="M243" s="8">
        <v>0</v>
      </c>
      <c r="N243" s="8">
        <f t="shared" si="2"/>
        <v>2</v>
      </c>
      <c r="O243" s="9">
        <f t="shared" si="3"/>
        <v>2</v>
      </c>
      <c r="P243" s="9">
        <f t="shared" si="7"/>
        <v>4</v>
      </c>
      <c r="Q243" s="58"/>
      <c r="R243" s="59"/>
      <c r="S243" s="60" t="s">
        <v>34</v>
      </c>
      <c r="T243" s="59" t="s">
        <v>38</v>
      </c>
      <c r="U243" s="145" t="str">
        <f>IF(J244&gt;=32,"Corect","Sunt necesare cel puțin 32 de credite")</f>
        <v>Corect</v>
      </c>
      <c r="V243" s="146"/>
      <c r="W243" s="146"/>
      <c r="X243" s="31"/>
      <c r="Y243" s="31"/>
    </row>
    <row r="244" spans="1:25" x14ac:dyDescent="0.2">
      <c r="A244" s="10" t="s">
        <v>26</v>
      </c>
      <c r="B244" s="216"/>
      <c r="C244" s="217"/>
      <c r="D244" s="217"/>
      <c r="E244" s="217"/>
      <c r="F244" s="217"/>
      <c r="G244" s="217"/>
      <c r="H244" s="217"/>
      <c r="I244" s="218"/>
      <c r="J244" s="10">
        <f t="shared" ref="J244:P244" si="8">SUM(J237:J243)</f>
        <v>32</v>
      </c>
      <c r="K244" s="10">
        <f t="shared" si="8"/>
        <v>10</v>
      </c>
      <c r="L244" s="10">
        <f t="shared" si="8"/>
        <v>14</v>
      </c>
      <c r="M244" s="10">
        <f t="shared" si="8"/>
        <v>0</v>
      </c>
      <c r="N244" s="10">
        <f t="shared" si="8"/>
        <v>24</v>
      </c>
      <c r="O244" s="10">
        <f t="shared" si="8"/>
        <v>34</v>
      </c>
      <c r="P244" s="10">
        <f t="shared" si="8"/>
        <v>58</v>
      </c>
      <c r="Q244" s="10">
        <f>COUNTIF(Q237:Q243,"E")</f>
        <v>4</v>
      </c>
      <c r="R244" s="10">
        <f>COUNTIF(R237:R243,"C")</f>
        <v>2</v>
      </c>
      <c r="S244" s="10">
        <f>COUNTIF(S237:S243,"VP")</f>
        <v>1</v>
      </c>
      <c r="T244" s="46">
        <f>COUNTA(T237:T243)</f>
        <v>7</v>
      </c>
      <c r="U244" s="96" t="str">
        <f>IF(Q244&gt;=SUM(R244:S244),"Corect","E trebuie să fie cel puțin egal cu C+VP")</f>
        <v>Corect</v>
      </c>
      <c r="V244" s="96"/>
      <c r="W244" s="96"/>
    </row>
    <row r="245" spans="1:25" x14ac:dyDescent="0.2">
      <c r="A245" s="362" t="s">
        <v>101</v>
      </c>
      <c r="B245" s="362"/>
      <c r="C245" s="362"/>
      <c r="D245" s="362"/>
      <c r="E245" s="362"/>
      <c r="F245" s="362"/>
      <c r="G245" s="362"/>
      <c r="H245" s="362"/>
      <c r="I245" s="362"/>
      <c r="J245" s="362"/>
      <c r="K245" s="362"/>
      <c r="L245" s="362"/>
      <c r="M245" s="362"/>
      <c r="N245" s="362"/>
      <c r="O245" s="362"/>
      <c r="P245" s="362"/>
      <c r="Q245" s="362"/>
      <c r="R245" s="362"/>
      <c r="S245" s="362"/>
      <c r="T245" s="362"/>
      <c r="W245" s="65"/>
    </row>
    <row r="246" spans="1:25" x14ac:dyDescent="0.2">
      <c r="A246" s="363"/>
      <c r="B246" s="363"/>
      <c r="C246" s="363"/>
      <c r="D246" s="363"/>
      <c r="E246" s="363"/>
      <c r="F246" s="363"/>
      <c r="G246" s="363"/>
      <c r="H246" s="363"/>
      <c r="I246" s="363"/>
      <c r="J246" s="363"/>
      <c r="K246" s="363"/>
      <c r="L246" s="363"/>
      <c r="M246" s="363"/>
      <c r="N246" s="363"/>
      <c r="O246" s="363"/>
      <c r="P246" s="363"/>
      <c r="Q246" s="363"/>
      <c r="R246" s="363"/>
      <c r="S246" s="363"/>
      <c r="T246" s="363"/>
    </row>
    <row r="247" spans="1:25" x14ac:dyDescent="0.2">
      <c r="A247" s="363"/>
      <c r="B247" s="363"/>
      <c r="C247" s="363"/>
      <c r="D247" s="363"/>
      <c r="E247" s="363"/>
      <c r="F247" s="363"/>
      <c r="G247" s="363"/>
      <c r="H247" s="363"/>
      <c r="I247" s="363"/>
      <c r="J247" s="363"/>
      <c r="K247" s="363"/>
      <c r="L247" s="363"/>
      <c r="M247" s="363"/>
      <c r="N247" s="363"/>
      <c r="O247" s="363"/>
      <c r="P247" s="363"/>
      <c r="Q247" s="363"/>
      <c r="R247" s="363"/>
      <c r="S247" s="363"/>
      <c r="T247" s="363"/>
    </row>
    <row r="249" spans="1:25" x14ac:dyDescent="0.2">
      <c r="A249" s="99" t="s">
        <v>42</v>
      </c>
      <c r="B249" s="100"/>
      <c r="C249" s="100"/>
      <c r="D249" s="100"/>
      <c r="E249" s="100"/>
      <c r="F249" s="100"/>
      <c r="G249" s="100"/>
      <c r="H249" s="100"/>
      <c r="I249" s="100"/>
      <c r="J249" s="100"/>
      <c r="K249" s="100"/>
      <c r="L249" s="100"/>
      <c r="M249" s="100"/>
      <c r="N249" s="100"/>
      <c r="O249" s="100"/>
      <c r="P249" s="100"/>
      <c r="Q249" s="100"/>
      <c r="R249" s="100"/>
      <c r="S249" s="100"/>
      <c r="T249" s="101"/>
    </row>
    <row r="250" spans="1:25" x14ac:dyDescent="0.2">
      <c r="A250" s="102"/>
      <c r="B250" s="103"/>
      <c r="C250" s="103"/>
      <c r="D250" s="103"/>
      <c r="E250" s="103"/>
      <c r="F250" s="103"/>
      <c r="G250" s="103"/>
      <c r="H250" s="103"/>
      <c r="I250" s="103"/>
      <c r="J250" s="103"/>
      <c r="K250" s="103"/>
      <c r="L250" s="103"/>
      <c r="M250" s="103"/>
      <c r="N250" s="103"/>
      <c r="O250" s="103"/>
      <c r="P250" s="103"/>
      <c r="Q250" s="103"/>
      <c r="R250" s="103"/>
      <c r="S250" s="103"/>
      <c r="T250" s="104"/>
    </row>
    <row r="251" spans="1:25" x14ac:dyDescent="0.2">
      <c r="A251" s="245" t="s">
        <v>28</v>
      </c>
      <c r="B251" s="99" t="s">
        <v>27</v>
      </c>
      <c r="C251" s="100"/>
      <c r="D251" s="100"/>
      <c r="E251" s="100"/>
      <c r="F251" s="100"/>
      <c r="G251" s="100"/>
      <c r="H251" s="100"/>
      <c r="I251" s="101"/>
      <c r="J251" s="141" t="s">
        <v>39</v>
      </c>
      <c r="K251" s="105" t="s">
        <v>25</v>
      </c>
      <c r="L251" s="106"/>
      <c r="M251" s="107"/>
      <c r="N251" s="105" t="s">
        <v>40</v>
      </c>
      <c r="O251" s="106"/>
      <c r="P251" s="107"/>
      <c r="Q251" s="105" t="s">
        <v>24</v>
      </c>
      <c r="R251" s="106"/>
      <c r="S251" s="107"/>
      <c r="T251" s="144" t="s">
        <v>23</v>
      </c>
    </row>
    <row r="252" spans="1:25" x14ac:dyDescent="0.2">
      <c r="A252" s="246"/>
      <c r="B252" s="102"/>
      <c r="C252" s="103"/>
      <c r="D252" s="103"/>
      <c r="E252" s="103"/>
      <c r="F252" s="103"/>
      <c r="G252" s="103"/>
      <c r="H252" s="103"/>
      <c r="I252" s="104"/>
      <c r="J252" s="142"/>
      <c r="K252" s="108"/>
      <c r="L252" s="109"/>
      <c r="M252" s="110"/>
      <c r="N252" s="108"/>
      <c r="O252" s="109"/>
      <c r="P252" s="110"/>
      <c r="Q252" s="108"/>
      <c r="R252" s="109"/>
      <c r="S252" s="110"/>
      <c r="T252" s="144"/>
    </row>
    <row r="253" spans="1:25" x14ac:dyDescent="0.2">
      <c r="A253" s="247"/>
      <c r="B253" s="151"/>
      <c r="C253" s="152"/>
      <c r="D253" s="152"/>
      <c r="E253" s="152"/>
      <c r="F253" s="152"/>
      <c r="G253" s="152"/>
      <c r="H253" s="152"/>
      <c r="I253" s="153"/>
      <c r="J253" s="143"/>
      <c r="K253" s="4" t="s">
        <v>29</v>
      </c>
      <c r="L253" s="4" t="s">
        <v>30</v>
      </c>
      <c r="M253" s="4" t="s">
        <v>31</v>
      </c>
      <c r="N253" s="4" t="s">
        <v>35</v>
      </c>
      <c r="O253" s="4" t="s">
        <v>7</v>
      </c>
      <c r="P253" s="4" t="s">
        <v>32</v>
      </c>
      <c r="Q253" s="4" t="s">
        <v>33</v>
      </c>
      <c r="R253" s="4" t="s">
        <v>29</v>
      </c>
      <c r="S253" s="4" t="s">
        <v>34</v>
      </c>
      <c r="T253" s="144"/>
    </row>
    <row r="254" spans="1:25" ht="28.35" customHeight="1" x14ac:dyDescent="0.2">
      <c r="A254" s="17" t="s">
        <v>177</v>
      </c>
      <c r="B254" s="287" t="s">
        <v>178</v>
      </c>
      <c r="C254" s="288"/>
      <c r="D254" s="288"/>
      <c r="E254" s="288"/>
      <c r="F254" s="288"/>
      <c r="G254" s="288"/>
      <c r="H254" s="288"/>
      <c r="I254" s="289"/>
      <c r="J254" s="6">
        <v>6</v>
      </c>
      <c r="K254" s="6">
        <v>2</v>
      </c>
      <c r="L254" s="6">
        <v>2</v>
      </c>
      <c r="M254" s="6">
        <v>0</v>
      </c>
      <c r="N254" s="8">
        <f t="shared" ref="N254" si="9">K254+L254+M254</f>
        <v>4</v>
      </c>
      <c r="O254" s="9">
        <f t="shared" ref="O254" si="10">P254-N254</f>
        <v>7</v>
      </c>
      <c r="P254" s="9">
        <f t="shared" ref="P254" si="11">ROUND(PRODUCT(J254,25)/14,0)</f>
        <v>11</v>
      </c>
      <c r="Q254" s="12" t="s">
        <v>33</v>
      </c>
      <c r="R254" s="6"/>
      <c r="S254" s="13"/>
      <c r="T254" s="6" t="s">
        <v>141</v>
      </c>
    </row>
    <row r="255" spans="1:25" ht="28.35" customHeight="1" x14ac:dyDescent="0.2">
      <c r="A255" s="17" t="s">
        <v>297</v>
      </c>
      <c r="B255" s="287" t="s">
        <v>298</v>
      </c>
      <c r="C255" s="288"/>
      <c r="D255" s="288"/>
      <c r="E255" s="288"/>
      <c r="F255" s="288"/>
      <c r="G255" s="288"/>
      <c r="H255" s="288"/>
      <c r="I255" s="289"/>
      <c r="J255" s="6">
        <v>5</v>
      </c>
      <c r="K255" s="6">
        <v>2</v>
      </c>
      <c r="L255" s="6">
        <v>2</v>
      </c>
      <c r="M255" s="6">
        <v>0</v>
      </c>
      <c r="N255" s="8">
        <f t="shared" ref="N255:N260" si="12">K255+L255+M255</f>
        <v>4</v>
      </c>
      <c r="O255" s="9">
        <f t="shared" ref="O255:O260" si="13">P255-N255</f>
        <v>5</v>
      </c>
      <c r="P255" s="9">
        <f t="shared" ref="P255:P260" si="14">ROUND(PRODUCT(J255,25)/14,0)</f>
        <v>9</v>
      </c>
      <c r="Q255" s="12" t="s">
        <v>33</v>
      </c>
      <c r="R255" s="6"/>
      <c r="S255" s="13"/>
      <c r="T255" s="6" t="s">
        <v>142</v>
      </c>
    </row>
    <row r="256" spans="1:25" ht="19.7" customHeight="1" x14ac:dyDescent="0.2">
      <c r="A256" s="17" t="s">
        <v>179</v>
      </c>
      <c r="B256" s="252" t="s">
        <v>180</v>
      </c>
      <c r="C256" s="253"/>
      <c r="D256" s="253"/>
      <c r="E256" s="253"/>
      <c r="F256" s="253"/>
      <c r="G256" s="253"/>
      <c r="H256" s="253"/>
      <c r="I256" s="254"/>
      <c r="J256" s="6">
        <v>6</v>
      </c>
      <c r="K256" s="6">
        <v>2</v>
      </c>
      <c r="L256" s="6">
        <v>2</v>
      </c>
      <c r="M256" s="6">
        <v>0</v>
      </c>
      <c r="N256" s="8">
        <f t="shared" si="12"/>
        <v>4</v>
      </c>
      <c r="O256" s="9">
        <f t="shared" si="13"/>
        <v>7</v>
      </c>
      <c r="P256" s="9">
        <f t="shared" si="14"/>
        <v>11</v>
      </c>
      <c r="Q256" s="12" t="s">
        <v>33</v>
      </c>
      <c r="R256" s="6"/>
      <c r="S256" s="13"/>
      <c r="T256" s="6" t="s">
        <v>141</v>
      </c>
    </row>
    <row r="257" spans="1:25" ht="28.35" customHeight="1" x14ac:dyDescent="0.2">
      <c r="A257" s="17" t="s">
        <v>181</v>
      </c>
      <c r="B257" s="157" t="s">
        <v>182</v>
      </c>
      <c r="C257" s="158"/>
      <c r="D257" s="158"/>
      <c r="E257" s="158"/>
      <c r="F257" s="158"/>
      <c r="G257" s="158"/>
      <c r="H257" s="158"/>
      <c r="I257" s="159"/>
      <c r="J257" s="6">
        <v>5</v>
      </c>
      <c r="K257" s="6">
        <v>2</v>
      </c>
      <c r="L257" s="6">
        <v>2</v>
      </c>
      <c r="M257" s="6">
        <v>0</v>
      </c>
      <c r="N257" s="8">
        <f>K257+L257+M257</f>
        <v>4</v>
      </c>
      <c r="O257" s="9">
        <f>P257-N257</f>
        <v>5</v>
      </c>
      <c r="P257" s="9">
        <f>ROUND(PRODUCT(J257,25)/14,0)</f>
        <v>9</v>
      </c>
      <c r="Q257" s="12" t="s">
        <v>33</v>
      </c>
      <c r="R257" s="6"/>
      <c r="S257" s="13"/>
      <c r="T257" s="6" t="s">
        <v>38</v>
      </c>
    </row>
    <row r="258" spans="1:25" ht="19.7" customHeight="1" x14ac:dyDescent="0.2">
      <c r="A258" s="17" t="s">
        <v>183</v>
      </c>
      <c r="B258" s="157" t="s">
        <v>184</v>
      </c>
      <c r="C258" s="158"/>
      <c r="D258" s="158"/>
      <c r="E258" s="158"/>
      <c r="F258" s="158"/>
      <c r="G258" s="158"/>
      <c r="H258" s="158"/>
      <c r="I258" s="159"/>
      <c r="J258" s="6">
        <v>5</v>
      </c>
      <c r="K258" s="6">
        <v>2</v>
      </c>
      <c r="L258" s="6">
        <v>1</v>
      </c>
      <c r="M258" s="6">
        <v>0</v>
      </c>
      <c r="N258" s="8">
        <f t="shared" si="12"/>
        <v>3</v>
      </c>
      <c r="O258" s="9">
        <f t="shared" si="13"/>
        <v>6</v>
      </c>
      <c r="P258" s="9">
        <f t="shared" si="14"/>
        <v>9</v>
      </c>
      <c r="Q258" s="12" t="s">
        <v>33</v>
      </c>
      <c r="R258" s="6"/>
      <c r="S258" s="13"/>
      <c r="T258" s="6" t="s">
        <v>142</v>
      </c>
    </row>
    <row r="259" spans="1:25" ht="19.7" customHeight="1" x14ac:dyDescent="0.2">
      <c r="A259" s="79" t="s">
        <v>99</v>
      </c>
      <c r="B259" s="293" t="s">
        <v>131</v>
      </c>
      <c r="C259" s="294"/>
      <c r="D259" s="294"/>
      <c r="E259" s="294"/>
      <c r="F259" s="294"/>
      <c r="G259" s="294"/>
      <c r="H259" s="294"/>
      <c r="I259" s="295"/>
      <c r="J259" s="29">
        <v>3</v>
      </c>
      <c r="K259" s="29">
        <v>0</v>
      </c>
      <c r="L259" s="29">
        <v>2</v>
      </c>
      <c r="M259" s="29">
        <v>0</v>
      </c>
      <c r="N259" s="8">
        <f t="shared" si="12"/>
        <v>2</v>
      </c>
      <c r="O259" s="9">
        <f t="shared" si="13"/>
        <v>3</v>
      </c>
      <c r="P259" s="9">
        <f t="shared" si="14"/>
        <v>5</v>
      </c>
      <c r="Q259" s="58"/>
      <c r="R259" s="59" t="s">
        <v>29</v>
      </c>
      <c r="S259" s="60"/>
      <c r="T259" s="59" t="s">
        <v>38</v>
      </c>
      <c r="U259" s="31"/>
      <c r="V259" s="31"/>
      <c r="W259" s="31"/>
      <c r="X259" s="31"/>
      <c r="Y259" s="31"/>
    </row>
    <row r="260" spans="1:25" ht="19.7" customHeight="1" x14ac:dyDescent="0.2">
      <c r="A260" s="18" t="s">
        <v>86</v>
      </c>
      <c r="B260" s="290" t="s">
        <v>134</v>
      </c>
      <c r="C260" s="291"/>
      <c r="D260" s="291"/>
      <c r="E260" s="291"/>
      <c r="F260" s="291"/>
      <c r="G260" s="291"/>
      <c r="H260" s="291"/>
      <c r="I260" s="292"/>
      <c r="J260" s="8">
        <v>2</v>
      </c>
      <c r="K260" s="8">
        <v>0</v>
      </c>
      <c r="L260" s="8">
        <v>2</v>
      </c>
      <c r="M260" s="8">
        <v>0</v>
      </c>
      <c r="N260" s="8">
        <f t="shared" si="12"/>
        <v>2</v>
      </c>
      <c r="O260" s="9">
        <f t="shared" si="13"/>
        <v>2</v>
      </c>
      <c r="P260" s="9">
        <f t="shared" si="14"/>
        <v>4</v>
      </c>
      <c r="Q260" s="58"/>
      <c r="R260" s="59"/>
      <c r="S260" s="60" t="s">
        <v>34</v>
      </c>
      <c r="T260" s="59" t="s">
        <v>38</v>
      </c>
      <c r="U260" s="145" t="str">
        <f>IF(J261&gt;=32,"Corect","Sunt necesare cel puțin 32 de credite")</f>
        <v>Corect</v>
      </c>
      <c r="V260" s="146"/>
      <c r="W260" s="146"/>
      <c r="X260" s="31"/>
      <c r="Y260" s="31"/>
    </row>
    <row r="261" spans="1:25" x14ac:dyDescent="0.2">
      <c r="A261" s="10" t="s">
        <v>26</v>
      </c>
      <c r="B261" s="216"/>
      <c r="C261" s="217"/>
      <c r="D261" s="217"/>
      <c r="E261" s="217"/>
      <c r="F261" s="217"/>
      <c r="G261" s="217"/>
      <c r="H261" s="217"/>
      <c r="I261" s="218"/>
      <c r="J261" s="10">
        <f t="shared" ref="J261:P261" si="15">SUM(J254:J260)</f>
        <v>32</v>
      </c>
      <c r="K261" s="10">
        <f t="shared" si="15"/>
        <v>10</v>
      </c>
      <c r="L261" s="10">
        <f t="shared" si="15"/>
        <v>13</v>
      </c>
      <c r="M261" s="10">
        <f t="shared" si="15"/>
        <v>0</v>
      </c>
      <c r="N261" s="10">
        <f t="shared" si="15"/>
        <v>23</v>
      </c>
      <c r="O261" s="10">
        <f t="shared" si="15"/>
        <v>35</v>
      </c>
      <c r="P261" s="10">
        <f t="shared" si="15"/>
        <v>58</v>
      </c>
      <c r="Q261" s="10">
        <f>COUNTIF(Q254:Q260,"E")</f>
        <v>5</v>
      </c>
      <c r="R261" s="10">
        <f>COUNTIF(R254:R260,"C")</f>
        <v>1</v>
      </c>
      <c r="S261" s="10">
        <f>COUNTIF(S254:S260,"VP")</f>
        <v>1</v>
      </c>
      <c r="T261" s="46">
        <f>COUNTA(T254:T260)</f>
        <v>7</v>
      </c>
      <c r="U261" s="147" t="str">
        <f>IF(Q261&gt;=SUM(R261:S261),"Corect","E trebuie să fie cel puțin egal cu C+VP")</f>
        <v>Corect</v>
      </c>
      <c r="V261" s="148"/>
      <c r="W261" s="148"/>
    </row>
    <row r="262" spans="1:25" x14ac:dyDescent="0.2">
      <c r="A262" s="362" t="s">
        <v>100</v>
      </c>
      <c r="B262" s="362"/>
      <c r="C262" s="362"/>
      <c r="D262" s="362"/>
      <c r="E262" s="362"/>
      <c r="F262" s="362"/>
      <c r="G262" s="362"/>
      <c r="H262" s="362"/>
      <c r="I262" s="362"/>
      <c r="J262" s="362"/>
      <c r="K262" s="362"/>
      <c r="L262" s="362"/>
      <c r="M262" s="362"/>
      <c r="N262" s="362"/>
      <c r="O262" s="362"/>
      <c r="P262" s="362"/>
      <c r="Q262" s="362"/>
      <c r="R262" s="362"/>
      <c r="S262" s="362"/>
      <c r="T262" s="362"/>
    </row>
    <row r="263" spans="1:25" x14ac:dyDescent="0.2">
      <c r="A263" s="363"/>
      <c r="B263" s="363"/>
      <c r="C263" s="363"/>
      <c r="D263" s="363"/>
      <c r="E263" s="363"/>
      <c r="F263" s="363"/>
      <c r="G263" s="363"/>
      <c r="H263" s="363"/>
      <c r="I263" s="363"/>
      <c r="J263" s="363"/>
      <c r="K263" s="363"/>
      <c r="L263" s="363"/>
      <c r="M263" s="363"/>
      <c r="N263" s="363"/>
      <c r="O263" s="363"/>
      <c r="P263" s="363"/>
      <c r="Q263" s="363"/>
      <c r="R263" s="363"/>
      <c r="S263" s="363"/>
      <c r="T263" s="363"/>
    </row>
    <row r="264" spans="1:25" x14ac:dyDescent="0.2">
      <c r="A264" s="363"/>
      <c r="B264" s="363"/>
      <c r="C264" s="363"/>
      <c r="D264" s="363"/>
      <c r="E264" s="363"/>
      <c r="F264" s="363"/>
      <c r="G264" s="363"/>
      <c r="H264" s="363"/>
      <c r="I264" s="363"/>
      <c r="J264" s="363"/>
      <c r="K264" s="363"/>
      <c r="L264" s="363"/>
      <c r="M264" s="363"/>
      <c r="N264" s="363"/>
      <c r="O264" s="363"/>
      <c r="P264" s="363"/>
      <c r="Q264" s="363"/>
      <c r="R264" s="363"/>
      <c r="S264" s="363"/>
      <c r="T264" s="363"/>
    </row>
    <row r="265" spans="1:25" x14ac:dyDescent="0.2">
      <c r="A265" s="48"/>
      <c r="B265" s="48"/>
      <c r="C265" s="48"/>
      <c r="D265" s="48"/>
      <c r="E265" s="48"/>
      <c r="F265" s="48"/>
      <c r="G265" s="48"/>
      <c r="H265" s="48"/>
      <c r="I265" s="48"/>
      <c r="J265" s="48"/>
      <c r="K265" s="48"/>
      <c r="L265" s="48"/>
      <c r="M265" s="48"/>
      <c r="N265" s="48"/>
      <c r="O265" s="48"/>
      <c r="P265" s="48"/>
      <c r="Q265" s="48"/>
      <c r="R265" s="48"/>
      <c r="S265" s="48"/>
      <c r="T265" s="48"/>
    </row>
    <row r="266" spans="1:25" x14ac:dyDescent="0.2">
      <c r="A266" s="99" t="s">
        <v>43</v>
      </c>
      <c r="B266" s="100"/>
      <c r="C266" s="100"/>
      <c r="D266" s="100"/>
      <c r="E266" s="100"/>
      <c r="F266" s="100"/>
      <c r="G266" s="100"/>
      <c r="H266" s="100"/>
      <c r="I266" s="100"/>
      <c r="J266" s="100"/>
      <c r="K266" s="100"/>
      <c r="L266" s="100"/>
      <c r="M266" s="100"/>
      <c r="N266" s="100"/>
      <c r="O266" s="100"/>
      <c r="P266" s="100"/>
      <c r="Q266" s="100"/>
      <c r="R266" s="100"/>
      <c r="S266" s="100"/>
      <c r="T266" s="101"/>
    </row>
    <row r="267" spans="1:25" x14ac:dyDescent="0.2">
      <c r="A267" s="102"/>
      <c r="B267" s="103"/>
      <c r="C267" s="103"/>
      <c r="D267" s="103"/>
      <c r="E267" s="103"/>
      <c r="F267" s="103"/>
      <c r="G267" s="103"/>
      <c r="H267" s="103"/>
      <c r="I267" s="103"/>
      <c r="J267" s="103"/>
      <c r="K267" s="103"/>
      <c r="L267" s="103"/>
      <c r="M267" s="103"/>
      <c r="N267" s="103"/>
      <c r="O267" s="103"/>
      <c r="P267" s="103"/>
      <c r="Q267" s="103"/>
      <c r="R267" s="103"/>
      <c r="S267" s="103"/>
      <c r="T267" s="104"/>
    </row>
    <row r="268" spans="1:25" x14ac:dyDescent="0.2">
      <c r="A268" s="245" t="s">
        <v>28</v>
      </c>
      <c r="B268" s="99" t="s">
        <v>27</v>
      </c>
      <c r="C268" s="100"/>
      <c r="D268" s="100"/>
      <c r="E268" s="100"/>
      <c r="F268" s="100"/>
      <c r="G268" s="100"/>
      <c r="H268" s="100"/>
      <c r="I268" s="101"/>
      <c r="J268" s="141" t="s">
        <v>39</v>
      </c>
      <c r="K268" s="105" t="s">
        <v>25</v>
      </c>
      <c r="L268" s="106"/>
      <c r="M268" s="107"/>
      <c r="N268" s="105" t="s">
        <v>40</v>
      </c>
      <c r="O268" s="106"/>
      <c r="P268" s="107"/>
      <c r="Q268" s="105" t="s">
        <v>24</v>
      </c>
      <c r="R268" s="106"/>
      <c r="S268" s="107"/>
      <c r="T268" s="144" t="s">
        <v>23</v>
      </c>
    </row>
    <row r="269" spans="1:25" x14ac:dyDescent="0.2">
      <c r="A269" s="246"/>
      <c r="B269" s="102"/>
      <c r="C269" s="103"/>
      <c r="D269" s="103"/>
      <c r="E269" s="103"/>
      <c r="F269" s="103"/>
      <c r="G269" s="103"/>
      <c r="H269" s="103"/>
      <c r="I269" s="104"/>
      <c r="J269" s="142"/>
      <c r="K269" s="108"/>
      <c r="L269" s="109"/>
      <c r="M269" s="110"/>
      <c r="N269" s="108"/>
      <c r="O269" s="109"/>
      <c r="P269" s="110"/>
      <c r="Q269" s="108"/>
      <c r="R269" s="109"/>
      <c r="S269" s="110"/>
      <c r="T269" s="144"/>
    </row>
    <row r="270" spans="1:25" x14ac:dyDescent="0.2">
      <c r="A270" s="247"/>
      <c r="B270" s="151"/>
      <c r="C270" s="152"/>
      <c r="D270" s="152"/>
      <c r="E270" s="152"/>
      <c r="F270" s="152"/>
      <c r="G270" s="152"/>
      <c r="H270" s="152"/>
      <c r="I270" s="153"/>
      <c r="J270" s="143"/>
      <c r="K270" s="4" t="s">
        <v>29</v>
      </c>
      <c r="L270" s="4" t="s">
        <v>30</v>
      </c>
      <c r="M270" s="4" t="s">
        <v>31</v>
      </c>
      <c r="N270" s="4" t="s">
        <v>35</v>
      </c>
      <c r="O270" s="4" t="s">
        <v>7</v>
      </c>
      <c r="P270" s="4" t="s">
        <v>32</v>
      </c>
      <c r="Q270" s="4" t="s">
        <v>33</v>
      </c>
      <c r="R270" s="4" t="s">
        <v>29</v>
      </c>
      <c r="S270" s="4" t="s">
        <v>34</v>
      </c>
      <c r="T270" s="144"/>
    </row>
    <row r="271" spans="1:25" ht="19.7" customHeight="1" x14ac:dyDescent="0.2">
      <c r="A271" s="17" t="s">
        <v>185</v>
      </c>
      <c r="B271" s="154" t="s">
        <v>186</v>
      </c>
      <c r="C271" s="155"/>
      <c r="D271" s="155"/>
      <c r="E271" s="155"/>
      <c r="F271" s="155"/>
      <c r="G271" s="155"/>
      <c r="H271" s="155"/>
      <c r="I271" s="156"/>
      <c r="J271" s="6">
        <v>5</v>
      </c>
      <c r="K271" s="6">
        <v>2</v>
      </c>
      <c r="L271" s="6">
        <v>2</v>
      </c>
      <c r="M271" s="6">
        <v>0</v>
      </c>
      <c r="N271" s="8">
        <f t="shared" ref="N271" si="16">K271+L271+M271</f>
        <v>4</v>
      </c>
      <c r="O271" s="9">
        <f t="shared" ref="O271" si="17">P271-N271</f>
        <v>5</v>
      </c>
      <c r="P271" s="9">
        <f t="shared" ref="P271" si="18">ROUND(PRODUCT(J271,25)/14,0)</f>
        <v>9</v>
      </c>
      <c r="Q271" s="12" t="s">
        <v>33</v>
      </c>
      <c r="R271" s="6"/>
      <c r="S271" s="13"/>
      <c r="T271" s="6" t="s">
        <v>141</v>
      </c>
      <c r="U271" s="145" t="str">
        <f>IF(J277&gt;=30,"Corect","Sunt necesare cel puțin 30 de credite")</f>
        <v>Corect</v>
      </c>
      <c r="V271" s="146"/>
      <c r="W271" s="146"/>
    </row>
    <row r="272" spans="1:25" ht="19.7" customHeight="1" x14ac:dyDescent="0.2">
      <c r="A272" s="17" t="s">
        <v>187</v>
      </c>
      <c r="B272" s="154" t="s">
        <v>188</v>
      </c>
      <c r="C272" s="155"/>
      <c r="D272" s="155"/>
      <c r="E272" s="155"/>
      <c r="F272" s="155"/>
      <c r="G272" s="155"/>
      <c r="H272" s="155"/>
      <c r="I272" s="156"/>
      <c r="J272" s="6">
        <v>6</v>
      </c>
      <c r="K272" s="6">
        <v>2</v>
      </c>
      <c r="L272" s="6">
        <v>2</v>
      </c>
      <c r="M272" s="6">
        <v>0</v>
      </c>
      <c r="N272" s="8">
        <f t="shared" ref="N272:N276" si="19">K272+L272+M272</f>
        <v>4</v>
      </c>
      <c r="O272" s="9">
        <f t="shared" ref="O272:O276" si="20">P272-N272</f>
        <v>7</v>
      </c>
      <c r="P272" s="9">
        <f t="shared" ref="P272:P276" si="21">ROUND(PRODUCT(J272,25)/14,0)</f>
        <v>11</v>
      </c>
      <c r="Q272" s="12" t="s">
        <v>33</v>
      </c>
      <c r="R272" s="6"/>
      <c r="S272" s="13"/>
      <c r="T272" s="6" t="s">
        <v>142</v>
      </c>
    </row>
    <row r="273" spans="1:23" ht="28.35" customHeight="1" x14ac:dyDescent="0.2">
      <c r="A273" s="17" t="s">
        <v>189</v>
      </c>
      <c r="B273" s="157" t="s">
        <v>190</v>
      </c>
      <c r="C273" s="158"/>
      <c r="D273" s="158"/>
      <c r="E273" s="158"/>
      <c r="F273" s="158"/>
      <c r="G273" s="158"/>
      <c r="H273" s="158"/>
      <c r="I273" s="159"/>
      <c r="J273" s="6">
        <v>5</v>
      </c>
      <c r="K273" s="6">
        <v>2</v>
      </c>
      <c r="L273" s="6">
        <v>2</v>
      </c>
      <c r="M273" s="6">
        <v>0</v>
      </c>
      <c r="N273" s="8">
        <f t="shared" si="19"/>
        <v>4</v>
      </c>
      <c r="O273" s="9">
        <f t="shared" si="20"/>
        <v>5</v>
      </c>
      <c r="P273" s="9">
        <f t="shared" si="21"/>
        <v>9</v>
      </c>
      <c r="Q273" s="12" t="s">
        <v>33</v>
      </c>
      <c r="R273" s="6"/>
      <c r="S273" s="13"/>
      <c r="T273" s="6" t="s">
        <v>38</v>
      </c>
    </row>
    <row r="274" spans="1:23" ht="28.35" customHeight="1" x14ac:dyDescent="0.2">
      <c r="A274" s="17" t="s">
        <v>191</v>
      </c>
      <c r="B274" s="157" t="s">
        <v>192</v>
      </c>
      <c r="C274" s="158"/>
      <c r="D274" s="158"/>
      <c r="E274" s="158"/>
      <c r="F274" s="158"/>
      <c r="G274" s="158"/>
      <c r="H274" s="158"/>
      <c r="I274" s="159"/>
      <c r="J274" s="6">
        <v>6</v>
      </c>
      <c r="K274" s="6">
        <v>2</v>
      </c>
      <c r="L274" s="6">
        <v>2</v>
      </c>
      <c r="M274" s="6">
        <v>0</v>
      </c>
      <c r="N274" s="8">
        <f t="shared" si="19"/>
        <v>4</v>
      </c>
      <c r="O274" s="9">
        <f t="shared" si="20"/>
        <v>7</v>
      </c>
      <c r="P274" s="9">
        <f t="shared" si="21"/>
        <v>11</v>
      </c>
      <c r="Q274" s="12" t="s">
        <v>33</v>
      </c>
      <c r="R274" s="6"/>
      <c r="S274" s="13"/>
      <c r="T274" s="6" t="s">
        <v>142</v>
      </c>
    </row>
    <row r="275" spans="1:23" ht="19.7" customHeight="1" x14ac:dyDescent="0.2">
      <c r="A275" s="17" t="s">
        <v>193</v>
      </c>
      <c r="B275" s="364" t="s">
        <v>194</v>
      </c>
      <c r="C275" s="365"/>
      <c r="D275" s="365"/>
      <c r="E275" s="365"/>
      <c r="F275" s="365"/>
      <c r="G275" s="365"/>
      <c r="H275" s="365"/>
      <c r="I275" s="366"/>
      <c r="J275" s="6">
        <v>3</v>
      </c>
      <c r="K275" s="6">
        <v>0</v>
      </c>
      <c r="L275" s="6">
        <v>0</v>
      </c>
      <c r="M275" s="86">
        <v>3</v>
      </c>
      <c r="N275" s="8">
        <f t="shared" si="19"/>
        <v>3</v>
      </c>
      <c r="O275" s="9">
        <f t="shared" si="20"/>
        <v>2</v>
      </c>
      <c r="P275" s="9">
        <f t="shared" si="21"/>
        <v>5</v>
      </c>
      <c r="Q275" s="12"/>
      <c r="R275" s="6" t="s">
        <v>29</v>
      </c>
      <c r="S275" s="13"/>
      <c r="T275" s="6" t="s">
        <v>142</v>
      </c>
    </row>
    <row r="276" spans="1:23" ht="19.7" customHeight="1" x14ac:dyDescent="0.2">
      <c r="A276" s="17" t="s">
        <v>196</v>
      </c>
      <c r="B276" s="154" t="s">
        <v>195</v>
      </c>
      <c r="C276" s="155"/>
      <c r="D276" s="155"/>
      <c r="E276" s="155"/>
      <c r="F276" s="155"/>
      <c r="G276" s="155"/>
      <c r="H276" s="155"/>
      <c r="I276" s="156"/>
      <c r="J276" s="6">
        <v>5</v>
      </c>
      <c r="K276" s="6">
        <v>2</v>
      </c>
      <c r="L276" s="6">
        <v>2</v>
      </c>
      <c r="M276" s="6">
        <v>0</v>
      </c>
      <c r="N276" s="8">
        <f t="shared" si="19"/>
        <v>4</v>
      </c>
      <c r="O276" s="9">
        <f t="shared" si="20"/>
        <v>5</v>
      </c>
      <c r="P276" s="9">
        <f t="shared" si="21"/>
        <v>9</v>
      </c>
      <c r="Q276" s="12"/>
      <c r="R276" s="6" t="s">
        <v>29</v>
      </c>
      <c r="S276" s="13"/>
      <c r="T276" s="6" t="s">
        <v>142</v>
      </c>
    </row>
    <row r="277" spans="1:23" x14ac:dyDescent="0.2">
      <c r="A277" s="10" t="s">
        <v>26</v>
      </c>
      <c r="B277" s="216"/>
      <c r="C277" s="217"/>
      <c r="D277" s="217"/>
      <c r="E277" s="217"/>
      <c r="F277" s="217"/>
      <c r="G277" s="217"/>
      <c r="H277" s="217"/>
      <c r="I277" s="218"/>
      <c r="J277" s="10">
        <f t="shared" ref="J277:P277" si="22">SUM(J271:J276)</f>
        <v>30</v>
      </c>
      <c r="K277" s="10">
        <f t="shared" si="22"/>
        <v>10</v>
      </c>
      <c r="L277" s="10">
        <f t="shared" si="22"/>
        <v>10</v>
      </c>
      <c r="M277" s="10">
        <f t="shared" si="22"/>
        <v>3</v>
      </c>
      <c r="N277" s="10">
        <f t="shared" si="22"/>
        <v>23</v>
      </c>
      <c r="O277" s="10">
        <f t="shared" si="22"/>
        <v>31</v>
      </c>
      <c r="P277" s="10">
        <f t="shared" si="22"/>
        <v>54</v>
      </c>
      <c r="Q277" s="10">
        <f>COUNTIF(Q271:Q276,"E")</f>
        <v>4</v>
      </c>
      <c r="R277" s="10">
        <f>COUNTIF(R271:R276,"C")</f>
        <v>2</v>
      </c>
      <c r="S277" s="10">
        <f>COUNTIF(S271:S276,"VP")</f>
        <v>0</v>
      </c>
      <c r="T277" s="46">
        <f>COUNTA(T271:T276)</f>
        <v>6</v>
      </c>
      <c r="U277" s="147" t="str">
        <f>IF(Q277&gt;=SUM(R277:S277),"Corect","E trebuie să fie cel puțin egal cu C+VP")</f>
        <v>Corect</v>
      </c>
      <c r="V277" s="148"/>
      <c r="W277" s="148"/>
    </row>
    <row r="278" spans="1:23" x14ac:dyDescent="0.2">
      <c r="V278" s="65"/>
      <c r="W278" s="65"/>
    </row>
    <row r="280" spans="1:23" x14ac:dyDescent="0.2">
      <c r="A280" s="99" t="s">
        <v>44</v>
      </c>
      <c r="B280" s="100"/>
      <c r="C280" s="100"/>
      <c r="D280" s="100"/>
      <c r="E280" s="100"/>
      <c r="F280" s="100"/>
      <c r="G280" s="100"/>
      <c r="H280" s="100"/>
      <c r="I280" s="100"/>
      <c r="J280" s="100"/>
      <c r="K280" s="100"/>
      <c r="L280" s="100"/>
      <c r="M280" s="100"/>
      <c r="N280" s="100"/>
      <c r="O280" s="100"/>
      <c r="P280" s="100"/>
      <c r="Q280" s="100"/>
      <c r="R280" s="100"/>
      <c r="S280" s="100"/>
      <c r="T280" s="101"/>
    </row>
    <row r="281" spans="1:23" x14ac:dyDescent="0.2">
      <c r="A281" s="102"/>
      <c r="B281" s="103"/>
      <c r="C281" s="103"/>
      <c r="D281" s="103"/>
      <c r="E281" s="103"/>
      <c r="F281" s="103"/>
      <c r="G281" s="103"/>
      <c r="H281" s="103"/>
      <c r="I281" s="103"/>
      <c r="J281" s="103"/>
      <c r="K281" s="103"/>
      <c r="L281" s="103"/>
      <c r="M281" s="103"/>
      <c r="N281" s="103"/>
      <c r="O281" s="103"/>
      <c r="P281" s="103"/>
      <c r="Q281" s="103"/>
      <c r="R281" s="103"/>
      <c r="S281" s="103"/>
      <c r="T281" s="104"/>
    </row>
    <row r="282" spans="1:23" x14ac:dyDescent="0.2">
      <c r="A282" s="245" t="s">
        <v>28</v>
      </c>
      <c r="B282" s="99" t="s">
        <v>27</v>
      </c>
      <c r="C282" s="100"/>
      <c r="D282" s="100"/>
      <c r="E282" s="100"/>
      <c r="F282" s="100"/>
      <c r="G282" s="100"/>
      <c r="H282" s="100"/>
      <c r="I282" s="101"/>
      <c r="J282" s="141" t="s">
        <v>39</v>
      </c>
      <c r="K282" s="105" t="s">
        <v>25</v>
      </c>
      <c r="L282" s="106"/>
      <c r="M282" s="107"/>
      <c r="N282" s="105" t="s">
        <v>40</v>
      </c>
      <c r="O282" s="106"/>
      <c r="P282" s="107"/>
      <c r="Q282" s="144" t="s">
        <v>24</v>
      </c>
      <c r="R282" s="144"/>
      <c r="S282" s="144"/>
      <c r="T282" s="144" t="s">
        <v>23</v>
      </c>
    </row>
    <row r="283" spans="1:23" x14ac:dyDescent="0.2">
      <c r="A283" s="246"/>
      <c r="B283" s="102"/>
      <c r="C283" s="103"/>
      <c r="D283" s="103"/>
      <c r="E283" s="103"/>
      <c r="F283" s="103"/>
      <c r="G283" s="103"/>
      <c r="H283" s="103"/>
      <c r="I283" s="104"/>
      <c r="J283" s="142"/>
      <c r="K283" s="108"/>
      <c r="L283" s="109"/>
      <c r="M283" s="110"/>
      <c r="N283" s="108"/>
      <c r="O283" s="109"/>
      <c r="P283" s="110"/>
      <c r="Q283" s="144"/>
      <c r="R283" s="144"/>
      <c r="S283" s="144"/>
      <c r="T283" s="144"/>
    </row>
    <row r="284" spans="1:23" x14ac:dyDescent="0.2">
      <c r="A284" s="247"/>
      <c r="B284" s="151"/>
      <c r="C284" s="152"/>
      <c r="D284" s="152"/>
      <c r="E284" s="152"/>
      <c r="F284" s="152"/>
      <c r="G284" s="152"/>
      <c r="H284" s="152"/>
      <c r="I284" s="153"/>
      <c r="J284" s="143"/>
      <c r="K284" s="4" t="s">
        <v>29</v>
      </c>
      <c r="L284" s="4" t="s">
        <v>30</v>
      </c>
      <c r="M284" s="4" t="s">
        <v>31</v>
      </c>
      <c r="N284" s="4" t="s">
        <v>35</v>
      </c>
      <c r="O284" s="4" t="s">
        <v>7</v>
      </c>
      <c r="P284" s="4" t="s">
        <v>32</v>
      </c>
      <c r="Q284" s="4" t="s">
        <v>33</v>
      </c>
      <c r="R284" s="4" t="s">
        <v>29</v>
      </c>
      <c r="S284" s="4" t="s">
        <v>34</v>
      </c>
      <c r="T284" s="144"/>
    </row>
    <row r="285" spans="1:23" ht="28.35" customHeight="1" x14ac:dyDescent="0.2">
      <c r="A285" s="17" t="s">
        <v>197</v>
      </c>
      <c r="B285" s="157" t="s">
        <v>198</v>
      </c>
      <c r="C285" s="158"/>
      <c r="D285" s="158"/>
      <c r="E285" s="158"/>
      <c r="F285" s="158"/>
      <c r="G285" s="158"/>
      <c r="H285" s="158"/>
      <c r="I285" s="159"/>
      <c r="J285" s="6">
        <v>5</v>
      </c>
      <c r="K285" s="6">
        <v>2</v>
      </c>
      <c r="L285" s="6">
        <v>2</v>
      </c>
      <c r="M285" s="6">
        <v>0</v>
      </c>
      <c r="N285" s="8">
        <f>K285+L285+M285</f>
        <v>4</v>
      </c>
      <c r="O285" s="9">
        <f>P285-N285</f>
        <v>5</v>
      </c>
      <c r="P285" s="9">
        <f>ROUND(PRODUCT(J285,25)/14,0)</f>
        <v>9</v>
      </c>
      <c r="Q285" s="12" t="s">
        <v>33</v>
      </c>
      <c r="R285" s="6"/>
      <c r="S285" s="13"/>
      <c r="T285" s="6" t="s">
        <v>141</v>
      </c>
      <c r="U285" s="145" t="str">
        <f>IF(J292&gt;=30,"Corect","Sunt necesare cel puțin 30 de credite")</f>
        <v>Corect</v>
      </c>
      <c r="V285" s="146"/>
      <c r="W285" s="146"/>
    </row>
    <row r="286" spans="1:23" ht="19.7" customHeight="1" x14ac:dyDescent="0.2">
      <c r="A286" s="17" t="s">
        <v>199</v>
      </c>
      <c r="B286" s="154" t="s">
        <v>200</v>
      </c>
      <c r="C286" s="155"/>
      <c r="D286" s="155"/>
      <c r="E286" s="155"/>
      <c r="F286" s="155"/>
      <c r="G286" s="155"/>
      <c r="H286" s="155"/>
      <c r="I286" s="156"/>
      <c r="J286" s="6">
        <v>3</v>
      </c>
      <c r="K286" s="6">
        <v>2</v>
      </c>
      <c r="L286" s="6">
        <v>0</v>
      </c>
      <c r="M286" s="6">
        <v>2</v>
      </c>
      <c r="N286" s="8">
        <f t="shared" ref="N286:N291" si="23">K286+L286+M286</f>
        <v>4</v>
      </c>
      <c r="O286" s="9">
        <f t="shared" ref="O286:O291" si="24">P286-N286</f>
        <v>1</v>
      </c>
      <c r="P286" s="9">
        <f t="shared" ref="P286:P291" si="25">ROUND(PRODUCT(J286,25)/14,0)</f>
        <v>5</v>
      </c>
      <c r="Q286" s="12" t="s">
        <v>33</v>
      </c>
      <c r="R286" s="6"/>
      <c r="S286" s="13"/>
      <c r="T286" s="6" t="s">
        <v>142</v>
      </c>
    </row>
    <row r="287" spans="1:23" ht="19.7" customHeight="1" x14ac:dyDescent="0.2">
      <c r="A287" s="17" t="s">
        <v>201</v>
      </c>
      <c r="B287" s="154" t="s">
        <v>202</v>
      </c>
      <c r="C287" s="155"/>
      <c r="D287" s="155"/>
      <c r="E287" s="155"/>
      <c r="F287" s="155"/>
      <c r="G287" s="155"/>
      <c r="H287" s="155"/>
      <c r="I287" s="156"/>
      <c r="J287" s="6">
        <v>5</v>
      </c>
      <c r="K287" s="6">
        <v>2</v>
      </c>
      <c r="L287" s="6">
        <v>2</v>
      </c>
      <c r="M287" s="6">
        <v>0</v>
      </c>
      <c r="N287" s="8">
        <f t="shared" si="23"/>
        <v>4</v>
      </c>
      <c r="O287" s="9">
        <f t="shared" si="24"/>
        <v>5</v>
      </c>
      <c r="P287" s="9">
        <f t="shared" si="25"/>
        <v>9</v>
      </c>
      <c r="Q287" s="12" t="s">
        <v>33</v>
      </c>
      <c r="R287" s="6"/>
      <c r="S287" s="13"/>
      <c r="T287" s="6" t="s">
        <v>142</v>
      </c>
    </row>
    <row r="288" spans="1:23" ht="28.35" customHeight="1" x14ac:dyDescent="0.2">
      <c r="A288" s="17" t="s">
        <v>203</v>
      </c>
      <c r="B288" s="157" t="s">
        <v>204</v>
      </c>
      <c r="C288" s="158"/>
      <c r="D288" s="158"/>
      <c r="E288" s="158"/>
      <c r="F288" s="158"/>
      <c r="G288" s="158"/>
      <c r="H288" s="158"/>
      <c r="I288" s="159"/>
      <c r="J288" s="6">
        <v>4</v>
      </c>
      <c r="K288" s="6">
        <v>2</v>
      </c>
      <c r="L288" s="6">
        <v>1</v>
      </c>
      <c r="M288" s="6">
        <v>0</v>
      </c>
      <c r="N288" s="8">
        <f t="shared" si="23"/>
        <v>3</v>
      </c>
      <c r="O288" s="9">
        <f t="shared" si="24"/>
        <v>4</v>
      </c>
      <c r="P288" s="9">
        <f t="shared" si="25"/>
        <v>7</v>
      </c>
      <c r="Q288" s="12" t="s">
        <v>33</v>
      </c>
      <c r="R288" s="6"/>
      <c r="S288" s="13"/>
      <c r="T288" s="6" t="s">
        <v>142</v>
      </c>
    </row>
    <row r="289" spans="1:23" ht="19.7" customHeight="1" x14ac:dyDescent="0.2">
      <c r="A289" s="17" t="s">
        <v>205</v>
      </c>
      <c r="B289" s="154" t="s">
        <v>206</v>
      </c>
      <c r="C289" s="155"/>
      <c r="D289" s="155"/>
      <c r="E289" s="155"/>
      <c r="F289" s="155"/>
      <c r="G289" s="155"/>
      <c r="H289" s="155"/>
      <c r="I289" s="156"/>
      <c r="J289" s="6">
        <v>3</v>
      </c>
      <c r="K289" s="6">
        <v>0</v>
      </c>
      <c r="L289" s="6">
        <v>0</v>
      </c>
      <c r="M289" s="86">
        <v>4</v>
      </c>
      <c r="N289" s="8">
        <f t="shared" si="23"/>
        <v>4</v>
      </c>
      <c r="O289" s="9">
        <f t="shared" si="24"/>
        <v>1</v>
      </c>
      <c r="P289" s="9">
        <f t="shared" si="25"/>
        <v>5</v>
      </c>
      <c r="Q289" s="12"/>
      <c r="R289" s="6" t="s">
        <v>29</v>
      </c>
      <c r="S289" s="13"/>
      <c r="T289" s="6" t="s">
        <v>142</v>
      </c>
    </row>
    <row r="290" spans="1:23" ht="19.7" customHeight="1" x14ac:dyDescent="0.2">
      <c r="A290" s="17" t="s">
        <v>207</v>
      </c>
      <c r="B290" s="154" t="s">
        <v>208</v>
      </c>
      <c r="C290" s="155"/>
      <c r="D290" s="155"/>
      <c r="E290" s="155"/>
      <c r="F290" s="155"/>
      <c r="G290" s="155"/>
      <c r="H290" s="155"/>
      <c r="I290" s="156"/>
      <c r="J290" s="6">
        <v>5</v>
      </c>
      <c r="K290" s="6">
        <v>2</v>
      </c>
      <c r="L290" s="6">
        <v>2</v>
      </c>
      <c r="M290" s="6">
        <v>0</v>
      </c>
      <c r="N290" s="8">
        <f t="shared" si="23"/>
        <v>4</v>
      </c>
      <c r="O290" s="9">
        <f t="shared" si="24"/>
        <v>5</v>
      </c>
      <c r="P290" s="9">
        <f t="shared" si="25"/>
        <v>9</v>
      </c>
      <c r="Q290" s="12"/>
      <c r="R290" s="6" t="s">
        <v>29</v>
      </c>
      <c r="S290" s="13"/>
      <c r="T290" s="6" t="s">
        <v>142</v>
      </c>
    </row>
    <row r="291" spans="1:23" ht="19.7" customHeight="1" x14ac:dyDescent="0.2">
      <c r="A291" s="17" t="s">
        <v>207</v>
      </c>
      <c r="B291" s="154" t="s">
        <v>209</v>
      </c>
      <c r="C291" s="155"/>
      <c r="D291" s="155"/>
      <c r="E291" s="155"/>
      <c r="F291" s="155"/>
      <c r="G291" s="155"/>
      <c r="H291" s="155"/>
      <c r="I291" s="156"/>
      <c r="J291" s="6">
        <v>5</v>
      </c>
      <c r="K291" s="6">
        <v>2</v>
      </c>
      <c r="L291" s="6">
        <v>2</v>
      </c>
      <c r="M291" s="6">
        <v>0</v>
      </c>
      <c r="N291" s="8">
        <f t="shared" si="23"/>
        <v>4</v>
      </c>
      <c r="O291" s="9">
        <f t="shared" si="24"/>
        <v>5</v>
      </c>
      <c r="P291" s="9">
        <f t="shared" si="25"/>
        <v>9</v>
      </c>
      <c r="Q291" s="12"/>
      <c r="R291" s="6" t="s">
        <v>29</v>
      </c>
      <c r="S291" s="13"/>
      <c r="T291" s="6" t="s">
        <v>142</v>
      </c>
    </row>
    <row r="292" spans="1:23" x14ac:dyDescent="0.2">
      <c r="A292" s="10" t="s">
        <v>26</v>
      </c>
      <c r="B292" s="216"/>
      <c r="C292" s="217"/>
      <c r="D292" s="217"/>
      <c r="E292" s="217"/>
      <c r="F292" s="217"/>
      <c r="G292" s="217"/>
      <c r="H292" s="217"/>
      <c r="I292" s="218"/>
      <c r="J292" s="10">
        <f t="shared" ref="J292:P292" si="26">SUM(J285:J291)</f>
        <v>30</v>
      </c>
      <c r="K292" s="10">
        <f t="shared" si="26"/>
        <v>12</v>
      </c>
      <c r="L292" s="10">
        <f t="shared" si="26"/>
        <v>9</v>
      </c>
      <c r="M292" s="10">
        <f t="shared" si="26"/>
        <v>6</v>
      </c>
      <c r="N292" s="10">
        <f t="shared" si="26"/>
        <v>27</v>
      </c>
      <c r="O292" s="10">
        <f t="shared" si="26"/>
        <v>26</v>
      </c>
      <c r="P292" s="10">
        <f t="shared" si="26"/>
        <v>53</v>
      </c>
      <c r="Q292" s="10">
        <f>COUNTIF(Q285:Q291,"E")</f>
        <v>4</v>
      </c>
      <c r="R292" s="10">
        <f>COUNTIF(R285:R291,"C")</f>
        <v>3</v>
      </c>
      <c r="S292" s="10">
        <f>COUNTIF(S285:S291,"VP")</f>
        <v>0</v>
      </c>
      <c r="T292" s="46">
        <f>COUNTA(T285:T291)</f>
        <v>7</v>
      </c>
      <c r="U292" s="147" t="str">
        <f>IF(Q292&gt;=SUM(R292:S292),"Corect","E trebuie să fie cel puțin egal cu C+VP")</f>
        <v>Corect</v>
      </c>
      <c r="V292" s="148"/>
      <c r="W292" s="148"/>
    </row>
    <row r="293" spans="1:23" x14ac:dyDescent="0.2">
      <c r="V293" s="65"/>
      <c r="W293" s="65"/>
    </row>
    <row r="294" spans="1:23" x14ac:dyDescent="0.2">
      <c r="A294" s="99" t="s">
        <v>45</v>
      </c>
      <c r="B294" s="100"/>
      <c r="C294" s="100"/>
      <c r="D294" s="100"/>
      <c r="E294" s="100"/>
      <c r="F294" s="100"/>
      <c r="G294" s="100"/>
      <c r="H294" s="100"/>
      <c r="I294" s="100"/>
      <c r="J294" s="100"/>
      <c r="K294" s="100"/>
      <c r="L294" s="100"/>
      <c r="M294" s="100"/>
      <c r="N294" s="100"/>
      <c r="O294" s="100"/>
      <c r="P294" s="100"/>
      <c r="Q294" s="100"/>
      <c r="R294" s="100"/>
      <c r="S294" s="100"/>
      <c r="T294" s="101"/>
    </row>
    <row r="295" spans="1:23" x14ac:dyDescent="0.2">
      <c r="A295" s="102"/>
      <c r="B295" s="103"/>
      <c r="C295" s="103"/>
      <c r="D295" s="103"/>
      <c r="E295" s="103"/>
      <c r="F295" s="103"/>
      <c r="G295" s="103"/>
      <c r="H295" s="103"/>
      <c r="I295" s="103"/>
      <c r="J295" s="103"/>
      <c r="K295" s="103"/>
      <c r="L295" s="103"/>
      <c r="M295" s="103"/>
      <c r="N295" s="103"/>
      <c r="O295" s="103"/>
      <c r="P295" s="103"/>
      <c r="Q295" s="103"/>
      <c r="R295" s="103"/>
      <c r="S295" s="103"/>
      <c r="T295" s="104"/>
    </row>
    <row r="296" spans="1:23" x14ac:dyDescent="0.2">
      <c r="A296" s="245" t="s">
        <v>28</v>
      </c>
      <c r="B296" s="99" t="s">
        <v>27</v>
      </c>
      <c r="C296" s="100"/>
      <c r="D296" s="100"/>
      <c r="E296" s="100"/>
      <c r="F296" s="100"/>
      <c r="G296" s="100"/>
      <c r="H296" s="100"/>
      <c r="I296" s="101"/>
      <c r="J296" s="141" t="s">
        <v>39</v>
      </c>
      <c r="K296" s="105" t="s">
        <v>25</v>
      </c>
      <c r="L296" s="106"/>
      <c r="M296" s="107"/>
      <c r="N296" s="105" t="s">
        <v>40</v>
      </c>
      <c r="O296" s="106"/>
      <c r="P296" s="107"/>
      <c r="Q296" s="105" t="s">
        <v>24</v>
      </c>
      <c r="R296" s="106"/>
      <c r="S296" s="107"/>
      <c r="T296" s="144" t="s">
        <v>23</v>
      </c>
    </row>
    <row r="297" spans="1:23" x14ac:dyDescent="0.2">
      <c r="A297" s="246"/>
      <c r="B297" s="102"/>
      <c r="C297" s="103"/>
      <c r="D297" s="103"/>
      <c r="E297" s="103"/>
      <c r="F297" s="103"/>
      <c r="G297" s="103"/>
      <c r="H297" s="103"/>
      <c r="I297" s="104"/>
      <c r="J297" s="142"/>
      <c r="K297" s="108"/>
      <c r="L297" s="109"/>
      <c r="M297" s="110"/>
      <c r="N297" s="108"/>
      <c r="O297" s="109"/>
      <c r="P297" s="110"/>
      <c r="Q297" s="108"/>
      <c r="R297" s="109"/>
      <c r="S297" s="110"/>
      <c r="T297" s="144"/>
    </row>
    <row r="298" spans="1:23" x14ac:dyDescent="0.2">
      <c r="A298" s="247"/>
      <c r="B298" s="151"/>
      <c r="C298" s="152"/>
      <c r="D298" s="152"/>
      <c r="E298" s="152"/>
      <c r="F298" s="152"/>
      <c r="G298" s="152"/>
      <c r="H298" s="152"/>
      <c r="I298" s="153"/>
      <c r="J298" s="143"/>
      <c r="K298" s="4" t="s">
        <v>29</v>
      </c>
      <c r="L298" s="4" t="s">
        <v>30</v>
      </c>
      <c r="M298" s="4" t="s">
        <v>31</v>
      </c>
      <c r="N298" s="4" t="s">
        <v>35</v>
      </c>
      <c r="O298" s="4" t="s">
        <v>7</v>
      </c>
      <c r="P298" s="4" t="s">
        <v>32</v>
      </c>
      <c r="Q298" s="4" t="s">
        <v>33</v>
      </c>
      <c r="R298" s="4" t="s">
        <v>29</v>
      </c>
      <c r="S298" s="4" t="s">
        <v>34</v>
      </c>
      <c r="T298" s="144"/>
    </row>
    <row r="299" spans="1:23" ht="19.7" customHeight="1" x14ac:dyDescent="0.2">
      <c r="A299" s="17" t="s">
        <v>210</v>
      </c>
      <c r="B299" s="154" t="s">
        <v>211</v>
      </c>
      <c r="C299" s="155"/>
      <c r="D299" s="155"/>
      <c r="E299" s="155"/>
      <c r="F299" s="155"/>
      <c r="G299" s="155"/>
      <c r="H299" s="155"/>
      <c r="I299" s="156"/>
      <c r="J299" s="6">
        <v>5</v>
      </c>
      <c r="K299" s="6">
        <v>2</v>
      </c>
      <c r="L299" s="6">
        <v>2</v>
      </c>
      <c r="M299" s="6">
        <v>0</v>
      </c>
      <c r="N299" s="8">
        <f t="shared" ref="N299" si="27">K299+L299+M299</f>
        <v>4</v>
      </c>
      <c r="O299" s="9">
        <f t="shared" ref="O299" si="28">P299-N299</f>
        <v>5</v>
      </c>
      <c r="P299" s="9">
        <f t="shared" ref="P299" si="29">ROUND(PRODUCT(J299,25)/14,0)</f>
        <v>9</v>
      </c>
      <c r="Q299" s="12" t="s">
        <v>33</v>
      </c>
      <c r="R299" s="6"/>
      <c r="S299" s="13"/>
      <c r="T299" s="6" t="s">
        <v>141</v>
      </c>
      <c r="U299" s="145" t="str">
        <f>IF(J305&gt;=30,"Corect","Sunt necesare cel puțin 30 de credite")</f>
        <v>Corect</v>
      </c>
      <c r="V299" s="146"/>
      <c r="W299" s="146"/>
    </row>
    <row r="300" spans="1:23" ht="32.1" customHeight="1" x14ac:dyDescent="0.2">
      <c r="A300" s="17" t="s">
        <v>212</v>
      </c>
      <c r="B300" s="157" t="s">
        <v>213</v>
      </c>
      <c r="C300" s="158"/>
      <c r="D300" s="158"/>
      <c r="E300" s="158"/>
      <c r="F300" s="158"/>
      <c r="G300" s="158"/>
      <c r="H300" s="158"/>
      <c r="I300" s="159"/>
      <c r="J300" s="6">
        <v>6</v>
      </c>
      <c r="K300" s="6">
        <v>2</v>
      </c>
      <c r="L300" s="6">
        <v>2</v>
      </c>
      <c r="M300" s="6">
        <v>0</v>
      </c>
      <c r="N300" s="8">
        <f t="shared" ref="N300:N304" si="30">K300+L300+M300</f>
        <v>4</v>
      </c>
      <c r="O300" s="9">
        <f t="shared" ref="O300:O304" si="31">P300-N300</f>
        <v>7</v>
      </c>
      <c r="P300" s="9">
        <f t="shared" ref="P300:P304" si="32">ROUND(PRODUCT(J300,25)/14,0)</f>
        <v>11</v>
      </c>
      <c r="Q300" s="12" t="s">
        <v>33</v>
      </c>
      <c r="R300" s="6"/>
      <c r="S300" s="13"/>
      <c r="T300" s="6" t="s">
        <v>142</v>
      </c>
    </row>
    <row r="301" spans="1:23" ht="27" customHeight="1" x14ac:dyDescent="0.2">
      <c r="A301" s="17" t="s">
        <v>214</v>
      </c>
      <c r="B301" s="157" t="s">
        <v>215</v>
      </c>
      <c r="C301" s="158"/>
      <c r="D301" s="158"/>
      <c r="E301" s="158"/>
      <c r="F301" s="158"/>
      <c r="G301" s="158"/>
      <c r="H301" s="158"/>
      <c r="I301" s="159"/>
      <c r="J301" s="6">
        <v>6</v>
      </c>
      <c r="K301" s="6">
        <v>2</v>
      </c>
      <c r="L301" s="6">
        <v>2</v>
      </c>
      <c r="M301" s="6">
        <v>0</v>
      </c>
      <c r="N301" s="8">
        <f t="shared" si="30"/>
        <v>4</v>
      </c>
      <c r="O301" s="9">
        <f t="shared" si="31"/>
        <v>7</v>
      </c>
      <c r="P301" s="9">
        <f t="shared" si="32"/>
        <v>11</v>
      </c>
      <c r="Q301" s="12" t="s">
        <v>33</v>
      </c>
      <c r="R301" s="6"/>
      <c r="S301" s="13"/>
      <c r="T301" s="6" t="s">
        <v>142</v>
      </c>
    </row>
    <row r="302" spans="1:23" ht="19.7" customHeight="1" x14ac:dyDescent="0.2">
      <c r="A302" s="17" t="s">
        <v>216</v>
      </c>
      <c r="B302" s="154" t="s">
        <v>217</v>
      </c>
      <c r="C302" s="155"/>
      <c r="D302" s="155"/>
      <c r="E302" s="155"/>
      <c r="F302" s="155"/>
      <c r="G302" s="155"/>
      <c r="H302" s="155"/>
      <c r="I302" s="156"/>
      <c r="J302" s="6">
        <v>3</v>
      </c>
      <c r="K302" s="6">
        <v>0</v>
      </c>
      <c r="L302" s="6">
        <v>0</v>
      </c>
      <c r="M302" s="86">
        <v>3</v>
      </c>
      <c r="N302" s="8">
        <f t="shared" si="30"/>
        <v>3</v>
      </c>
      <c r="O302" s="9">
        <f t="shared" si="31"/>
        <v>2</v>
      </c>
      <c r="P302" s="9">
        <f t="shared" si="32"/>
        <v>5</v>
      </c>
      <c r="Q302" s="12"/>
      <c r="R302" s="6" t="s">
        <v>29</v>
      </c>
      <c r="S302" s="13"/>
      <c r="T302" s="6" t="s">
        <v>142</v>
      </c>
    </row>
    <row r="303" spans="1:23" ht="19.7" customHeight="1" x14ac:dyDescent="0.2">
      <c r="A303" s="17" t="s">
        <v>218</v>
      </c>
      <c r="B303" s="154" t="s">
        <v>219</v>
      </c>
      <c r="C303" s="155"/>
      <c r="D303" s="155"/>
      <c r="E303" s="155"/>
      <c r="F303" s="155"/>
      <c r="G303" s="155"/>
      <c r="H303" s="155"/>
      <c r="I303" s="156"/>
      <c r="J303" s="6">
        <v>5</v>
      </c>
      <c r="K303" s="6">
        <v>2</v>
      </c>
      <c r="L303" s="6">
        <v>2</v>
      </c>
      <c r="M303" s="6">
        <v>0</v>
      </c>
      <c r="N303" s="8">
        <f t="shared" si="30"/>
        <v>4</v>
      </c>
      <c r="O303" s="9">
        <f t="shared" si="31"/>
        <v>5</v>
      </c>
      <c r="P303" s="9">
        <f t="shared" si="32"/>
        <v>9</v>
      </c>
      <c r="Q303" s="12"/>
      <c r="R303" s="6" t="s">
        <v>29</v>
      </c>
      <c r="S303" s="13"/>
      <c r="T303" s="6" t="s">
        <v>142</v>
      </c>
    </row>
    <row r="304" spans="1:23" ht="19.7" customHeight="1" x14ac:dyDescent="0.2">
      <c r="A304" s="17" t="s">
        <v>218</v>
      </c>
      <c r="B304" s="154" t="s">
        <v>220</v>
      </c>
      <c r="C304" s="155"/>
      <c r="D304" s="155"/>
      <c r="E304" s="155"/>
      <c r="F304" s="155"/>
      <c r="G304" s="155"/>
      <c r="H304" s="155"/>
      <c r="I304" s="156"/>
      <c r="J304" s="6">
        <v>5</v>
      </c>
      <c r="K304" s="6">
        <v>2</v>
      </c>
      <c r="L304" s="6">
        <v>2</v>
      </c>
      <c r="M304" s="6">
        <v>0</v>
      </c>
      <c r="N304" s="8">
        <f t="shared" si="30"/>
        <v>4</v>
      </c>
      <c r="O304" s="9">
        <f t="shared" si="31"/>
        <v>5</v>
      </c>
      <c r="P304" s="9">
        <f t="shared" si="32"/>
        <v>9</v>
      </c>
      <c r="Q304" s="12"/>
      <c r="R304" s="6" t="s">
        <v>29</v>
      </c>
      <c r="S304" s="13"/>
      <c r="T304" s="6" t="s">
        <v>142</v>
      </c>
    </row>
    <row r="305" spans="1:23" x14ac:dyDescent="0.2">
      <c r="A305" s="10" t="s">
        <v>26</v>
      </c>
      <c r="B305" s="216"/>
      <c r="C305" s="217"/>
      <c r="D305" s="217"/>
      <c r="E305" s="217"/>
      <c r="F305" s="217"/>
      <c r="G305" s="217"/>
      <c r="H305" s="217"/>
      <c r="I305" s="218"/>
      <c r="J305" s="10">
        <f t="shared" ref="J305:P305" si="33">SUM(J299:J304)</f>
        <v>30</v>
      </c>
      <c r="K305" s="10">
        <f t="shared" si="33"/>
        <v>10</v>
      </c>
      <c r="L305" s="10">
        <f t="shared" si="33"/>
        <v>10</v>
      </c>
      <c r="M305" s="10">
        <f t="shared" si="33"/>
        <v>3</v>
      </c>
      <c r="N305" s="10">
        <f t="shared" si="33"/>
        <v>23</v>
      </c>
      <c r="O305" s="10">
        <f t="shared" si="33"/>
        <v>31</v>
      </c>
      <c r="P305" s="10">
        <f t="shared" si="33"/>
        <v>54</v>
      </c>
      <c r="Q305" s="10">
        <f>COUNTIF(Q299:Q304,"E")</f>
        <v>3</v>
      </c>
      <c r="R305" s="10">
        <f>COUNTIF(R299:R304,"C")</f>
        <v>3</v>
      </c>
      <c r="S305" s="10">
        <f>COUNTIF(S299:S304,"VP")</f>
        <v>0</v>
      </c>
      <c r="T305" s="46">
        <f>COUNTA(T299:T304)</f>
        <v>6</v>
      </c>
      <c r="U305" s="147" t="str">
        <f>IF(Q305&gt;=SUM(R305:S305),"Corect","E trebuie să fie cel puțin egal cu C+VP")</f>
        <v>Corect</v>
      </c>
      <c r="V305" s="148"/>
      <c r="W305" s="148"/>
    </row>
    <row r="306" spans="1:23" x14ac:dyDescent="0.2">
      <c r="A306" s="50"/>
      <c r="B306" s="50"/>
      <c r="C306" s="50"/>
      <c r="D306" s="50"/>
      <c r="E306" s="50"/>
      <c r="F306" s="50"/>
      <c r="G306" s="50"/>
      <c r="H306" s="50"/>
      <c r="I306" s="50"/>
      <c r="J306" s="50"/>
      <c r="K306" s="50"/>
      <c r="L306" s="50"/>
      <c r="M306" s="50"/>
      <c r="N306" s="50"/>
      <c r="O306" s="50"/>
      <c r="P306" s="50"/>
      <c r="Q306" s="50"/>
      <c r="R306" s="50"/>
      <c r="S306" s="50"/>
      <c r="T306" s="50"/>
      <c r="V306" s="65"/>
      <c r="W306" s="65"/>
    </row>
    <row r="307" spans="1:23" x14ac:dyDescent="0.2">
      <c r="A307" s="51"/>
      <c r="B307" s="51"/>
      <c r="C307" s="51"/>
      <c r="D307" s="51"/>
      <c r="E307" s="51"/>
      <c r="F307" s="51"/>
      <c r="G307" s="51"/>
      <c r="H307" s="51"/>
      <c r="I307" s="51"/>
      <c r="J307" s="51"/>
      <c r="K307" s="51"/>
      <c r="L307" s="51"/>
      <c r="M307" s="51"/>
      <c r="N307" s="51"/>
      <c r="O307" s="51"/>
      <c r="P307" s="51"/>
      <c r="Q307" s="51"/>
      <c r="R307" s="51"/>
      <c r="S307" s="51"/>
      <c r="T307" s="51"/>
    </row>
    <row r="308" spans="1:23" x14ac:dyDescent="0.2">
      <c r="A308" s="99" t="s">
        <v>46</v>
      </c>
      <c r="B308" s="100"/>
      <c r="C308" s="100"/>
      <c r="D308" s="100"/>
      <c r="E308" s="100"/>
      <c r="F308" s="100"/>
      <c r="G308" s="100"/>
      <c r="H308" s="100"/>
      <c r="I308" s="100"/>
      <c r="J308" s="100"/>
      <c r="K308" s="100"/>
      <c r="L308" s="100"/>
      <c r="M308" s="100"/>
      <c r="N308" s="100"/>
      <c r="O308" s="100"/>
      <c r="P308" s="100"/>
      <c r="Q308" s="100"/>
      <c r="R308" s="100"/>
      <c r="S308" s="100"/>
      <c r="T308" s="101"/>
    </row>
    <row r="309" spans="1:23" x14ac:dyDescent="0.2">
      <c r="A309" s="102"/>
      <c r="B309" s="103"/>
      <c r="C309" s="103"/>
      <c r="D309" s="103"/>
      <c r="E309" s="103"/>
      <c r="F309" s="103"/>
      <c r="G309" s="103"/>
      <c r="H309" s="103"/>
      <c r="I309" s="103"/>
      <c r="J309" s="103"/>
      <c r="K309" s="103"/>
      <c r="L309" s="103"/>
      <c r="M309" s="103"/>
      <c r="N309" s="103"/>
      <c r="O309" s="103"/>
      <c r="P309" s="103"/>
      <c r="Q309" s="103"/>
      <c r="R309" s="103"/>
      <c r="S309" s="103"/>
      <c r="T309" s="104"/>
    </row>
    <row r="310" spans="1:23" x14ac:dyDescent="0.2">
      <c r="A310" s="245" t="s">
        <v>28</v>
      </c>
      <c r="B310" s="99" t="s">
        <v>27</v>
      </c>
      <c r="C310" s="100"/>
      <c r="D310" s="100"/>
      <c r="E310" s="100"/>
      <c r="F310" s="100"/>
      <c r="G310" s="100"/>
      <c r="H310" s="100"/>
      <c r="I310" s="101"/>
      <c r="J310" s="141" t="s">
        <v>39</v>
      </c>
      <c r="K310" s="105" t="s">
        <v>25</v>
      </c>
      <c r="L310" s="106"/>
      <c r="M310" s="107"/>
      <c r="N310" s="105" t="s">
        <v>40</v>
      </c>
      <c r="O310" s="106"/>
      <c r="P310" s="107"/>
      <c r="Q310" s="144" t="s">
        <v>24</v>
      </c>
      <c r="R310" s="144"/>
      <c r="S310" s="144"/>
      <c r="T310" s="144" t="s">
        <v>23</v>
      </c>
    </row>
    <row r="311" spans="1:23" x14ac:dyDescent="0.2">
      <c r="A311" s="246"/>
      <c r="B311" s="102"/>
      <c r="C311" s="103"/>
      <c r="D311" s="103"/>
      <c r="E311" s="103"/>
      <c r="F311" s="103"/>
      <c r="G311" s="103"/>
      <c r="H311" s="103"/>
      <c r="I311" s="104"/>
      <c r="J311" s="142"/>
      <c r="K311" s="108"/>
      <c r="L311" s="109"/>
      <c r="M311" s="110"/>
      <c r="N311" s="108"/>
      <c r="O311" s="109"/>
      <c r="P311" s="110"/>
      <c r="Q311" s="144"/>
      <c r="R311" s="144"/>
      <c r="S311" s="144"/>
      <c r="T311" s="144"/>
    </row>
    <row r="312" spans="1:23" x14ac:dyDescent="0.2">
      <c r="A312" s="247"/>
      <c r="B312" s="151"/>
      <c r="C312" s="152"/>
      <c r="D312" s="152"/>
      <c r="E312" s="152"/>
      <c r="F312" s="152"/>
      <c r="G312" s="152"/>
      <c r="H312" s="152"/>
      <c r="I312" s="153"/>
      <c r="J312" s="143"/>
      <c r="K312" s="4" t="s">
        <v>29</v>
      </c>
      <c r="L312" s="4" t="s">
        <v>30</v>
      </c>
      <c r="M312" s="4" t="s">
        <v>31</v>
      </c>
      <c r="N312" s="4" t="s">
        <v>35</v>
      </c>
      <c r="O312" s="4" t="s">
        <v>7</v>
      </c>
      <c r="P312" s="4" t="s">
        <v>32</v>
      </c>
      <c r="Q312" s="4" t="s">
        <v>33</v>
      </c>
      <c r="R312" s="4" t="s">
        <v>29</v>
      </c>
      <c r="S312" s="4" t="s">
        <v>34</v>
      </c>
      <c r="T312" s="144"/>
    </row>
    <row r="313" spans="1:23" ht="19.7" customHeight="1" x14ac:dyDescent="0.2">
      <c r="A313" s="17" t="s">
        <v>221</v>
      </c>
      <c r="B313" s="154" t="s">
        <v>222</v>
      </c>
      <c r="C313" s="155"/>
      <c r="D313" s="155"/>
      <c r="E313" s="155"/>
      <c r="F313" s="155"/>
      <c r="G313" s="155"/>
      <c r="H313" s="155"/>
      <c r="I313" s="156"/>
      <c r="J313" s="6">
        <v>5</v>
      </c>
      <c r="K313" s="6">
        <v>2</v>
      </c>
      <c r="L313" s="6">
        <v>2</v>
      </c>
      <c r="M313" s="6">
        <v>0</v>
      </c>
      <c r="N313" s="8">
        <f>K313+L313+M313</f>
        <v>4</v>
      </c>
      <c r="O313" s="9">
        <f>P313-N313</f>
        <v>6</v>
      </c>
      <c r="P313" s="9">
        <f>ROUND(PRODUCT(J313,25)/12,0)</f>
        <v>10</v>
      </c>
      <c r="Q313" s="12" t="s">
        <v>33</v>
      </c>
      <c r="R313" s="6"/>
      <c r="S313" s="13"/>
      <c r="T313" s="6" t="s">
        <v>141</v>
      </c>
      <c r="U313" s="145" t="str">
        <f>IF(J319&gt;=30,"Corect","Sunt necesare cel puțin 30 de credite")</f>
        <v>Corect</v>
      </c>
      <c r="V313" s="146"/>
      <c r="W313" s="146"/>
    </row>
    <row r="314" spans="1:23" ht="19.7" customHeight="1" x14ac:dyDescent="0.2">
      <c r="A314" s="17" t="s">
        <v>223</v>
      </c>
      <c r="B314" s="154" t="s">
        <v>224</v>
      </c>
      <c r="C314" s="155"/>
      <c r="D314" s="155"/>
      <c r="E314" s="155"/>
      <c r="F314" s="155"/>
      <c r="G314" s="155"/>
      <c r="H314" s="155"/>
      <c r="I314" s="156"/>
      <c r="J314" s="6">
        <v>4</v>
      </c>
      <c r="K314" s="6">
        <v>2</v>
      </c>
      <c r="L314" s="6">
        <v>2</v>
      </c>
      <c r="M314" s="6">
        <v>0</v>
      </c>
      <c r="N314" s="8">
        <f t="shared" ref="N314:N318" si="34">K314+L314+M314</f>
        <v>4</v>
      </c>
      <c r="O314" s="9">
        <f t="shared" ref="O314:O318" si="35">P314-N314</f>
        <v>4</v>
      </c>
      <c r="P314" s="9">
        <f t="shared" ref="P314:P318" si="36">ROUND(PRODUCT(J314,25)/12,0)</f>
        <v>8</v>
      </c>
      <c r="Q314" s="12" t="s">
        <v>33</v>
      </c>
      <c r="R314" s="6"/>
      <c r="S314" s="13"/>
      <c r="T314" s="6" t="s">
        <v>142</v>
      </c>
    </row>
    <row r="315" spans="1:23" ht="19.7" customHeight="1" x14ac:dyDescent="0.2">
      <c r="A315" s="17" t="s">
        <v>225</v>
      </c>
      <c r="B315" s="154" t="s">
        <v>226</v>
      </c>
      <c r="C315" s="155"/>
      <c r="D315" s="155"/>
      <c r="E315" s="155"/>
      <c r="F315" s="155"/>
      <c r="G315" s="155"/>
      <c r="H315" s="155"/>
      <c r="I315" s="156"/>
      <c r="J315" s="6">
        <v>5</v>
      </c>
      <c r="K315" s="6">
        <v>2</v>
      </c>
      <c r="L315" s="6">
        <v>2</v>
      </c>
      <c r="M315" s="6">
        <v>0</v>
      </c>
      <c r="N315" s="8">
        <f t="shared" si="34"/>
        <v>4</v>
      </c>
      <c r="O315" s="9">
        <f t="shared" si="35"/>
        <v>6</v>
      </c>
      <c r="P315" s="9">
        <f t="shared" si="36"/>
        <v>10</v>
      </c>
      <c r="Q315" s="12" t="s">
        <v>33</v>
      </c>
      <c r="R315" s="6"/>
      <c r="S315" s="13"/>
      <c r="T315" s="6" t="s">
        <v>142</v>
      </c>
    </row>
    <row r="316" spans="1:23" ht="19.7" customHeight="1" x14ac:dyDescent="0.2">
      <c r="A316" s="17" t="s">
        <v>227</v>
      </c>
      <c r="B316" s="154" t="s">
        <v>228</v>
      </c>
      <c r="C316" s="155"/>
      <c r="D316" s="155"/>
      <c r="E316" s="155"/>
      <c r="F316" s="155"/>
      <c r="G316" s="155"/>
      <c r="H316" s="155"/>
      <c r="I316" s="156"/>
      <c r="J316" s="6">
        <v>4</v>
      </c>
      <c r="K316" s="6">
        <v>2</v>
      </c>
      <c r="L316" s="6">
        <v>2</v>
      </c>
      <c r="M316" s="6">
        <v>0</v>
      </c>
      <c r="N316" s="8">
        <f t="shared" si="34"/>
        <v>4</v>
      </c>
      <c r="O316" s="9">
        <f t="shared" si="35"/>
        <v>4</v>
      </c>
      <c r="P316" s="9">
        <f t="shared" si="36"/>
        <v>8</v>
      </c>
      <c r="Q316" s="12" t="s">
        <v>33</v>
      </c>
      <c r="R316" s="6"/>
      <c r="S316" s="13"/>
      <c r="T316" s="6" t="s">
        <v>38</v>
      </c>
    </row>
    <row r="317" spans="1:23" ht="19.7" customHeight="1" x14ac:dyDescent="0.2">
      <c r="A317" s="17" t="s">
        <v>229</v>
      </c>
      <c r="B317" s="154" t="s">
        <v>230</v>
      </c>
      <c r="C317" s="155"/>
      <c r="D317" s="155"/>
      <c r="E317" s="155"/>
      <c r="F317" s="155"/>
      <c r="G317" s="155"/>
      <c r="H317" s="155"/>
      <c r="I317" s="156"/>
      <c r="J317" s="6">
        <v>6</v>
      </c>
      <c r="K317" s="6">
        <v>2</v>
      </c>
      <c r="L317" s="6">
        <v>2</v>
      </c>
      <c r="M317" s="6">
        <v>0</v>
      </c>
      <c r="N317" s="8">
        <f t="shared" si="34"/>
        <v>4</v>
      </c>
      <c r="O317" s="9">
        <f t="shared" si="35"/>
        <v>9</v>
      </c>
      <c r="P317" s="9">
        <f t="shared" si="36"/>
        <v>13</v>
      </c>
      <c r="Q317" s="12"/>
      <c r="R317" s="6" t="s">
        <v>29</v>
      </c>
      <c r="S317" s="13"/>
      <c r="T317" s="6" t="s">
        <v>142</v>
      </c>
    </row>
    <row r="318" spans="1:23" ht="19.7" customHeight="1" x14ac:dyDescent="0.2">
      <c r="A318" s="17" t="s">
        <v>229</v>
      </c>
      <c r="B318" s="154" t="s">
        <v>231</v>
      </c>
      <c r="C318" s="155"/>
      <c r="D318" s="155"/>
      <c r="E318" s="155"/>
      <c r="F318" s="155"/>
      <c r="G318" s="155"/>
      <c r="H318" s="155"/>
      <c r="I318" s="156"/>
      <c r="J318" s="6">
        <v>6</v>
      </c>
      <c r="K318" s="6">
        <v>2</v>
      </c>
      <c r="L318" s="6">
        <v>2</v>
      </c>
      <c r="M318" s="6">
        <v>0</v>
      </c>
      <c r="N318" s="8">
        <f t="shared" si="34"/>
        <v>4</v>
      </c>
      <c r="O318" s="9">
        <f t="shared" si="35"/>
        <v>9</v>
      </c>
      <c r="P318" s="9">
        <f t="shared" si="36"/>
        <v>13</v>
      </c>
      <c r="Q318" s="12"/>
      <c r="R318" s="6" t="s">
        <v>29</v>
      </c>
      <c r="S318" s="13"/>
      <c r="T318" s="6" t="s">
        <v>142</v>
      </c>
    </row>
    <row r="319" spans="1:23" x14ac:dyDescent="0.2">
      <c r="A319" s="10" t="s">
        <v>26</v>
      </c>
      <c r="B319" s="216"/>
      <c r="C319" s="217"/>
      <c r="D319" s="217"/>
      <c r="E319" s="217"/>
      <c r="F319" s="217"/>
      <c r="G319" s="217"/>
      <c r="H319" s="217"/>
      <c r="I319" s="218"/>
      <c r="J319" s="10">
        <f t="shared" ref="J319:P319" si="37">SUM(J313:J318)</f>
        <v>30</v>
      </c>
      <c r="K319" s="10">
        <f t="shared" si="37"/>
        <v>12</v>
      </c>
      <c r="L319" s="10">
        <f t="shared" si="37"/>
        <v>12</v>
      </c>
      <c r="M319" s="10">
        <f t="shared" si="37"/>
        <v>0</v>
      </c>
      <c r="N319" s="10">
        <f t="shared" si="37"/>
        <v>24</v>
      </c>
      <c r="O319" s="10">
        <f t="shared" si="37"/>
        <v>38</v>
      </c>
      <c r="P319" s="10">
        <f t="shared" si="37"/>
        <v>62</v>
      </c>
      <c r="Q319" s="10">
        <f>COUNTIF(Q313:Q318,"E")</f>
        <v>4</v>
      </c>
      <c r="R319" s="10">
        <f>COUNTIF(R313:R318,"C")</f>
        <v>2</v>
      </c>
      <c r="S319" s="10">
        <f>COUNTIF(S313:S318,"VP")</f>
        <v>0</v>
      </c>
      <c r="T319" s="46">
        <f>COUNTA(T313:T318)</f>
        <v>6</v>
      </c>
      <c r="U319" s="147" t="str">
        <f>IF(Q319&gt;=SUM(R319:S319),"Corect","E trebuie să fie cel puțin egal cu C+VP")</f>
        <v>Corect</v>
      </c>
      <c r="V319" s="148"/>
      <c r="W319" s="148"/>
    </row>
    <row r="320" spans="1:23" x14ac:dyDescent="0.2">
      <c r="V320" s="65"/>
      <c r="W320" s="65"/>
    </row>
    <row r="321" spans="1:25" x14ac:dyDescent="0.2">
      <c r="B321" s="2"/>
      <c r="C321" s="2"/>
      <c r="D321" s="2"/>
      <c r="E321" s="2"/>
      <c r="F321" s="2"/>
      <c r="G321" s="2"/>
      <c r="M321" s="5"/>
      <c r="N321" s="5"/>
      <c r="O321" s="5"/>
      <c r="P321" s="5"/>
      <c r="Q321" s="5"/>
      <c r="R321" s="5"/>
      <c r="S321" s="5"/>
    </row>
    <row r="322" spans="1:25" x14ac:dyDescent="0.2">
      <c r="B322" s="5"/>
      <c r="C322" s="5"/>
      <c r="D322" s="5"/>
      <c r="E322" s="5"/>
      <c r="F322" s="5"/>
      <c r="G322" s="5"/>
      <c r="M322" s="5"/>
      <c r="N322" s="5"/>
      <c r="O322" s="5"/>
      <c r="P322" s="5"/>
      <c r="Q322" s="5"/>
      <c r="R322" s="5"/>
      <c r="S322" s="5"/>
    </row>
    <row r="323" spans="1:25" x14ac:dyDescent="0.2">
      <c r="A323" s="99" t="s">
        <v>47</v>
      </c>
      <c r="B323" s="100"/>
      <c r="C323" s="100"/>
      <c r="D323" s="100"/>
      <c r="E323" s="100"/>
      <c r="F323" s="100"/>
      <c r="G323" s="100"/>
      <c r="H323" s="100"/>
      <c r="I323" s="100"/>
      <c r="J323" s="100"/>
      <c r="K323" s="100"/>
      <c r="L323" s="100"/>
      <c r="M323" s="100"/>
      <c r="N323" s="100"/>
      <c r="O323" s="100"/>
      <c r="P323" s="100"/>
      <c r="Q323" s="100"/>
      <c r="R323" s="100"/>
      <c r="S323" s="100"/>
      <c r="T323" s="101"/>
      <c r="U323" s="2"/>
      <c r="V323" s="2"/>
      <c r="W323" s="2"/>
      <c r="X323" s="2"/>
      <c r="Y323" s="2"/>
    </row>
    <row r="324" spans="1:25" x14ac:dyDescent="0.2">
      <c r="A324" s="151"/>
      <c r="B324" s="152"/>
      <c r="C324" s="152"/>
      <c r="D324" s="152"/>
      <c r="E324" s="152"/>
      <c r="F324" s="152"/>
      <c r="G324" s="152"/>
      <c r="H324" s="152"/>
      <c r="I324" s="152"/>
      <c r="J324" s="152"/>
      <c r="K324" s="152"/>
      <c r="L324" s="152"/>
      <c r="M324" s="152"/>
      <c r="N324" s="152"/>
      <c r="O324" s="152"/>
      <c r="P324" s="152"/>
      <c r="Q324" s="152"/>
      <c r="R324" s="152"/>
      <c r="S324" s="152"/>
      <c r="T324" s="153"/>
      <c r="U324" s="2"/>
      <c r="V324" s="2"/>
      <c r="W324" s="2"/>
      <c r="X324" s="2"/>
      <c r="Y324" s="2"/>
    </row>
    <row r="325" spans="1:25" x14ac:dyDescent="0.2">
      <c r="A325" s="244" t="s">
        <v>28</v>
      </c>
      <c r="B325" s="99" t="s">
        <v>27</v>
      </c>
      <c r="C325" s="100"/>
      <c r="D325" s="100"/>
      <c r="E325" s="100"/>
      <c r="F325" s="100"/>
      <c r="G325" s="100"/>
      <c r="H325" s="100"/>
      <c r="I325" s="101"/>
      <c r="J325" s="144" t="s">
        <v>39</v>
      </c>
      <c r="K325" s="105" t="s">
        <v>25</v>
      </c>
      <c r="L325" s="106"/>
      <c r="M325" s="107"/>
      <c r="N325" s="105" t="s">
        <v>40</v>
      </c>
      <c r="O325" s="106"/>
      <c r="P325" s="107"/>
      <c r="Q325" s="105" t="s">
        <v>24</v>
      </c>
      <c r="R325" s="106"/>
      <c r="S325" s="107"/>
      <c r="T325" s="144" t="s">
        <v>23</v>
      </c>
      <c r="U325" s="2"/>
      <c r="V325" s="2"/>
      <c r="W325" s="2"/>
      <c r="X325" s="2"/>
      <c r="Y325" s="2"/>
    </row>
    <row r="326" spans="1:25" x14ac:dyDescent="0.2">
      <c r="A326" s="244"/>
      <c r="B326" s="102"/>
      <c r="C326" s="103"/>
      <c r="D326" s="103"/>
      <c r="E326" s="103"/>
      <c r="F326" s="103"/>
      <c r="G326" s="103"/>
      <c r="H326" s="103"/>
      <c r="I326" s="104"/>
      <c r="J326" s="144"/>
      <c r="K326" s="108"/>
      <c r="L326" s="109"/>
      <c r="M326" s="110"/>
      <c r="N326" s="108"/>
      <c r="O326" s="109"/>
      <c r="P326" s="110"/>
      <c r="Q326" s="108"/>
      <c r="R326" s="109"/>
      <c r="S326" s="110"/>
      <c r="T326" s="144"/>
      <c r="U326" s="2"/>
      <c r="V326" s="2"/>
      <c r="W326" s="2"/>
      <c r="X326" s="2"/>
      <c r="Y326" s="2"/>
    </row>
    <row r="327" spans="1:25" x14ac:dyDescent="0.2">
      <c r="A327" s="244"/>
      <c r="B327" s="151"/>
      <c r="C327" s="152"/>
      <c r="D327" s="152"/>
      <c r="E327" s="152"/>
      <c r="F327" s="152"/>
      <c r="G327" s="152"/>
      <c r="H327" s="152"/>
      <c r="I327" s="153"/>
      <c r="J327" s="144"/>
      <c r="K327" s="4" t="s">
        <v>29</v>
      </c>
      <c r="L327" s="4" t="s">
        <v>30</v>
      </c>
      <c r="M327" s="4" t="s">
        <v>31</v>
      </c>
      <c r="N327" s="4" t="s">
        <v>35</v>
      </c>
      <c r="O327" s="4" t="s">
        <v>7</v>
      </c>
      <c r="P327" s="4" t="s">
        <v>32</v>
      </c>
      <c r="Q327" s="4" t="s">
        <v>33</v>
      </c>
      <c r="R327" s="4" t="s">
        <v>29</v>
      </c>
      <c r="S327" s="4" t="s">
        <v>34</v>
      </c>
      <c r="T327" s="144"/>
      <c r="U327" s="2"/>
      <c r="V327" s="2"/>
      <c r="W327" s="2"/>
      <c r="X327" s="2"/>
      <c r="Y327" s="2"/>
    </row>
    <row r="328" spans="1:25" x14ac:dyDescent="0.2">
      <c r="A328" s="44" t="s">
        <v>250</v>
      </c>
      <c r="B328" s="150" t="s">
        <v>232</v>
      </c>
      <c r="C328" s="150"/>
      <c r="D328" s="150"/>
      <c r="E328" s="150"/>
      <c r="F328" s="150"/>
      <c r="G328" s="150"/>
      <c r="H328" s="150"/>
      <c r="I328" s="150"/>
      <c r="J328" s="150"/>
      <c r="K328" s="150"/>
      <c r="L328" s="150"/>
      <c r="M328" s="150"/>
      <c r="N328" s="150"/>
      <c r="O328" s="150"/>
      <c r="P328" s="150"/>
      <c r="Q328" s="150"/>
      <c r="R328" s="150"/>
      <c r="S328" s="150"/>
      <c r="T328" s="150"/>
      <c r="U328" s="32"/>
      <c r="V328" s="32"/>
      <c r="W328" s="32"/>
      <c r="X328" s="32"/>
      <c r="Y328" s="32"/>
    </row>
    <row r="329" spans="1:25" ht="19.7" customHeight="1" x14ac:dyDescent="0.2">
      <c r="A329" s="42" t="s">
        <v>236</v>
      </c>
      <c r="B329" s="197" t="s">
        <v>237</v>
      </c>
      <c r="C329" s="197"/>
      <c r="D329" s="197"/>
      <c r="E329" s="197"/>
      <c r="F329" s="197"/>
      <c r="G329" s="197"/>
      <c r="H329" s="197"/>
      <c r="I329" s="197"/>
      <c r="J329" s="14">
        <v>5</v>
      </c>
      <c r="K329" s="14">
        <v>2</v>
      </c>
      <c r="L329" s="14">
        <v>2</v>
      </c>
      <c r="M329" s="14">
        <v>0</v>
      </c>
      <c r="N329" s="9">
        <f t="shared" ref="N329:N332" si="38">K329+L329+M329</f>
        <v>4</v>
      </c>
      <c r="O329" s="9">
        <f t="shared" ref="O329:O332" si="39">P329-N329</f>
        <v>5</v>
      </c>
      <c r="P329" s="9">
        <f t="shared" ref="P329:P332" si="40">ROUND(PRODUCT(J329,25)/14,0)</f>
        <v>9</v>
      </c>
      <c r="Q329" s="12"/>
      <c r="R329" s="6" t="s">
        <v>29</v>
      </c>
      <c r="S329" s="13"/>
      <c r="T329" s="6" t="s">
        <v>142</v>
      </c>
      <c r="U329" s="32"/>
      <c r="V329" s="32"/>
      <c r="W329" s="32"/>
      <c r="X329" s="32"/>
      <c r="Y329" s="32"/>
    </row>
    <row r="330" spans="1:25" ht="19.7" customHeight="1" x14ac:dyDescent="0.2">
      <c r="A330" s="42" t="s">
        <v>238</v>
      </c>
      <c r="B330" s="197" t="s">
        <v>239</v>
      </c>
      <c r="C330" s="197"/>
      <c r="D330" s="197"/>
      <c r="E330" s="197"/>
      <c r="F330" s="197"/>
      <c r="G330" s="197"/>
      <c r="H330" s="197"/>
      <c r="I330" s="197"/>
      <c r="J330" s="14">
        <v>5</v>
      </c>
      <c r="K330" s="14">
        <v>2</v>
      </c>
      <c r="L330" s="14">
        <v>2</v>
      </c>
      <c r="M330" s="14">
        <v>0</v>
      </c>
      <c r="N330" s="9">
        <f t="shared" si="38"/>
        <v>4</v>
      </c>
      <c r="O330" s="9">
        <f t="shared" si="39"/>
        <v>5</v>
      </c>
      <c r="P330" s="9">
        <f t="shared" si="40"/>
        <v>9</v>
      </c>
      <c r="Q330" s="12"/>
      <c r="R330" s="6" t="s">
        <v>29</v>
      </c>
      <c r="S330" s="13"/>
      <c r="T330" s="6" t="s">
        <v>142</v>
      </c>
      <c r="U330" s="32"/>
      <c r="V330" s="32"/>
      <c r="W330" s="32"/>
      <c r="X330" s="32"/>
      <c r="Y330" s="32"/>
    </row>
    <row r="331" spans="1:25" ht="19.7" customHeight="1" x14ac:dyDescent="0.2">
      <c r="A331" s="42" t="s">
        <v>240</v>
      </c>
      <c r="B331" s="197" t="s">
        <v>241</v>
      </c>
      <c r="C331" s="197"/>
      <c r="D331" s="197"/>
      <c r="E331" s="197"/>
      <c r="F331" s="197"/>
      <c r="G331" s="197"/>
      <c r="H331" s="197"/>
      <c r="I331" s="197"/>
      <c r="J331" s="14">
        <v>5</v>
      </c>
      <c r="K331" s="14">
        <v>2</v>
      </c>
      <c r="L331" s="14">
        <v>2</v>
      </c>
      <c r="M331" s="14">
        <v>0</v>
      </c>
      <c r="N331" s="9">
        <f t="shared" si="38"/>
        <v>4</v>
      </c>
      <c r="O331" s="9">
        <f t="shared" si="39"/>
        <v>5</v>
      </c>
      <c r="P331" s="9">
        <f t="shared" si="40"/>
        <v>9</v>
      </c>
      <c r="Q331" s="12"/>
      <c r="R331" s="6" t="s">
        <v>29</v>
      </c>
      <c r="S331" s="13"/>
      <c r="T331" s="6" t="s">
        <v>142</v>
      </c>
    </row>
    <row r="332" spans="1:25" ht="19.7" customHeight="1" x14ac:dyDescent="0.2">
      <c r="A332" s="42" t="s">
        <v>300</v>
      </c>
      <c r="B332" s="197" t="s">
        <v>299</v>
      </c>
      <c r="C332" s="197"/>
      <c r="D332" s="197"/>
      <c r="E332" s="197"/>
      <c r="F332" s="197"/>
      <c r="G332" s="197"/>
      <c r="H332" s="197"/>
      <c r="I332" s="197"/>
      <c r="J332" s="14">
        <v>5</v>
      </c>
      <c r="K332" s="14">
        <v>2</v>
      </c>
      <c r="L332" s="14">
        <v>2</v>
      </c>
      <c r="M332" s="14">
        <v>0</v>
      </c>
      <c r="N332" s="9">
        <f t="shared" si="38"/>
        <v>4</v>
      </c>
      <c r="O332" s="9">
        <f t="shared" si="39"/>
        <v>5</v>
      </c>
      <c r="P332" s="9">
        <f t="shared" si="40"/>
        <v>9</v>
      </c>
      <c r="Q332" s="12"/>
      <c r="R332" s="6" t="s">
        <v>29</v>
      </c>
      <c r="S332" s="13"/>
      <c r="T332" s="6" t="s">
        <v>142</v>
      </c>
    </row>
    <row r="333" spans="1:25" ht="19.7" customHeight="1" x14ac:dyDescent="0.2">
      <c r="A333" s="42" t="s">
        <v>242</v>
      </c>
      <c r="B333" s="197" t="s">
        <v>243</v>
      </c>
      <c r="C333" s="197"/>
      <c r="D333" s="197"/>
      <c r="E333" s="197"/>
      <c r="F333" s="197"/>
      <c r="G333" s="197"/>
      <c r="H333" s="197"/>
      <c r="I333" s="197"/>
      <c r="J333" s="14">
        <v>5</v>
      </c>
      <c r="K333" s="14">
        <v>2</v>
      </c>
      <c r="L333" s="14">
        <v>2</v>
      </c>
      <c r="M333" s="14">
        <v>0</v>
      </c>
      <c r="N333" s="9">
        <f t="shared" ref="N333:N336" si="41">K333+L333+M333</f>
        <v>4</v>
      </c>
      <c r="O333" s="9">
        <f t="shared" ref="O333:O336" si="42">P333-N333</f>
        <v>5</v>
      </c>
      <c r="P333" s="9">
        <f t="shared" ref="P333:P336" si="43">ROUND(PRODUCT(J333,25)/14,0)</f>
        <v>9</v>
      </c>
      <c r="Q333" s="12"/>
      <c r="R333" s="6" t="s">
        <v>29</v>
      </c>
      <c r="S333" s="13"/>
      <c r="T333" s="6" t="s">
        <v>142</v>
      </c>
      <c r="U333" s="32"/>
      <c r="V333" s="32"/>
      <c r="W333" s="32"/>
      <c r="X333" s="32"/>
      <c r="Y333" s="32"/>
    </row>
    <row r="334" spans="1:25" ht="19.7" customHeight="1" x14ac:dyDescent="0.2">
      <c r="A334" s="76" t="s">
        <v>244</v>
      </c>
      <c r="B334" s="149" t="s">
        <v>245</v>
      </c>
      <c r="C334" s="149"/>
      <c r="D334" s="149"/>
      <c r="E334" s="149"/>
      <c r="F334" s="149"/>
      <c r="G334" s="149"/>
      <c r="H334" s="149"/>
      <c r="I334" s="149"/>
      <c r="J334" s="77">
        <v>5</v>
      </c>
      <c r="K334" s="77">
        <v>2</v>
      </c>
      <c r="L334" s="77">
        <v>2</v>
      </c>
      <c r="M334" s="14">
        <v>0</v>
      </c>
      <c r="N334" s="9">
        <f t="shared" si="41"/>
        <v>4</v>
      </c>
      <c r="O334" s="9">
        <f t="shared" si="42"/>
        <v>5</v>
      </c>
      <c r="P334" s="9">
        <f t="shared" si="43"/>
        <v>9</v>
      </c>
      <c r="Q334" s="12"/>
      <c r="R334" s="78" t="s">
        <v>29</v>
      </c>
      <c r="S334" s="13"/>
      <c r="T334" s="78" t="s">
        <v>142</v>
      </c>
      <c r="U334" s="32"/>
      <c r="V334" s="32"/>
      <c r="W334" s="32"/>
      <c r="X334" s="32"/>
      <c r="Y334" s="32"/>
    </row>
    <row r="335" spans="1:25" ht="28.35" customHeight="1" x14ac:dyDescent="0.2">
      <c r="A335" s="76" t="s">
        <v>246</v>
      </c>
      <c r="B335" s="149" t="s">
        <v>247</v>
      </c>
      <c r="C335" s="149"/>
      <c r="D335" s="149"/>
      <c r="E335" s="149"/>
      <c r="F335" s="149"/>
      <c r="G335" s="149"/>
      <c r="H335" s="149"/>
      <c r="I335" s="149"/>
      <c r="J335" s="77">
        <v>5</v>
      </c>
      <c r="K335" s="77">
        <v>2</v>
      </c>
      <c r="L335" s="77">
        <v>2</v>
      </c>
      <c r="M335" s="14">
        <v>0</v>
      </c>
      <c r="N335" s="9">
        <f t="shared" ref="N335" si="44">K335+L335+M335</f>
        <v>4</v>
      </c>
      <c r="O335" s="9">
        <f t="shared" ref="O335" si="45">P335-N335</f>
        <v>5</v>
      </c>
      <c r="P335" s="9">
        <f t="shared" ref="P335" si="46">ROUND(PRODUCT(J335,25)/14,0)</f>
        <v>9</v>
      </c>
      <c r="Q335" s="12"/>
      <c r="R335" s="78" t="s">
        <v>29</v>
      </c>
      <c r="S335" s="13"/>
      <c r="T335" s="78" t="s">
        <v>142</v>
      </c>
    </row>
    <row r="336" spans="1:25" ht="28.35" customHeight="1" x14ac:dyDescent="0.2">
      <c r="A336" s="76" t="s">
        <v>248</v>
      </c>
      <c r="B336" s="149" t="s">
        <v>249</v>
      </c>
      <c r="C336" s="149"/>
      <c r="D336" s="149"/>
      <c r="E336" s="149"/>
      <c r="F336" s="149"/>
      <c r="G336" s="149"/>
      <c r="H336" s="149"/>
      <c r="I336" s="149"/>
      <c r="J336" s="77">
        <v>5</v>
      </c>
      <c r="K336" s="77">
        <v>2</v>
      </c>
      <c r="L336" s="77">
        <v>2</v>
      </c>
      <c r="M336" s="14">
        <v>0</v>
      </c>
      <c r="N336" s="9">
        <f t="shared" si="41"/>
        <v>4</v>
      </c>
      <c r="O336" s="9">
        <f t="shared" si="42"/>
        <v>5</v>
      </c>
      <c r="P336" s="9">
        <f t="shared" si="43"/>
        <v>9</v>
      </c>
      <c r="Q336" s="12"/>
      <c r="R336" s="6" t="s">
        <v>29</v>
      </c>
      <c r="S336" s="13"/>
      <c r="T336" s="6" t="s">
        <v>142</v>
      </c>
    </row>
    <row r="337" spans="1:25" x14ac:dyDescent="0.2">
      <c r="A337" s="44" t="s">
        <v>207</v>
      </c>
      <c r="B337" s="175" t="s">
        <v>233</v>
      </c>
      <c r="C337" s="176"/>
      <c r="D337" s="176"/>
      <c r="E337" s="176"/>
      <c r="F337" s="176"/>
      <c r="G337" s="176"/>
      <c r="H337" s="176"/>
      <c r="I337" s="176"/>
      <c r="J337" s="176"/>
      <c r="K337" s="176"/>
      <c r="L337" s="176"/>
      <c r="M337" s="176"/>
      <c r="N337" s="176"/>
      <c r="O337" s="176"/>
      <c r="P337" s="176"/>
      <c r="Q337" s="176"/>
      <c r="R337" s="176"/>
      <c r="S337" s="176"/>
      <c r="T337" s="177"/>
      <c r="U337" s="32"/>
      <c r="V337" s="33"/>
      <c r="W337" s="33"/>
      <c r="X337" s="33"/>
      <c r="Y337" s="33"/>
    </row>
    <row r="338" spans="1:25" ht="27" customHeight="1" x14ac:dyDescent="0.2">
      <c r="A338" s="76" t="s">
        <v>251</v>
      </c>
      <c r="B338" s="323" t="s">
        <v>252</v>
      </c>
      <c r="C338" s="324"/>
      <c r="D338" s="324"/>
      <c r="E338" s="324"/>
      <c r="F338" s="324"/>
      <c r="G338" s="324"/>
      <c r="H338" s="324"/>
      <c r="I338" s="325"/>
      <c r="J338" s="77">
        <v>5</v>
      </c>
      <c r="K338" s="77">
        <v>2</v>
      </c>
      <c r="L338" s="77">
        <v>2</v>
      </c>
      <c r="M338" s="14">
        <v>0</v>
      </c>
      <c r="N338" s="9">
        <f t="shared" ref="N338:N344" si="47">K338+L338+M338</f>
        <v>4</v>
      </c>
      <c r="O338" s="9">
        <f>P338-N338</f>
        <v>5</v>
      </c>
      <c r="P338" s="9">
        <f>ROUND(PRODUCT(J338,25)/14,0)</f>
        <v>9</v>
      </c>
      <c r="Q338" s="12"/>
      <c r="R338" s="78" t="s">
        <v>29</v>
      </c>
      <c r="S338" s="13"/>
      <c r="T338" s="78" t="s">
        <v>142</v>
      </c>
      <c r="U338" s="33"/>
      <c r="V338" s="33"/>
      <c r="W338" s="33"/>
      <c r="X338" s="33"/>
      <c r="Y338" s="33"/>
    </row>
    <row r="339" spans="1:25" ht="19.7" customHeight="1" x14ac:dyDescent="0.2">
      <c r="A339" s="76" t="s">
        <v>253</v>
      </c>
      <c r="B339" s="320" t="s">
        <v>254</v>
      </c>
      <c r="C339" s="321"/>
      <c r="D339" s="321"/>
      <c r="E339" s="321"/>
      <c r="F339" s="321"/>
      <c r="G339" s="321"/>
      <c r="H339" s="321"/>
      <c r="I339" s="322"/>
      <c r="J339" s="77">
        <v>5</v>
      </c>
      <c r="K339" s="77">
        <v>2</v>
      </c>
      <c r="L339" s="77">
        <v>2</v>
      </c>
      <c r="M339" s="14">
        <v>0</v>
      </c>
      <c r="N339" s="9">
        <f t="shared" si="47"/>
        <v>4</v>
      </c>
      <c r="O339" s="9">
        <f t="shared" ref="O339:O340" si="48">P339-N339</f>
        <v>5</v>
      </c>
      <c r="P339" s="9">
        <f t="shared" ref="P339:P340" si="49">ROUND(PRODUCT(J339,25)/14,0)</f>
        <v>9</v>
      </c>
      <c r="Q339" s="12"/>
      <c r="R339" s="78" t="s">
        <v>29</v>
      </c>
      <c r="S339" s="13"/>
      <c r="T339" s="78" t="s">
        <v>142</v>
      </c>
      <c r="U339" s="33"/>
      <c r="V339" s="33"/>
      <c r="W339" s="33"/>
      <c r="X339" s="33"/>
      <c r="Y339" s="33"/>
    </row>
    <row r="340" spans="1:25" ht="19.7" customHeight="1" x14ac:dyDescent="0.2">
      <c r="A340" s="76" t="s">
        <v>255</v>
      </c>
      <c r="B340" s="320" t="s">
        <v>256</v>
      </c>
      <c r="C340" s="321"/>
      <c r="D340" s="321"/>
      <c r="E340" s="321"/>
      <c r="F340" s="321"/>
      <c r="G340" s="321"/>
      <c r="H340" s="321"/>
      <c r="I340" s="322"/>
      <c r="J340" s="77">
        <v>5</v>
      </c>
      <c r="K340" s="77">
        <v>2</v>
      </c>
      <c r="L340" s="77">
        <v>2</v>
      </c>
      <c r="M340" s="14">
        <v>0</v>
      </c>
      <c r="N340" s="9">
        <f t="shared" si="47"/>
        <v>4</v>
      </c>
      <c r="O340" s="9">
        <f t="shared" si="48"/>
        <v>5</v>
      </c>
      <c r="P340" s="9">
        <f t="shared" si="49"/>
        <v>9</v>
      </c>
      <c r="Q340" s="12"/>
      <c r="R340" s="78" t="s">
        <v>29</v>
      </c>
      <c r="S340" s="13"/>
      <c r="T340" s="78" t="s">
        <v>142</v>
      </c>
    </row>
    <row r="341" spans="1:25" ht="28.35" customHeight="1" x14ac:dyDescent="0.2">
      <c r="A341" s="76" t="s">
        <v>302</v>
      </c>
      <c r="B341" s="320" t="s">
        <v>301</v>
      </c>
      <c r="C341" s="321"/>
      <c r="D341" s="321"/>
      <c r="E341" s="321"/>
      <c r="F341" s="321"/>
      <c r="G341" s="321"/>
      <c r="H341" s="321"/>
      <c r="I341" s="322"/>
      <c r="J341" s="77">
        <v>5</v>
      </c>
      <c r="K341" s="77">
        <v>2</v>
      </c>
      <c r="L341" s="77">
        <v>2</v>
      </c>
      <c r="M341" s="14">
        <v>0</v>
      </c>
      <c r="N341" s="9">
        <f t="shared" si="47"/>
        <v>4</v>
      </c>
      <c r="O341" s="9">
        <f>P341-N341</f>
        <v>5</v>
      </c>
      <c r="P341" s="9">
        <f>ROUND(PRODUCT(J341,25)/14,0)</f>
        <v>9</v>
      </c>
      <c r="Q341" s="12"/>
      <c r="R341" s="78" t="s">
        <v>29</v>
      </c>
      <c r="S341" s="13"/>
      <c r="T341" s="78" t="s">
        <v>142</v>
      </c>
      <c r="U341" s="33"/>
      <c r="V341" s="33"/>
      <c r="W341" s="33"/>
      <c r="X341" s="33"/>
      <c r="Y341" s="33"/>
    </row>
    <row r="342" spans="1:25" ht="19.7" customHeight="1" x14ac:dyDescent="0.2">
      <c r="A342" s="76" t="s">
        <v>257</v>
      </c>
      <c r="B342" s="320" t="s">
        <v>258</v>
      </c>
      <c r="C342" s="321"/>
      <c r="D342" s="321"/>
      <c r="E342" s="321"/>
      <c r="F342" s="321"/>
      <c r="G342" s="321"/>
      <c r="H342" s="321"/>
      <c r="I342" s="322"/>
      <c r="J342" s="77">
        <v>5</v>
      </c>
      <c r="K342" s="77">
        <v>2</v>
      </c>
      <c r="L342" s="77">
        <v>2</v>
      </c>
      <c r="M342" s="14">
        <v>0</v>
      </c>
      <c r="N342" s="9">
        <f t="shared" si="47"/>
        <v>4</v>
      </c>
      <c r="O342" s="9">
        <f t="shared" ref="O342:O356" si="50">P342-N342</f>
        <v>5</v>
      </c>
      <c r="P342" s="9">
        <f t="shared" ref="P342:P344" si="51">ROUND(PRODUCT(J342,25)/14,0)</f>
        <v>9</v>
      </c>
      <c r="Q342" s="12"/>
      <c r="R342" s="78" t="s">
        <v>29</v>
      </c>
      <c r="S342" s="13"/>
      <c r="T342" s="78" t="s">
        <v>142</v>
      </c>
      <c r="U342" s="33"/>
      <c r="V342" s="33"/>
      <c r="W342" s="33"/>
      <c r="X342" s="33"/>
      <c r="Y342" s="33"/>
    </row>
    <row r="343" spans="1:25" ht="19.7" customHeight="1" x14ac:dyDescent="0.2">
      <c r="A343" s="76" t="s">
        <v>259</v>
      </c>
      <c r="B343" s="320" t="s">
        <v>260</v>
      </c>
      <c r="C343" s="321"/>
      <c r="D343" s="321"/>
      <c r="E343" s="321"/>
      <c r="F343" s="321"/>
      <c r="G343" s="321"/>
      <c r="H343" s="321"/>
      <c r="I343" s="322"/>
      <c r="J343" s="77">
        <v>5</v>
      </c>
      <c r="K343" s="77">
        <v>2</v>
      </c>
      <c r="L343" s="77">
        <v>2</v>
      </c>
      <c r="M343" s="14">
        <v>0</v>
      </c>
      <c r="N343" s="9">
        <f t="shared" si="47"/>
        <v>4</v>
      </c>
      <c r="O343" s="9">
        <f t="shared" si="50"/>
        <v>5</v>
      </c>
      <c r="P343" s="9">
        <f t="shared" si="51"/>
        <v>9</v>
      </c>
      <c r="Q343" s="12"/>
      <c r="R343" s="78" t="s">
        <v>29</v>
      </c>
      <c r="S343" s="13"/>
      <c r="T343" s="78" t="s">
        <v>142</v>
      </c>
    </row>
    <row r="344" spans="1:25" ht="19.7" customHeight="1" x14ac:dyDescent="0.2">
      <c r="A344" s="42" t="s">
        <v>261</v>
      </c>
      <c r="B344" s="197" t="s">
        <v>262</v>
      </c>
      <c r="C344" s="197"/>
      <c r="D344" s="197"/>
      <c r="E344" s="197"/>
      <c r="F344" s="197"/>
      <c r="G344" s="197"/>
      <c r="H344" s="197"/>
      <c r="I344" s="197"/>
      <c r="J344" s="14">
        <v>5</v>
      </c>
      <c r="K344" s="14">
        <v>2</v>
      </c>
      <c r="L344" s="14">
        <v>2</v>
      </c>
      <c r="M344" s="14">
        <v>0</v>
      </c>
      <c r="N344" s="9">
        <f t="shared" si="47"/>
        <v>4</v>
      </c>
      <c r="O344" s="9">
        <f t="shared" si="50"/>
        <v>5</v>
      </c>
      <c r="P344" s="9">
        <f t="shared" si="51"/>
        <v>9</v>
      </c>
      <c r="Q344" s="12"/>
      <c r="R344" s="78" t="s">
        <v>29</v>
      </c>
      <c r="S344" s="13"/>
      <c r="T344" s="78" t="s">
        <v>142</v>
      </c>
      <c r="U344" s="34"/>
      <c r="V344" s="34"/>
      <c r="W344" s="34"/>
      <c r="X344" s="34"/>
      <c r="Y344" s="34"/>
    </row>
    <row r="345" spans="1:25" x14ac:dyDescent="0.2">
      <c r="A345" s="44" t="s">
        <v>218</v>
      </c>
      <c r="B345" s="150" t="s">
        <v>234</v>
      </c>
      <c r="C345" s="150"/>
      <c r="D345" s="150"/>
      <c r="E345" s="150"/>
      <c r="F345" s="150"/>
      <c r="G345" s="150"/>
      <c r="H345" s="150"/>
      <c r="I345" s="150"/>
      <c r="J345" s="150"/>
      <c r="K345" s="150"/>
      <c r="L345" s="150"/>
      <c r="M345" s="150"/>
      <c r="N345" s="150"/>
      <c r="O345" s="150"/>
      <c r="P345" s="150"/>
      <c r="Q345" s="150"/>
      <c r="R345" s="150"/>
      <c r="S345" s="150"/>
      <c r="T345" s="150"/>
      <c r="U345" s="34"/>
      <c r="V345" s="34"/>
      <c r="W345" s="34"/>
      <c r="X345" s="34"/>
      <c r="Y345" s="34"/>
    </row>
    <row r="346" spans="1:25" ht="19.7" customHeight="1" x14ac:dyDescent="0.2">
      <c r="A346" s="76" t="s">
        <v>263</v>
      </c>
      <c r="B346" s="320" t="s">
        <v>264</v>
      </c>
      <c r="C346" s="321"/>
      <c r="D346" s="321"/>
      <c r="E346" s="321"/>
      <c r="F346" s="321"/>
      <c r="G346" s="321"/>
      <c r="H346" s="321"/>
      <c r="I346" s="322"/>
      <c r="J346" s="77">
        <v>5</v>
      </c>
      <c r="K346" s="77">
        <v>2</v>
      </c>
      <c r="L346" s="77">
        <v>2</v>
      </c>
      <c r="M346" s="14">
        <v>0</v>
      </c>
      <c r="N346" s="9">
        <f t="shared" ref="N346:N351" si="52">K346+L346+M346</f>
        <v>4</v>
      </c>
      <c r="O346" s="9">
        <f>P346-N346</f>
        <v>5</v>
      </c>
      <c r="P346" s="9">
        <f>ROUND(PRODUCT(J346,25)/14,0)</f>
        <v>9</v>
      </c>
      <c r="Q346" s="12"/>
      <c r="R346" s="78" t="s">
        <v>29</v>
      </c>
      <c r="S346" s="13"/>
      <c r="T346" s="78" t="s">
        <v>142</v>
      </c>
      <c r="U346" s="34"/>
      <c r="V346" s="34"/>
      <c r="W346" s="34"/>
      <c r="X346" s="34"/>
      <c r="Y346" s="34"/>
    </row>
    <row r="347" spans="1:25" ht="28.35" customHeight="1" x14ac:dyDescent="0.2">
      <c r="A347" s="42" t="s">
        <v>265</v>
      </c>
      <c r="B347" s="326" t="s">
        <v>266</v>
      </c>
      <c r="C347" s="327"/>
      <c r="D347" s="327"/>
      <c r="E347" s="327"/>
      <c r="F347" s="327"/>
      <c r="G347" s="327"/>
      <c r="H347" s="327"/>
      <c r="I347" s="328"/>
      <c r="J347" s="14">
        <v>5</v>
      </c>
      <c r="K347" s="14">
        <v>2</v>
      </c>
      <c r="L347" s="14">
        <v>2</v>
      </c>
      <c r="M347" s="14">
        <v>0</v>
      </c>
      <c r="N347" s="9">
        <f t="shared" si="52"/>
        <v>4</v>
      </c>
      <c r="O347" s="9">
        <f t="shared" ref="O347" si="53">P347-N347</f>
        <v>5</v>
      </c>
      <c r="P347" s="9">
        <f t="shared" ref="P347" si="54">ROUND(PRODUCT(J347,25)/14,0)</f>
        <v>9</v>
      </c>
      <c r="Q347" s="12"/>
      <c r="R347" s="78" t="s">
        <v>29</v>
      </c>
      <c r="S347" s="13"/>
      <c r="T347" s="78" t="s">
        <v>142</v>
      </c>
      <c r="U347" s="34"/>
      <c r="V347" s="34"/>
      <c r="W347" s="34"/>
      <c r="X347" s="34"/>
      <c r="Y347" s="34"/>
    </row>
    <row r="348" spans="1:25" ht="19.7" customHeight="1" x14ac:dyDescent="0.2">
      <c r="A348" s="76" t="s">
        <v>267</v>
      </c>
      <c r="B348" s="320" t="s">
        <v>268</v>
      </c>
      <c r="C348" s="321"/>
      <c r="D348" s="321"/>
      <c r="E348" s="321"/>
      <c r="F348" s="321"/>
      <c r="G348" s="321"/>
      <c r="H348" s="321"/>
      <c r="I348" s="322"/>
      <c r="J348" s="77">
        <v>5</v>
      </c>
      <c r="K348" s="77">
        <v>2</v>
      </c>
      <c r="L348" s="77">
        <v>2</v>
      </c>
      <c r="M348" s="14">
        <v>0</v>
      </c>
      <c r="N348" s="9">
        <f t="shared" si="52"/>
        <v>4</v>
      </c>
      <c r="O348" s="9">
        <f>P348-N348</f>
        <v>5</v>
      </c>
      <c r="P348" s="9">
        <f>ROUND(PRODUCT(J348,25)/14,0)</f>
        <v>9</v>
      </c>
      <c r="Q348" s="12"/>
      <c r="R348" s="78" t="s">
        <v>29</v>
      </c>
      <c r="S348" s="13"/>
      <c r="T348" s="78" t="s">
        <v>142</v>
      </c>
      <c r="U348" s="34"/>
      <c r="V348" s="34"/>
      <c r="W348" s="34"/>
      <c r="X348" s="34"/>
      <c r="Y348" s="34"/>
    </row>
    <row r="349" spans="1:25" ht="19.7" customHeight="1" x14ac:dyDescent="0.2">
      <c r="A349" s="76" t="s">
        <v>269</v>
      </c>
      <c r="B349" s="320" t="s">
        <v>270</v>
      </c>
      <c r="C349" s="321"/>
      <c r="D349" s="321"/>
      <c r="E349" s="321"/>
      <c r="F349" s="321"/>
      <c r="G349" s="321"/>
      <c r="H349" s="321"/>
      <c r="I349" s="322"/>
      <c r="J349" s="77">
        <v>5</v>
      </c>
      <c r="K349" s="77">
        <v>2</v>
      </c>
      <c r="L349" s="77">
        <v>2</v>
      </c>
      <c r="M349" s="14">
        <v>0</v>
      </c>
      <c r="N349" s="9">
        <f t="shared" si="52"/>
        <v>4</v>
      </c>
      <c r="O349" s="9">
        <f>P349-N349</f>
        <v>5</v>
      </c>
      <c r="P349" s="9">
        <f>ROUND(PRODUCT(J349,25)/14,0)</f>
        <v>9</v>
      </c>
      <c r="Q349" s="12"/>
      <c r="R349" s="78" t="s">
        <v>29</v>
      </c>
      <c r="S349" s="13"/>
      <c r="T349" s="78" t="s">
        <v>142</v>
      </c>
      <c r="U349" s="34"/>
      <c r="V349" s="34"/>
      <c r="W349" s="34"/>
      <c r="X349" s="34"/>
      <c r="Y349" s="34"/>
    </row>
    <row r="350" spans="1:25" ht="19.7" customHeight="1" x14ac:dyDescent="0.2">
      <c r="A350" s="76" t="s">
        <v>271</v>
      </c>
      <c r="B350" s="320" t="s">
        <v>272</v>
      </c>
      <c r="C350" s="321"/>
      <c r="D350" s="321"/>
      <c r="E350" s="321"/>
      <c r="F350" s="321"/>
      <c r="G350" s="321"/>
      <c r="H350" s="321"/>
      <c r="I350" s="322"/>
      <c r="J350" s="77">
        <v>5</v>
      </c>
      <c r="K350" s="77">
        <v>2</v>
      </c>
      <c r="L350" s="77">
        <v>2</v>
      </c>
      <c r="M350" s="14">
        <v>0</v>
      </c>
      <c r="N350" s="9">
        <f t="shared" si="52"/>
        <v>4</v>
      </c>
      <c r="O350" s="9">
        <f>P350-N350</f>
        <v>5</v>
      </c>
      <c r="P350" s="9">
        <f>ROUND(PRODUCT(J350,25)/14,0)</f>
        <v>9</v>
      </c>
      <c r="Q350" s="12"/>
      <c r="R350" s="78" t="s">
        <v>29</v>
      </c>
      <c r="S350" s="13"/>
      <c r="T350" s="78" t="s">
        <v>142</v>
      </c>
      <c r="U350" s="34"/>
      <c r="V350" s="34"/>
      <c r="W350" s="34"/>
      <c r="X350" s="34"/>
      <c r="Y350" s="34"/>
    </row>
    <row r="351" spans="1:25" ht="27.95" customHeight="1" x14ac:dyDescent="0.2">
      <c r="A351" s="76" t="s">
        <v>273</v>
      </c>
      <c r="B351" s="149" t="s">
        <v>274</v>
      </c>
      <c r="C351" s="149"/>
      <c r="D351" s="149"/>
      <c r="E351" s="149"/>
      <c r="F351" s="149"/>
      <c r="G351" s="149"/>
      <c r="H351" s="149"/>
      <c r="I351" s="149"/>
      <c r="J351" s="14">
        <v>5</v>
      </c>
      <c r="K351" s="14">
        <v>2</v>
      </c>
      <c r="L351" s="14">
        <v>2</v>
      </c>
      <c r="M351" s="14">
        <v>0</v>
      </c>
      <c r="N351" s="9">
        <f t="shared" si="52"/>
        <v>4</v>
      </c>
      <c r="O351" s="9">
        <f>P351-N351</f>
        <v>5</v>
      </c>
      <c r="P351" s="9">
        <f>ROUND(PRODUCT(J351,25)/14,0)</f>
        <v>9</v>
      </c>
      <c r="Q351" s="12"/>
      <c r="R351" s="78" t="s">
        <v>29</v>
      </c>
      <c r="S351" s="13"/>
      <c r="T351" s="78" t="s">
        <v>142</v>
      </c>
      <c r="U351" s="34"/>
      <c r="V351" s="34"/>
      <c r="W351" s="34"/>
      <c r="X351" s="34"/>
      <c r="Y351" s="34"/>
    </row>
    <row r="352" spans="1:25" x14ac:dyDescent="0.2">
      <c r="A352" s="44" t="s">
        <v>229</v>
      </c>
      <c r="B352" s="150" t="s">
        <v>235</v>
      </c>
      <c r="C352" s="150"/>
      <c r="D352" s="150"/>
      <c r="E352" s="150"/>
      <c r="F352" s="150"/>
      <c r="G352" s="150"/>
      <c r="H352" s="150"/>
      <c r="I352" s="150"/>
      <c r="J352" s="150"/>
      <c r="K352" s="150"/>
      <c r="L352" s="150"/>
      <c r="M352" s="150"/>
      <c r="N352" s="150"/>
      <c r="O352" s="150"/>
      <c r="P352" s="150"/>
      <c r="Q352" s="150"/>
      <c r="R352" s="150"/>
      <c r="S352" s="150"/>
      <c r="T352" s="150"/>
      <c r="U352" s="34"/>
      <c r="V352" s="34"/>
      <c r="W352" s="34"/>
      <c r="X352" s="34"/>
      <c r="Y352" s="34"/>
    </row>
    <row r="353" spans="1:27" ht="28.35" customHeight="1" x14ac:dyDescent="0.2">
      <c r="A353" s="76" t="s">
        <v>275</v>
      </c>
      <c r="B353" s="149" t="s">
        <v>276</v>
      </c>
      <c r="C353" s="149"/>
      <c r="D353" s="149"/>
      <c r="E353" s="149"/>
      <c r="F353" s="149"/>
      <c r="G353" s="149"/>
      <c r="H353" s="149"/>
      <c r="I353" s="149"/>
      <c r="J353" s="77">
        <v>6</v>
      </c>
      <c r="K353" s="77">
        <v>2</v>
      </c>
      <c r="L353" s="77">
        <v>2</v>
      </c>
      <c r="M353" s="14">
        <v>0</v>
      </c>
      <c r="N353" s="9">
        <f t="shared" ref="N353:N359" si="55">K353+L353+M353</f>
        <v>4</v>
      </c>
      <c r="O353" s="9">
        <f t="shared" ref="O353" si="56">P353-N353</f>
        <v>9</v>
      </c>
      <c r="P353" s="9">
        <f t="shared" ref="P353:P359" si="57">ROUND(PRODUCT(J353,25)/12,0)</f>
        <v>13</v>
      </c>
      <c r="Q353" s="12"/>
      <c r="R353" s="78" t="s">
        <v>29</v>
      </c>
      <c r="S353" s="13"/>
      <c r="T353" s="78" t="s">
        <v>142</v>
      </c>
      <c r="U353" s="34"/>
      <c r="V353" s="34"/>
      <c r="W353" s="34"/>
      <c r="X353" s="34"/>
      <c r="Y353" s="34"/>
    </row>
    <row r="354" spans="1:27" ht="28.35" customHeight="1" x14ac:dyDescent="0.2">
      <c r="A354" s="76" t="s">
        <v>277</v>
      </c>
      <c r="B354" s="149" t="s">
        <v>278</v>
      </c>
      <c r="C354" s="149"/>
      <c r="D354" s="149"/>
      <c r="E354" s="149"/>
      <c r="F354" s="149"/>
      <c r="G354" s="149"/>
      <c r="H354" s="149"/>
      <c r="I354" s="149"/>
      <c r="J354" s="77">
        <v>6</v>
      </c>
      <c r="K354" s="77">
        <v>2</v>
      </c>
      <c r="L354" s="77">
        <v>2</v>
      </c>
      <c r="M354" s="14">
        <v>0</v>
      </c>
      <c r="N354" s="9">
        <f t="shared" si="55"/>
        <v>4</v>
      </c>
      <c r="O354" s="9">
        <f>P354-N354</f>
        <v>9</v>
      </c>
      <c r="P354" s="9">
        <f t="shared" si="57"/>
        <v>13</v>
      </c>
      <c r="Q354" s="12"/>
      <c r="R354" s="78" t="s">
        <v>29</v>
      </c>
      <c r="S354" s="13"/>
      <c r="T354" s="78" t="s">
        <v>142</v>
      </c>
      <c r="U354" s="34"/>
      <c r="V354" s="34"/>
      <c r="W354" s="34"/>
      <c r="X354" s="34"/>
      <c r="Y354" s="34"/>
    </row>
    <row r="355" spans="1:27" ht="28.35" customHeight="1" x14ac:dyDescent="0.2">
      <c r="A355" s="76" t="s">
        <v>279</v>
      </c>
      <c r="B355" s="149" t="s">
        <v>280</v>
      </c>
      <c r="C355" s="149"/>
      <c r="D355" s="149"/>
      <c r="E355" s="149"/>
      <c r="F355" s="149"/>
      <c r="G355" s="149"/>
      <c r="H355" s="149"/>
      <c r="I355" s="149"/>
      <c r="J355" s="77">
        <v>6</v>
      </c>
      <c r="K355" s="77">
        <v>2</v>
      </c>
      <c r="L355" s="77">
        <v>2</v>
      </c>
      <c r="M355" s="14">
        <v>0</v>
      </c>
      <c r="N355" s="9">
        <f t="shared" si="55"/>
        <v>4</v>
      </c>
      <c r="O355" s="9">
        <f>P355-N355</f>
        <v>9</v>
      </c>
      <c r="P355" s="9">
        <f t="shared" si="57"/>
        <v>13</v>
      </c>
      <c r="Q355" s="12"/>
      <c r="R355" s="78" t="s">
        <v>29</v>
      </c>
      <c r="S355" s="13"/>
      <c r="T355" s="78" t="s">
        <v>142</v>
      </c>
      <c r="U355" s="34"/>
      <c r="V355" s="34"/>
      <c r="W355" s="34"/>
      <c r="X355" s="34"/>
      <c r="Y355" s="34"/>
    </row>
    <row r="356" spans="1:27" ht="19.7" customHeight="1" x14ac:dyDescent="0.2">
      <c r="A356" s="76" t="s">
        <v>304</v>
      </c>
      <c r="B356" s="320" t="s">
        <v>303</v>
      </c>
      <c r="C356" s="321"/>
      <c r="D356" s="321"/>
      <c r="E356" s="321"/>
      <c r="F356" s="321"/>
      <c r="G356" s="321"/>
      <c r="H356" s="321"/>
      <c r="I356" s="322"/>
      <c r="J356" s="77">
        <v>6</v>
      </c>
      <c r="K356" s="77">
        <v>2</v>
      </c>
      <c r="L356" s="77">
        <v>2</v>
      </c>
      <c r="M356" s="14">
        <v>0</v>
      </c>
      <c r="N356" s="9">
        <f t="shared" si="55"/>
        <v>4</v>
      </c>
      <c r="O356" s="9">
        <f t="shared" si="50"/>
        <v>9</v>
      </c>
      <c r="P356" s="9">
        <f t="shared" si="57"/>
        <v>13</v>
      </c>
      <c r="Q356" s="12"/>
      <c r="R356" s="78" t="s">
        <v>29</v>
      </c>
      <c r="S356" s="13"/>
      <c r="T356" s="78" t="s">
        <v>142</v>
      </c>
      <c r="U356" s="34"/>
      <c r="V356" s="34"/>
      <c r="W356" s="34"/>
      <c r="X356" s="34"/>
      <c r="Y356" s="34"/>
    </row>
    <row r="357" spans="1:27" ht="19.7" customHeight="1" x14ac:dyDescent="0.2">
      <c r="A357" s="76" t="s">
        <v>281</v>
      </c>
      <c r="B357" s="320" t="s">
        <v>282</v>
      </c>
      <c r="C357" s="321"/>
      <c r="D357" s="321"/>
      <c r="E357" s="321"/>
      <c r="F357" s="321"/>
      <c r="G357" s="321"/>
      <c r="H357" s="321"/>
      <c r="I357" s="322"/>
      <c r="J357" s="77">
        <v>6</v>
      </c>
      <c r="K357" s="77">
        <v>2</v>
      </c>
      <c r="L357" s="77">
        <v>2</v>
      </c>
      <c r="M357" s="14">
        <v>0</v>
      </c>
      <c r="N357" s="9">
        <f t="shared" si="55"/>
        <v>4</v>
      </c>
      <c r="O357" s="9">
        <f>P357-N357</f>
        <v>9</v>
      </c>
      <c r="P357" s="9">
        <f t="shared" si="57"/>
        <v>13</v>
      </c>
      <c r="Q357" s="12"/>
      <c r="R357" s="78" t="s">
        <v>29</v>
      </c>
      <c r="S357" s="13"/>
      <c r="T357" s="78" t="s">
        <v>142</v>
      </c>
      <c r="U357" s="34"/>
      <c r="V357" s="34"/>
      <c r="W357" s="34"/>
      <c r="X357" s="34"/>
      <c r="Y357" s="34"/>
    </row>
    <row r="358" spans="1:27" ht="19.7" customHeight="1" x14ac:dyDescent="0.2">
      <c r="A358" s="76" t="s">
        <v>283</v>
      </c>
      <c r="B358" s="320" t="s">
        <v>284</v>
      </c>
      <c r="C358" s="321"/>
      <c r="D358" s="321"/>
      <c r="E358" s="321"/>
      <c r="F358" s="321"/>
      <c r="G358" s="321"/>
      <c r="H358" s="321"/>
      <c r="I358" s="322"/>
      <c r="J358" s="77">
        <v>6</v>
      </c>
      <c r="K358" s="77">
        <v>2</v>
      </c>
      <c r="L358" s="77">
        <v>2</v>
      </c>
      <c r="M358" s="14">
        <v>0</v>
      </c>
      <c r="N358" s="9">
        <f t="shared" si="55"/>
        <v>4</v>
      </c>
      <c r="O358" s="9">
        <f>P358-N358</f>
        <v>9</v>
      </c>
      <c r="P358" s="9">
        <f t="shared" si="57"/>
        <v>13</v>
      </c>
      <c r="Q358" s="12"/>
      <c r="R358" s="78" t="s">
        <v>29</v>
      </c>
      <c r="S358" s="13"/>
      <c r="T358" s="78" t="s">
        <v>142</v>
      </c>
      <c r="U358" s="34"/>
      <c r="V358" s="34"/>
      <c r="W358" s="34"/>
      <c r="X358" s="34"/>
      <c r="Y358" s="34"/>
    </row>
    <row r="359" spans="1:27" ht="28.35" customHeight="1" x14ac:dyDescent="0.2">
      <c r="A359" s="42" t="s">
        <v>285</v>
      </c>
      <c r="B359" s="339" t="s">
        <v>286</v>
      </c>
      <c r="C359" s="339"/>
      <c r="D359" s="339"/>
      <c r="E359" s="339"/>
      <c r="F359" s="339"/>
      <c r="G359" s="339"/>
      <c r="H359" s="339"/>
      <c r="I359" s="339"/>
      <c r="J359" s="14">
        <v>6</v>
      </c>
      <c r="K359" s="14">
        <v>2</v>
      </c>
      <c r="L359" s="14">
        <v>2</v>
      </c>
      <c r="M359" s="14">
        <v>0</v>
      </c>
      <c r="N359" s="9">
        <f t="shared" si="55"/>
        <v>4</v>
      </c>
      <c r="O359" s="9">
        <f>P359-N359</f>
        <v>9</v>
      </c>
      <c r="P359" s="9">
        <f t="shared" si="57"/>
        <v>13</v>
      </c>
      <c r="Q359" s="12"/>
      <c r="R359" s="78" t="s">
        <v>29</v>
      </c>
      <c r="S359" s="13"/>
      <c r="T359" s="78" t="s">
        <v>142</v>
      </c>
      <c r="U359" s="34"/>
      <c r="V359" s="34"/>
      <c r="W359" s="34"/>
      <c r="X359" s="34"/>
      <c r="Y359" s="34"/>
    </row>
    <row r="360" spans="1:27" x14ac:dyDescent="0.2">
      <c r="A360" s="340" t="s">
        <v>125</v>
      </c>
      <c r="B360" s="340"/>
      <c r="C360" s="340"/>
      <c r="D360" s="340"/>
      <c r="E360" s="340"/>
      <c r="F360" s="340"/>
      <c r="G360" s="340"/>
      <c r="H360" s="340"/>
      <c r="I360" s="340"/>
      <c r="J360" s="87">
        <f>SUM(J329,J338:J339,J346:J347,J353:J354)</f>
        <v>37</v>
      </c>
      <c r="K360" s="87">
        <f t="shared" ref="K360:P360" si="58">SUM(K329,K338:K339,K346:K347,K353:K354)</f>
        <v>14</v>
      </c>
      <c r="L360" s="87">
        <f t="shared" si="58"/>
        <v>14</v>
      </c>
      <c r="M360" s="87">
        <f t="shared" si="58"/>
        <v>0</v>
      </c>
      <c r="N360" s="87">
        <f t="shared" si="58"/>
        <v>28</v>
      </c>
      <c r="O360" s="87">
        <f t="shared" si="58"/>
        <v>43</v>
      </c>
      <c r="P360" s="87">
        <f t="shared" si="58"/>
        <v>71</v>
      </c>
      <c r="Q360" s="87">
        <f>COUNTIF(Q329,"E")+COUNTIF(Q338:Q339,"E")+COUNTIF(Q346:Q347,"E")+COUNTIF(Q353:Q354,"E")</f>
        <v>0</v>
      </c>
      <c r="R360" s="87">
        <f>COUNTIF(R329,"C")+COUNTIF(R338:R339,"C")+COUNTIF(R346:R347,"C")+COUNTIF(R353:R354,"C")</f>
        <v>7</v>
      </c>
      <c r="S360" s="87">
        <f>COUNTIF(S329,"VP")+COUNTIF(S338:S339,"VP")+COUNTIF(S346:S347,"VP")+COUNTIF(S353:S354,"VP")</f>
        <v>0</v>
      </c>
      <c r="T360" s="90">
        <f>COUNTA(T329,T338:T339,T346:T347,T353:T354)</f>
        <v>7</v>
      </c>
      <c r="U360" s="88" t="s">
        <v>329</v>
      </c>
      <c r="V360" s="89"/>
      <c r="W360" s="34"/>
      <c r="X360" s="34"/>
      <c r="Y360" s="34"/>
    </row>
    <row r="361" spans="1:27" x14ac:dyDescent="0.2">
      <c r="A361" s="194" t="s">
        <v>49</v>
      </c>
      <c r="B361" s="194"/>
      <c r="C361" s="194"/>
      <c r="D361" s="194"/>
      <c r="E361" s="194"/>
      <c r="F361" s="194"/>
      <c r="G361" s="194"/>
      <c r="H361" s="194"/>
      <c r="I361" s="194"/>
      <c r="J361" s="194"/>
      <c r="K361" s="87">
        <f>SUM(K329,K338:K339,K346:K347)*14+SUM(K353:K354)*12</f>
        <v>188</v>
      </c>
      <c r="L361" s="87">
        <f t="shared" ref="L361:P361" si="59">SUM(L329,L338:L339,L346:L347)*14+SUM(L353:L354)*12</f>
        <v>188</v>
      </c>
      <c r="M361" s="87">
        <f t="shared" si="59"/>
        <v>0</v>
      </c>
      <c r="N361" s="87">
        <f t="shared" si="59"/>
        <v>376</v>
      </c>
      <c r="O361" s="87">
        <f t="shared" si="59"/>
        <v>566</v>
      </c>
      <c r="P361" s="87">
        <f t="shared" si="59"/>
        <v>942</v>
      </c>
      <c r="Q361" s="319"/>
      <c r="R361" s="319"/>
      <c r="S361" s="319"/>
      <c r="T361" s="319"/>
    </row>
    <row r="362" spans="1:27" x14ac:dyDescent="0.2">
      <c r="A362" s="194"/>
      <c r="B362" s="194"/>
      <c r="C362" s="194"/>
      <c r="D362" s="194"/>
      <c r="E362" s="194"/>
      <c r="F362" s="194"/>
      <c r="G362" s="194"/>
      <c r="H362" s="194"/>
      <c r="I362" s="194"/>
      <c r="J362" s="194"/>
      <c r="K362" s="196">
        <f>SUM(K361:M361)</f>
        <v>376</v>
      </c>
      <c r="L362" s="196"/>
      <c r="M362" s="196"/>
      <c r="N362" s="196">
        <f>SUM(N361:O361)</f>
        <v>942</v>
      </c>
      <c r="O362" s="196"/>
      <c r="P362" s="196"/>
      <c r="Q362" s="319"/>
      <c r="R362" s="319"/>
      <c r="S362" s="319"/>
      <c r="T362" s="319"/>
    </row>
    <row r="363" spans="1:27" ht="12.75" customHeight="1" x14ac:dyDescent="0.2">
      <c r="A363" s="241" t="s">
        <v>88</v>
      </c>
      <c r="B363" s="306"/>
      <c r="C363" s="306"/>
      <c r="D363" s="306"/>
      <c r="E363" s="306"/>
      <c r="F363" s="306"/>
      <c r="G363" s="306"/>
      <c r="H363" s="306"/>
      <c r="I363" s="306"/>
      <c r="J363" s="242"/>
      <c r="K363" s="251">
        <f>T360/SUM(T244,T261,T277,T292,T305,T319)</f>
        <v>0.17948717948717949</v>
      </c>
      <c r="L363" s="251"/>
      <c r="M363" s="251"/>
      <c r="N363" s="251"/>
      <c r="O363" s="251"/>
      <c r="P363" s="251"/>
      <c r="Q363" s="251"/>
      <c r="R363" s="251"/>
      <c r="S363" s="251"/>
      <c r="T363" s="251"/>
    </row>
    <row r="364" spans="1:27" x14ac:dyDescent="0.2">
      <c r="A364" s="305" t="s">
        <v>89</v>
      </c>
      <c r="B364" s="305"/>
      <c r="C364" s="305"/>
      <c r="D364" s="305"/>
      <c r="E364" s="305"/>
      <c r="F364" s="305"/>
      <c r="G364" s="305"/>
      <c r="H364" s="305"/>
      <c r="I364" s="305"/>
      <c r="J364" s="305"/>
      <c r="K364" s="251">
        <f>K362/(SUM(N244,N261,N277,N292,N305)*14+N319*12)</f>
        <v>0.1910569105691057</v>
      </c>
      <c r="L364" s="251"/>
      <c r="M364" s="251"/>
      <c r="N364" s="251"/>
      <c r="O364" s="251"/>
      <c r="P364" s="251"/>
      <c r="Q364" s="251"/>
      <c r="R364" s="251"/>
      <c r="S364" s="251"/>
      <c r="T364" s="251"/>
      <c r="U364" s="85" t="s">
        <v>330</v>
      </c>
      <c r="V364" s="84"/>
      <c r="W364" s="84"/>
      <c r="X364" s="84"/>
      <c r="Y364" s="84"/>
      <c r="Z364" s="83"/>
      <c r="AA364" s="83"/>
    </row>
    <row r="365" spans="1:27" x14ac:dyDescent="0.2">
      <c r="A365" s="49"/>
      <c r="B365" s="49"/>
      <c r="C365" s="49"/>
      <c r="D365" s="49"/>
      <c r="E365" s="49"/>
      <c r="F365" s="49"/>
      <c r="G365" s="49"/>
      <c r="H365" s="49"/>
      <c r="I365" s="49"/>
      <c r="J365" s="49"/>
      <c r="K365" s="39"/>
      <c r="L365" s="39"/>
      <c r="M365" s="39"/>
      <c r="N365" s="39"/>
      <c r="O365" s="39"/>
      <c r="P365" s="39"/>
      <c r="Q365" s="39"/>
      <c r="R365" s="39"/>
      <c r="S365" s="39"/>
      <c r="T365" s="39"/>
    </row>
    <row r="366" spans="1:27" x14ac:dyDescent="0.2">
      <c r="B366" s="5"/>
      <c r="C366" s="5"/>
      <c r="D366" s="5"/>
      <c r="E366" s="5"/>
      <c r="F366" s="5"/>
      <c r="G366" s="5"/>
      <c r="M366" s="5"/>
      <c r="N366" s="5"/>
      <c r="O366" s="5"/>
      <c r="P366" s="5"/>
      <c r="Q366" s="5"/>
      <c r="R366" s="5"/>
      <c r="S366" s="5"/>
    </row>
    <row r="367" spans="1:27" x14ac:dyDescent="0.2">
      <c r="A367" s="99" t="s">
        <v>121</v>
      </c>
      <c r="B367" s="100"/>
      <c r="C367" s="100"/>
      <c r="D367" s="100"/>
      <c r="E367" s="100"/>
      <c r="F367" s="100"/>
      <c r="G367" s="100"/>
      <c r="H367" s="100"/>
      <c r="I367" s="100"/>
      <c r="J367" s="100"/>
      <c r="K367" s="100"/>
      <c r="L367" s="100"/>
      <c r="M367" s="100"/>
      <c r="N367" s="100"/>
      <c r="O367" s="100"/>
      <c r="P367" s="100"/>
      <c r="Q367" s="100"/>
      <c r="R367" s="100"/>
      <c r="S367" s="100"/>
      <c r="T367" s="101"/>
    </row>
    <row r="368" spans="1:27" x14ac:dyDescent="0.2">
      <c r="A368" s="151"/>
      <c r="B368" s="152"/>
      <c r="C368" s="152"/>
      <c r="D368" s="152"/>
      <c r="E368" s="152"/>
      <c r="F368" s="152"/>
      <c r="G368" s="152"/>
      <c r="H368" s="152"/>
      <c r="I368" s="152"/>
      <c r="J368" s="152"/>
      <c r="K368" s="152"/>
      <c r="L368" s="152"/>
      <c r="M368" s="152"/>
      <c r="N368" s="152"/>
      <c r="O368" s="152"/>
      <c r="P368" s="152"/>
      <c r="Q368" s="152"/>
      <c r="R368" s="152"/>
      <c r="S368" s="152"/>
      <c r="T368" s="153"/>
    </row>
    <row r="369" spans="1:26" x14ac:dyDescent="0.2">
      <c r="A369" s="244" t="s">
        <v>28</v>
      </c>
      <c r="B369" s="99" t="s">
        <v>27</v>
      </c>
      <c r="C369" s="100"/>
      <c r="D369" s="100"/>
      <c r="E369" s="100"/>
      <c r="F369" s="100"/>
      <c r="G369" s="100"/>
      <c r="H369" s="100"/>
      <c r="I369" s="101"/>
      <c r="J369" s="144" t="s">
        <v>39</v>
      </c>
      <c r="K369" s="105" t="s">
        <v>25</v>
      </c>
      <c r="L369" s="106"/>
      <c r="M369" s="107"/>
      <c r="N369" s="105" t="s">
        <v>40</v>
      </c>
      <c r="O369" s="106"/>
      <c r="P369" s="107"/>
      <c r="Q369" s="105" t="s">
        <v>24</v>
      </c>
      <c r="R369" s="106"/>
      <c r="S369" s="107"/>
      <c r="T369" s="144" t="s">
        <v>23</v>
      </c>
    </row>
    <row r="370" spans="1:26" x14ac:dyDescent="0.2">
      <c r="A370" s="244"/>
      <c r="B370" s="102"/>
      <c r="C370" s="103"/>
      <c r="D370" s="103"/>
      <c r="E370" s="103"/>
      <c r="F370" s="103"/>
      <c r="G370" s="103"/>
      <c r="H370" s="103"/>
      <c r="I370" s="104"/>
      <c r="J370" s="144"/>
      <c r="K370" s="108"/>
      <c r="L370" s="109"/>
      <c r="M370" s="110"/>
      <c r="N370" s="108"/>
      <c r="O370" s="109"/>
      <c r="P370" s="110"/>
      <c r="Q370" s="108"/>
      <c r="R370" s="109"/>
      <c r="S370" s="110"/>
      <c r="T370" s="144"/>
    </row>
    <row r="371" spans="1:26" x14ac:dyDescent="0.2">
      <c r="A371" s="244"/>
      <c r="B371" s="151"/>
      <c r="C371" s="152"/>
      <c r="D371" s="152"/>
      <c r="E371" s="152"/>
      <c r="F371" s="152"/>
      <c r="G371" s="152"/>
      <c r="H371" s="152"/>
      <c r="I371" s="153"/>
      <c r="J371" s="144"/>
      <c r="K371" s="4" t="s">
        <v>29</v>
      </c>
      <c r="L371" s="4" t="s">
        <v>30</v>
      </c>
      <c r="M371" s="4" t="s">
        <v>31</v>
      </c>
      <c r="N371" s="4" t="s">
        <v>35</v>
      </c>
      <c r="O371" s="4" t="s">
        <v>7</v>
      </c>
      <c r="P371" s="4" t="s">
        <v>32</v>
      </c>
      <c r="Q371" s="4" t="s">
        <v>33</v>
      </c>
      <c r="R371" s="4" t="s">
        <v>29</v>
      </c>
      <c r="S371" s="4" t="s">
        <v>34</v>
      </c>
      <c r="T371" s="144"/>
    </row>
    <row r="372" spans="1:26" hidden="1" x14ac:dyDescent="0.2">
      <c r="A372" s="244" t="s">
        <v>50</v>
      </c>
      <c r="B372" s="244"/>
      <c r="C372" s="244"/>
      <c r="D372" s="244"/>
      <c r="E372" s="244"/>
      <c r="F372" s="244"/>
      <c r="G372" s="244"/>
      <c r="H372" s="244"/>
      <c r="I372" s="244"/>
      <c r="J372" s="244"/>
      <c r="K372" s="244"/>
      <c r="L372" s="244"/>
      <c r="M372" s="244"/>
      <c r="N372" s="244"/>
      <c r="O372" s="244"/>
      <c r="P372" s="244"/>
      <c r="Q372" s="244"/>
      <c r="R372" s="244"/>
      <c r="S372" s="244"/>
      <c r="T372" s="244"/>
    </row>
    <row r="373" spans="1:26" ht="19.7" hidden="1" customHeight="1" x14ac:dyDescent="0.2">
      <c r="A373" s="42"/>
      <c r="B373" s="195"/>
      <c r="C373" s="195"/>
      <c r="D373" s="195"/>
      <c r="E373" s="195"/>
      <c r="F373" s="195"/>
      <c r="G373" s="195"/>
      <c r="H373" s="195"/>
      <c r="I373" s="195"/>
      <c r="J373" s="14">
        <v>0</v>
      </c>
      <c r="K373" s="14">
        <v>0</v>
      </c>
      <c r="L373" s="14">
        <v>0</v>
      </c>
      <c r="M373" s="14">
        <v>0</v>
      </c>
      <c r="N373" s="9">
        <f t="shared" ref="N373" si="60">K373+L373+M373</f>
        <v>0</v>
      </c>
      <c r="O373" s="9">
        <f t="shared" ref="O373" si="61">P373-N373</f>
        <v>0</v>
      </c>
      <c r="P373" s="9">
        <f t="shared" ref="P373" si="62">ROUND(PRODUCT(J373,25)/14,0)</f>
        <v>0</v>
      </c>
      <c r="Q373" s="12"/>
      <c r="R373" s="6"/>
      <c r="S373" s="13"/>
      <c r="T373" s="6"/>
    </row>
    <row r="374" spans="1:26" ht="19.7" hidden="1" customHeight="1" x14ac:dyDescent="0.2">
      <c r="A374" s="42"/>
      <c r="B374" s="195"/>
      <c r="C374" s="195"/>
      <c r="D374" s="195"/>
      <c r="E374" s="195"/>
      <c r="F374" s="195"/>
      <c r="G374" s="195"/>
      <c r="H374" s="195"/>
      <c r="I374" s="195"/>
      <c r="J374" s="14">
        <v>0</v>
      </c>
      <c r="K374" s="14">
        <v>0</v>
      </c>
      <c r="L374" s="14">
        <v>0</v>
      </c>
      <c r="M374" s="14">
        <v>0</v>
      </c>
      <c r="N374" s="9">
        <f t="shared" ref="N374" si="63">K374+L374+M374</f>
        <v>0</v>
      </c>
      <c r="O374" s="9">
        <f t="shared" ref="O374" si="64">P374-N374</f>
        <v>0</v>
      </c>
      <c r="P374" s="9">
        <f t="shared" ref="P374" si="65">ROUND(PRODUCT(J374,25)/14,0)</f>
        <v>0</v>
      </c>
      <c r="Q374" s="12"/>
      <c r="R374" s="6"/>
      <c r="S374" s="13"/>
      <c r="T374" s="6"/>
    </row>
    <row r="375" spans="1:26" ht="19.7" hidden="1" customHeight="1" x14ac:dyDescent="0.2">
      <c r="A375" s="42"/>
      <c r="B375" s="195"/>
      <c r="C375" s="195"/>
      <c r="D375" s="195"/>
      <c r="E375" s="195"/>
      <c r="F375" s="195"/>
      <c r="G375" s="195"/>
      <c r="H375" s="195"/>
      <c r="I375" s="195"/>
      <c r="J375" s="14">
        <v>0</v>
      </c>
      <c r="K375" s="14">
        <v>0</v>
      </c>
      <c r="L375" s="14">
        <v>0</v>
      </c>
      <c r="M375" s="14">
        <v>0</v>
      </c>
      <c r="N375" s="9">
        <f>K375+L375+M375</f>
        <v>0</v>
      </c>
      <c r="O375" s="9">
        <f>P375-N375</f>
        <v>0</v>
      </c>
      <c r="P375" s="9">
        <f>ROUND(PRODUCT(J375,25)/14,0)</f>
        <v>0</v>
      </c>
      <c r="Q375" s="12"/>
      <c r="R375" s="6"/>
      <c r="S375" s="13"/>
      <c r="T375" s="6"/>
      <c r="U375" s="32"/>
      <c r="V375" s="32"/>
      <c r="W375" s="32"/>
      <c r="X375" s="32"/>
      <c r="Y375" s="32"/>
      <c r="Z375" s="32"/>
    </row>
    <row r="376" spans="1:26" hidden="1" x14ac:dyDescent="0.2">
      <c r="A376" s="150" t="s">
        <v>51</v>
      </c>
      <c r="B376" s="150"/>
      <c r="C376" s="150"/>
      <c r="D376" s="150"/>
      <c r="E376" s="150"/>
      <c r="F376" s="150"/>
      <c r="G376" s="150"/>
      <c r="H376" s="150"/>
      <c r="I376" s="150"/>
      <c r="J376" s="150"/>
      <c r="K376" s="150"/>
      <c r="L376" s="150"/>
      <c r="M376" s="150"/>
      <c r="N376" s="150"/>
      <c r="O376" s="150"/>
      <c r="P376" s="150"/>
      <c r="Q376" s="150"/>
      <c r="R376" s="150"/>
      <c r="S376" s="150"/>
      <c r="T376" s="150"/>
      <c r="U376" s="32"/>
      <c r="V376" s="32"/>
      <c r="W376" s="32"/>
      <c r="X376" s="32"/>
      <c r="Y376" s="32"/>
      <c r="Z376" s="32"/>
    </row>
    <row r="377" spans="1:26" ht="19.7" hidden="1" customHeight="1" x14ac:dyDescent="0.2">
      <c r="A377" s="42"/>
      <c r="B377" s="195"/>
      <c r="C377" s="195"/>
      <c r="D377" s="195"/>
      <c r="E377" s="195"/>
      <c r="F377" s="195"/>
      <c r="G377" s="195"/>
      <c r="H377" s="195"/>
      <c r="I377" s="195"/>
      <c r="J377" s="14">
        <v>0</v>
      </c>
      <c r="K377" s="14">
        <v>0</v>
      </c>
      <c r="L377" s="14">
        <v>0</v>
      </c>
      <c r="M377" s="14">
        <v>0</v>
      </c>
      <c r="N377" s="9">
        <f t="shared" ref="N377:N378" si="66">K377+L377+M377</f>
        <v>0</v>
      </c>
      <c r="O377" s="9">
        <f t="shared" ref="O377:O378" si="67">P377-N377</f>
        <v>0</v>
      </c>
      <c r="P377" s="9">
        <f t="shared" ref="P377:P378" si="68">ROUND(PRODUCT(J377,25)/14,0)</f>
        <v>0</v>
      </c>
      <c r="Q377" s="12"/>
      <c r="R377" s="6"/>
      <c r="S377" s="13"/>
      <c r="T377" s="6"/>
      <c r="U377" s="32"/>
      <c r="V377" s="32"/>
      <c r="W377" s="32"/>
      <c r="X377" s="32"/>
      <c r="Y377" s="32"/>
      <c r="Z377" s="32"/>
    </row>
    <row r="378" spans="1:26" ht="19.7" hidden="1" customHeight="1" x14ac:dyDescent="0.2">
      <c r="A378" s="42"/>
      <c r="B378" s="195"/>
      <c r="C378" s="195"/>
      <c r="D378" s="195"/>
      <c r="E378" s="195"/>
      <c r="F378" s="195"/>
      <c r="G378" s="195"/>
      <c r="H378" s="195"/>
      <c r="I378" s="195"/>
      <c r="J378" s="14">
        <v>0</v>
      </c>
      <c r="K378" s="14">
        <v>0</v>
      </c>
      <c r="L378" s="14">
        <v>0</v>
      </c>
      <c r="M378" s="14">
        <v>0</v>
      </c>
      <c r="N378" s="9">
        <f t="shared" si="66"/>
        <v>0</v>
      </c>
      <c r="O378" s="9">
        <f t="shared" si="67"/>
        <v>0</v>
      </c>
      <c r="P378" s="9">
        <f t="shared" si="68"/>
        <v>0</v>
      </c>
      <c r="Q378" s="12"/>
      <c r="R378" s="6"/>
      <c r="S378" s="13"/>
      <c r="T378" s="6"/>
      <c r="U378" s="32"/>
      <c r="V378" s="32"/>
      <c r="W378" s="32"/>
      <c r="X378" s="32"/>
      <c r="Y378" s="32"/>
      <c r="Z378" s="32"/>
    </row>
    <row r="379" spans="1:26" ht="19.7" hidden="1" customHeight="1" x14ac:dyDescent="0.2">
      <c r="A379" s="42"/>
      <c r="B379" s="195"/>
      <c r="C379" s="195"/>
      <c r="D379" s="195"/>
      <c r="E379" s="195"/>
      <c r="F379" s="195"/>
      <c r="G379" s="195"/>
      <c r="H379" s="195"/>
      <c r="I379" s="195"/>
      <c r="J379" s="14">
        <v>0</v>
      </c>
      <c r="K379" s="14">
        <v>0</v>
      </c>
      <c r="L379" s="14">
        <v>0</v>
      </c>
      <c r="M379" s="14">
        <v>0</v>
      </c>
      <c r="N379" s="9">
        <f>K379+L379+M379</f>
        <v>0</v>
      </c>
      <c r="O379" s="9">
        <f>P379-N379</f>
        <v>0</v>
      </c>
      <c r="P379" s="9">
        <f>ROUND(PRODUCT(J379,25)/14,0)</f>
        <v>0</v>
      </c>
      <c r="Q379" s="12"/>
      <c r="R379" s="6"/>
      <c r="S379" s="13"/>
      <c r="T379" s="6"/>
      <c r="U379" s="32"/>
      <c r="V379" s="32"/>
      <c r="W379" s="32"/>
      <c r="X379" s="32"/>
      <c r="Y379" s="32"/>
      <c r="Z379" s="32"/>
    </row>
    <row r="380" spans="1:26" x14ac:dyDescent="0.2">
      <c r="A380" s="150" t="s">
        <v>52</v>
      </c>
      <c r="B380" s="150"/>
      <c r="C380" s="150"/>
      <c r="D380" s="150"/>
      <c r="E380" s="150"/>
      <c r="F380" s="150"/>
      <c r="G380" s="150"/>
      <c r="H380" s="150"/>
      <c r="I380" s="150"/>
      <c r="J380" s="150"/>
      <c r="K380" s="150"/>
      <c r="L380" s="150"/>
      <c r="M380" s="150"/>
      <c r="N380" s="150"/>
      <c r="O380" s="150"/>
      <c r="P380" s="150"/>
      <c r="Q380" s="150"/>
      <c r="R380" s="150"/>
      <c r="S380" s="150"/>
      <c r="T380" s="150"/>
      <c r="U380" s="32"/>
      <c r="V380" s="32"/>
      <c r="W380" s="32"/>
      <c r="X380" s="32"/>
      <c r="Y380" s="32"/>
      <c r="Z380" s="32"/>
    </row>
    <row r="381" spans="1:26" ht="28.35" customHeight="1" x14ac:dyDescent="0.2">
      <c r="A381" s="42" t="s">
        <v>287</v>
      </c>
      <c r="B381" s="197" t="s">
        <v>288</v>
      </c>
      <c r="C381" s="197"/>
      <c r="D381" s="197"/>
      <c r="E381" s="197"/>
      <c r="F381" s="197"/>
      <c r="G381" s="197"/>
      <c r="H381" s="197"/>
      <c r="I381" s="197"/>
      <c r="J381" s="14">
        <v>3</v>
      </c>
      <c r="K381" s="14">
        <v>0</v>
      </c>
      <c r="L381" s="14">
        <v>2</v>
      </c>
      <c r="M381" s="14">
        <v>0</v>
      </c>
      <c r="N381" s="9">
        <f t="shared" ref="N381" si="69">K381+L381+M381</f>
        <v>2</v>
      </c>
      <c r="O381" s="9">
        <f t="shared" ref="O381" si="70">P381-N381</f>
        <v>3</v>
      </c>
      <c r="P381" s="9">
        <f>ROUND(PRODUCT(J381,25)/14,0)</f>
        <v>5</v>
      </c>
      <c r="Q381" s="12"/>
      <c r="R381" s="6"/>
      <c r="S381" s="13" t="s">
        <v>34</v>
      </c>
      <c r="T381" s="6" t="s">
        <v>142</v>
      </c>
      <c r="U381" s="32"/>
      <c r="V381" s="32"/>
      <c r="W381" s="32"/>
      <c r="X381" s="32"/>
      <c r="Y381" s="32"/>
      <c r="Z381" s="32"/>
    </row>
    <row r="382" spans="1:26" x14ac:dyDescent="0.2">
      <c r="A382" s="175" t="s">
        <v>53</v>
      </c>
      <c r="B382" s="176"/>
      <c r="C382" s="176"/>
      <c r="D382" s="176"/>
      <c r="E382" s="176"/>
      <c r="F382" s="176"/>
      <c r="G382" s="176"/>
      <c r="H382" s="176"/>
      <c r="I382" s="176"/>
      <c r="J382" s="176"/>
      <c r="K382" s="176"/>
      <c r="L382" s="176"/>
      <c r="M382" s="176"/>
      <c r="N382" s="176"/>
      <c r="O382" s="176"/>
      <c r="P382" s="176"/>
      <c r="Q382" s="176"/>
      <c r="R382" s="176"/>
      <c r="S382" s="176"/>
      <c r="T382" s="177"/>
    </row>
    <row r="383" spans="1:26" ht="19.7" customHeight="1" x14ac:dyDescent="0.2">
      <c r="A383" s="42" t="s">
        <v>289</v>
      </c>
      <c r="B383" s="191" t="s">
        <v>290</v>
      </c>
      <c r="C383" s="192"/>
      <c r="D383" s="192"/>
      <c r="E383" s="192"/>
      <c r="F383" s="192"/>
      <c r="G383" s="192"/>
      <c r="H383" s="192"/>
      <c r="I383" s="193"/>
      <c r="J383" s="14">
        <v>3</v>
      </c>
      <c r="K383" s="14">
        <v>2</v>
      </c>
      <c r="L383" s="14">
        <v>0</v>
      </c>
      <c r="M383" s="14">
        <v>0</v>
      </c>
      <c r="N383" s="9">
        <f t="shared" ref="N383:N384" si="71">K383+L383+M383</f>
        <v>2</v>
      </c>
      <c r="O383" s="9">
        <f t="shared" ref="O383:O384" si="72">P383-N383</f>
        <v>3</v>
      </c>
      <c r="P383" s="9">
        <f t="shared" ref="P383:P384" si="73">ROUND(PRODUCT(J383,25)/14,0)</f>
        <v>5</v>
      </c>
      <c r="Q383" s="12"/>
      <c r="R383" s="6" t="s">
        <v>29</v>
      </c>
      <c r="S383" s="13"/>
      <c r="T383" s="6" t="s">
        <v>38</v>
      </c>
    </row>
    <row r="384" spans="1:26" ht="19.7" customHeight="1" x14ac:dyDescent="0.2">
      <c r="A384" s="42" t="s">
        <v>291</v>
      </c>
      <c r="B384" s="195" t="s">
        <v>292</v>
      </c>
      <c r="C384" s="195"/>
      <c r="D384" s="195"/>
      <c r="E384" s="195"/>
      <c r="F384" s="195"/>
      <c r="G384" s="195"/>
      <c r="H384" s="195"/>
      <c r="I384" s="195"/>
      <c r="J384" s="14">
        <v>3</v>
      </c>
      <c r="K384" s="14">
        <v>2</v>
      </c>
      <c r="L384" s="14">
        <v>0</v>
      </c>
      <c r="M384" s="14">
        <v>0</v>
      </c>
      <c r="N384" s="9">
        <f t="shared" si="71"/>
        <v>2</v>
      </c>
      <c r="O384" s="9">
        <f t="shared" si="72"/>
        <v>3</v>
      </c>
      <c r="P384" s="9">
        <f t="shared" si="73"/>
        <v>5</v>
      </c>
      <c r="Q384" s="12"/>
      <c r="R384" s="6" t="s">
        <v>29</v>
      </c>
      <c r="S384" s="13"/>
      <c r="T384" s="6" t="s">
        <v>142</v>
      </c>
    </row>
    <row r="385" spans="1:26" ht="19.7" customHeight="1" x14ac:dyDescent="0.2">
      <c r="A385" s="42" t="s">
        <v>293</v>
      </c>
      <c r="B385" s="195" t="s">
        <v>294</v>
      </c>
      <c r="C385" s="195"/>
      <c r="D385" s="195"/>
      <c r="E385" s="195"/>
      <c r="F385" s="195"/>
      <c r="G385" s="195"/>
      <c r="H385" s="195"/>
      <c r="I385" s="195"/>
      <c r="J385" s="14">
        <v>3</v>
      </c>
      <c r="K385" s="14">
        <v>2</v>
      </c>
      <c r="L385" s="14">
        <v>0</v>
      </c>
      <c r="M385" s="14">
        <v>0</v>
      </c>
      <c r="N385" s="9">
        <f>K385+L385+M385</f>
        <v>2</v>
      </c>
      <c r="O385" s="9">
        <f>P385-N385</f>
        <v>3</v>
      </c>
      <c r="P385" s="9">
        <f>ROUND(PRODUCT(J385,25)/14,0)</f>
        <v>5</v>
      </c>
      <c r="Q385" s="12"/>
      <c r="R385" s="6" t="s">
        <v>29</v>
      </c>
      <c r="S385" s="13"/>
      <c r="T385" s="6" t="s">
        <v>142</v>
      </c>
    </row>
    <row r="386" spans="1:26" hidden="1" x14ac:dyDescent="0.2">
      <c r="A386" s="150" t="s">
        <v>54</v>
      </c>
      <c r="B386" s="272"/>
      <c r="C386" s="272"/>
      <c r="D386" s="272"/>
      <c r="E386" s="272"/>
      <c r="F386" s="272"/>
      <c r="G386" s="272"/>
      <c r="H386" s="272"/>
      <c r="I386" s="272"/>
      <c r="J386" s="272"/>
      <c r="K386" s="272"/>
      <c r="L386" s="272"/>
      <c r="M386" s="272"/>
      <c r="N386" s="272"/>
      <c r="O386" s="272"/>
      <c r="P386" s="272"/>
      <c r="Q386" s="272"/>
      <c r="R386" s="272"/>
      <c r="S386" s="272"/>
      <c r="T386" s="272"/>
    </row>
    <row r="387" spans="1:26" ht="19.7" hidden="1" customHeight="1" x14ac:dyDescent="0.2">
      <c r="A387" s="42"/>
      <c r="B387" s="191"/>
      <c r="C387" s="192"/>
      <c r="D387" s="192"/>
      <c r="E387" s="192"/>
      <c r="F387" s="192"/>
      <c r="G387" s="192"/>
      <c r="H387" s="192"/>
      <c r="I387" s="193"/>
      <c r="J387" s="14">
        <v>0</v>
      </c>
      <c r="K387" s="14">
        <v>0</v>
      </c>
      <c r="L387" s="14">
        <v>0</v>
      </c>
      <c r="M387" s="14">
        <v>0</v>
      </c>
      <c r="N387" s="9">
        <f t="shared" ref="N387:N388" si="74">K387+L387+M387</f>
        <v>0</v>
      </c>
      <c r="O387" s="9">
        <f t="shared" ref="O387:O388" si="75">P387-N387</f>
        <v>0</v>
      </c>
      <c r="P387" s="9">
        <f t="shared" ref="P387:P388" si="76">ROUND(PRODUCT(J387,25)/14,0)</f>
        <v>0</v>
      </c>
      <c r="Q387" s="12"/>
      <c r="R387" s="6"/>
      <c r="S387" s="13"/>
      <c r="T387" s="6"/>
    </row>
    <row r="388" spans="1:26" ht="19.7" hidden="1" customHeight="1" x14ac:dyDescent="0.2">
      <c r="A388" s="42"/>
      <c r="B388" s="191"/>
      <c r="C388" s="192"/>
      <c r="D388" s="192"/>
      <c r="E388" s="192"/>
      <c r="F388" s="192"/>
      <c r="G388" s="192"/>
      <c r="H388" s="192"/>
      <c r="I388" s="193"/>
      <c r="J388" s="14">
        <v>0</v>
      </c>
      <c r="K388" s="14">
        <v>0</v>
      </c>
      <c r="L388" s="14">
        <v>0</v>
      </c>
      <c r="M388" s="14">
        <v>0</v>
      </c>
      <c r="N388" s="9">
        <f t="shared" si="74"/>
        <v>0</v>
      </c>
      <c r="O388" s="9">
        <f t="shared" si="75"/>
        <v>0</v>
      </c>
      <c r="P388" s="9">
        <f t="shared" si="76"/>
        <v>0</v>
      </c>
      <c r="Q388" s="12"/>
      <c r="R388" s="6"/>
      <c r="S388" s="13"/>
      <c r="T388" s="6"/>
    </row>
    <row r="389" spans="1:26" ht="19.7" hidden="1" customHeight="1" x14ac:dyDescent="0.2">
      <c r="A389" s="42"/>
      <c r="B389" s="191"/>
      <c r="C389" s="192"/>
      <c r="D389" s="192"/>
      <c r="E389" s="192"/>
      <c r="F389" s="192"/>
      <c r="G389" s="192"/>
      <c r="H389" s="192"/>
      <c r="I389" s="193"/>
      <c r="J389" s="14">
        <v>0</v>
      </c>
      <c r="K389" s="14">
        <v>0</v>
      </c>
      <c r="L389" s="14">
        <v>0</v>
      </c>
      <c r="M389" s="14">
        <v>0</v>
      </c>
      <c r="N389" s="9">
        <f>K389+L389+M389</f>
        <v>0</v>
      </c>
      <c r="O389" s="9">
        <f>P389-N389</f>
        <v>0</v>
      </c>
      <c r="P389" s="9">
        <f>ROUND(PRODUCT(J389,25)/14,0)</f>
        <v>0</v>
      </c>
      <c r="Q389" s="12"/>
      <c r="R389" s="6"/>
      <c r="S389" s="13"/>
      <c r="T389" s="6"/>
    </row>
    <row r="390" spans="1:26" x14ac:dyDescent="0.2">
      <c r="A390" s="150" t="s">
        <v>55</v>
      </c>
      <c r="B390" s="150"/>
      <c r="C390" s="150"/>
      <c r="D390" s="150"/>
      <c r="E390" s="150"/>
      <c r="F390" s="150"/>
      <c r="G390" s="150"/>
      <c r="H390" s="150"/>
      <c r="I390" s="150"/>
      <c r="J390" s="150"/>
      <c r="K390" s="150"/>
      <c r="L390" s="150"/>
      <c r="M390" s="150"/>
      <c r="N390" s="150"/>
      <c r="O390" s="150"/>
      <c r="P390" s="150"/>
      <c r="Q390" s="150"/>
      <c r="R390" s="150"/>
      <c r="S390" s="150"/>
      <c r="T390" s="150"/>
    </row>
    <row r="391" spans="1:26" ht="28.35" customHeight="1" x14ac:dyDescent="0.2">
      <c r="A391" s="76" t="s">
        <v>295</v>
      </c>
      <c r="B391" s="149" t="s">
        <v>296</v>
      </c>
      <c r="C391" s="149"/>
      <c r="D391" s="149"/>
      <c r="E391" s="149"/>
      <c r="F391" s="149"/>
      <c r="G391" s="149"/>
      <c r="H391" s="149"/>
      <c r="I391" s="149"/>
      <c r="J391" s="77">
        <v>3</v>
      </c>
      <c r="K391" s="77">
        <v>2</v>
      </c>
      <c r="L391" s="77">
        <v>2</v>
      </c>
      <c r="M391" s="14">
        <v>0</v>
      </c>
      <c r="N391" s="9">
        <f t="shared" ref="N391" si="77">K391+L391+M391</f>
        <v>4</v>
      </c>
      <c r="O391" s="9">
        <f t="shared" ref="O391" si="78">P391-N391</f>
        <v>2</v>
      </c>
      <c r="P391" s="9">
        <f t="shared" ref="P391" si="79">ROUND(PRODUCT(J391,25)/12,0)</f>
        <v>6</v>
      </c>
      <c r="Q391" s="12"/>
      <c r="R391" s="6" t="s">
        <v>29</v>
      </c>
      <c r="S391" s="13"/>
      <c r="T391" s="6" t="s">
        <v>142</v>
      </c>
      <c r="U391" s="35"/>
      <c r="V391" s="35"/>
      <c r="W391" s="35"/>
      <c r="X391" s="35"/>
      <c r="Y391" s="35"/>
      <c r="Z391" s="35"/>
    </row>
    <row r="392" spans="1:26" x14ac:dyDescent="0.2">
      <c r="A392" s="194" t="s">
        <v>124</v>
      </c>
      <c r="B392" s="194"/>
      <c r="C392" s="194"/>
      <c r="D392" s="194"/>
      <c r="E392" s="194"/>
      <c r="F392" s="194"/>
      <c r="G392" s="194"/>
      <c r="H392" s="194"/>
      <c r="I392" s="194"/>
      <c r="J392" s="11">
        <f t="shared" ref="J392:P392" si="80">SUM(J373:J375,J377:J379,J381:J381,J383:J385,J387:J389,J391:J391)</f>
        <v>15</v>
      </c>
      <c r="K392" s="11">
        <f t="shared" si="80"/>
        <v>8</v>
      </c>
      <c r="L392" s="11">
        <f t="shared" si="80"/>
        <v>4</v>
      </c>
      <c r="M392" s="11">
        <f t="shared" si="80"/>
        <v>0</v>
      </c>
      <c r="N392" s="11">
        <f t="shared" si="80"/>
        <v>12</v>
      </c>
      <c r="O392" s="11">
        <f t="shared" si="80"/>
        <v>14</v>
      </c>
      <c r="P392" s="11">
        <f t="shared" si="80"/>
        <v>26</v>
      </c>
      <c r="Q392" s="11">
        <f>COUNTIF(Q373:Q375,"E")+COUNTIF(Q377:Q379,"E")+COUNTIF(Q381:Q381,"E")+COUNTIF(Q383:Q385,"E")+COUNTIF(Q387:Q389,"E")+COUNTIF(Q391:Q391,"E")</f>
        <v>0</v>
      </c>
      <c r="R392" s="11">
        <f>COUNTIF(R373:R375,"C")+COUNTIF(R377:R379,"C")+COUNTIF(R381:R381,"C")+COUNTIF(R383:R385,"C")+COUNTIF(R387:R389,"C")+COUNTIF(R391:R391,"C")</f>
        <v>4</v>
      </c>
      <c r="S392" s="11">
        <f>COUNTIF(S373:S375,"VP")+COUNTIF(S377:S379,"VP")+COUNTIF(S381:S381,"VP")+COUNTIF(S383:S385,"VP")+COUNTIF(S387:S389,"VP")+COUNTIF(S391:S391,"VP")</f>
        <v>1</v>
      </c>
      <c r="T392" s="43">
        <f>COUNTA(T373:T375,T377:T379,T381:T381,T383:T385,T387:T389,T391:T391)</f>
        <v>5</v>
      </c>
    </row>
    <row r="393" spans="1:26" x14ac:dyDescent="0.2">
      <c r="A393" s="194" t="s">
        <v>49</v>
      </c>
      <c r="B393" s="194"/>
      <c r="C393" s="194"/>
      <c r="D393" s="194"/>
      <c r="E393" s="194"/>
      <c r="F393" s="194"/>
      <c r="G393" s="194"/>
      <c r="H393" s="194"/>
      <c r="I393" s="194"/>
      <c r="J393" s="194"/>
      <c r="K393" s="11">
        <f t="shared" ref="K393:P393" si="81">SUM(K373:K375,K377:K379,K381:K381,K383:K385,K387:K389)*14+SUM(K391:K391)*12</f>
        <v>108</v>
      </c>
      <c r="L393" s="11">
        <f t="shared" si="81"/>
        <v>52</v>
      </c>
      <c r="M393" s="11">
        <f t="shared" si="81"/>
        <v>0</v>
      </c>
      <c r="N393" s="11">
        <f t="shared" si="81"/>
        <v>160</v>
      </c>
      <c r="O393" s="11">
        <f t="shared" si="81"/>
        <v>192</v>
      </c>
      <c r="P393" s="11">
        <f t="shared" si="81"/>
        <v>352</v>
      </c>
      <c r="Q393" s="304"/>
      <c r="R393" s="304"/>
      <c r="S393" s="304"/>
      <c r="T393" s="304"/>
    </row>
    <row r="394" spans="1:26" x14ac:dyDescent="0.2">
      <c r="A394" s="194"/>
      <c r="B394" s="194"/>
      <c r="C394" s="194"/>
      <c r="D394" s="194"/>
      <c r="E394" s="194"/>
      <c r="F394" s="194"/>
      <c r="G394" s="194"/>
      <c r="H394" s="194"/>
      <c r="I394" s="194"/>
      <c r="J394" s="194"/>
      <c r="K394" s="196">
        <f>SUM(K393:M393)</f>
        <v>160</v>
      </c>
      <c r="L394" s="196"/>
      <c r="M394" s="196"/>
      <c r="N394" s="196">
        <f>SUM(N393:O393)</f>
        <v>352</v>
      </c>
      <c r="O394" s="196"/>
      <c r="P394" s="196"/>
      <c r="Q394" s="304"/>
      <c r="R394" s="304"/>
      <c r="S394" s="304"/>
      <c r="T394" s="304"/>
    </row>
    <row r="395" spans="1:26" x14ac:dyDescent="0.2">
      <c r="A395" s="241" t="s">
        <v>88</v>
      </c>
      <c r="B395" s="306"/>
      <c r="C395" s="306"/>
      <c r="D395" s="306"/>
      <c r="E395" s="306"/>
      <c r="F395" s="306"/>
      <c r="G395" s="306"/>
      <c r="H395" s="306"/>
      <c r="I395" s="306"/>
      <c r="J395" s="242"/>
      <c r="K395" s="180">
        <f>T392/SUM(T244,T261,T277,T292,T305,T319)</f>
        <v>0.12820512820512819</v>
      </c>
      <c r="L395" s="181"/>
      <c r="M395" s="181"/>
      <c r="N395" s="181"/>
      <c r="O395" s="181"/>
      <c r="P395" s="181"/>
      <c r="Q395" s="181"/>
      <c r="R395" s="181"/>
      <c r="S395" s="181"/>
      <c r="T395" s="182"/>
    </row>
    <row r="396" spans="1:26" x14ac:dyDescent="0.2">
      <c r="A396" s="305" t="s">
        <v>89</v>
      </c>
      <c r="B396" s="305"/>
      <c r="C396" s="305"/>
      <c r="D396" s="305"/>
      <c r="E396" s="305"/>
      <c r="F396" s="305"/>
      <c r="G396" s="305"/>
      <c r="H396" s="305"/>
      <c r="I396" s="305"/>
      <c r="J396" s="305"/>
      <c r="K396" s="180">
        <f>K394/(SUM(N244,N261,N277,N292,N305)*14+N319*12)</f>
        <v>8.1300813008130079E-2</v>
      </c>
      <c r="L396" s="181"/>
      <c r="M396" s="181"/>
      <c r="N396" s="181"/>
      <c r="O396" s="181"/>
      <c r="P396" s="181"/>
      <c r="Q396" s="181"/>
      <c r="R396" s="181"/>
      <c r="S396" s="181"/>
      <c r="T396" s="182"/>
    </row>
    <row r="397" spans="1:26" x14ac:dyDescent="0.2">
      <c r="A397" s="38"/>
      <c r="B397" s="38"/>
      <c r="C397" s="38"/>
      <c r="D397" s="38"/>
      <c r="E397" s="38"/>
      <c r="F397" s="38"/>
      <c r="G397" s="38"/>
      <c r="H397" s="38"/>
      <c r="I397" s="38"/>
      <c r="J397" s="38"/>
      <c r="K397" s="39"/>
      <c r="L397" s="39"/>
      <c r="M397" s="39"/>
      <c r="N397" s="39"/>
      <c r="O397" s="39"/>
      <c r="P397" s="39"/>
      <c r="Q397" s="39"/>
      <c r="R397" s="39"/>
      <c r="S397" s="39"/>
      <c r="T397" s="39"/>
    </row>
    <row r="398" spans="1:26" x14ac:dyDescent="0.2">
      <c r="A398" s="38"/>
      <c r="B398" s="38"/>
      <c r="C398" s="38"/>
      <c r="D398" s="38"/>
      <c r="E398" s="38"/>
      <c r="F398" s="38"/>
      <c r="G398" s="38"/>
      <c r="H398" s="38"/>
      <c r="I398" s="38"/>
      <c r="J398" s="38"/>
      <c r="K398" s="39"/>
      <c r="L398" s="39"/>
      <c r="M398" s="39"/>
      <c r="N398" s="39"/>
      <c r="O398" s="39"/>
      <c r="P398" s="39"/>
      <c r="Q398" s="39"/>
      <c r="R398" s="39"/>
      <c r="S398" s="39"/>
      <c r="T398" s="39"/>
    </row>
    <row r="399" spans="1:26" x14ac:dyDescent="0.2">
      <c r="A399" s="38"/>
      <c r="B399" s="38"/>
      <c r="C399" s="38"/>
      <c r="D399" s="38"/>
      <c r="E399" s="38"/>
      <c r="F399" s="38"/>
      <c r="G399" s="38"/>
      <c r="H399" s="38"/>
      <c r="I399" s="38"/>
      <c r="J399" s="38"/>
      <c r="K399" s="39"/>
      <c r="L399" s="39"/>
      <c r="M399" s="39"/>
      <c r="N399" s="39"/>
      <c r="O399" s="39"/>
      <c r="P399" s="39"/>
      <c r="Q399" s="39"/>
      <c r="R399" s="39"/>
      <c r="S399" s="39"/>
      <c r="T399" s="39"/>
    </row>
    <row r="400" spans="1:26" x14ac:dyDescent="0.2">
      <c r="A400" s="38"/>
      <c r="B400" s="38"/>
      <c r="C400" s="38"/>
      <c r="D400" s="38"/>
      <c r="E400" s="38"/>
      <c r="F400" s="38"/>
      <c r="G400" s="38"/>
      <c r="H400" s="38"/>
      <c r="I400" s="38"/>
      <c r="J400" s="38"/>
      <c r="K400" s="39"/>
      <c r="L400" s="39"/>
      <c r="M400" s="39"/>
      <c r="N400" s="39"/>
      <c r="O400" s="39"/>
      <c r="P400" s="39"/>
      <c r="Q400" s="39"/>
      <c r="R400" s="39"/>
      <c r="S400" s="39"/>
      <c r="T400" s="39"/>
    </row>
    <row r="401" spans="1:26" x14ac:dyDescent="0.2">
      <c r="A401" s="38"/>
      <c r="B401" s="38"/>
      <c r="C401" s="38"/>
      <c r="D401" s="38"/>
      <c r="E401" s="38"/>
      <c r="F401" s="38"/>
      <c r="G401" s="38"/>
      <c r="H401" s="38"/>
      <c r="I401" s="38"/>
      <c r="J401" s="38"/>
      <c r="K401" s="39"/>
      <c r="L401" s="39"/>
      <c r="M401" s="39"/>
      <c r="N401" s="39"/>
      <c r="O401" s="39"/>
      <c r="P401" s="39"/>
      <c r="Q401" s="39"/>
      <c r="R401" s="39"/>
      <c r="S401" s="39"/>
      <c r="T401" s="39"/>
    </row>
    <row r="402" spans="1:26" x14ac:dyDescent="0.2">
      <c r="A402" s="99" t="s">
        <v>122</v>
      </c>
      <c r="B402" s="100"/>
      <c r="C402" s="100"/>
      <c r="D402" s="100"/>
      <c r="E402" s="100"/>
      <c r="F402" s="100"/>
      <c r="G402" s="100"/>
      <c r="H402" s="100"/>
      <c r="I402" s="100"/>
      <c r="J402" s="100"/>
      <c r="K402" s="100"/>
      <c r="L402" s="100"/>
      <c r="M402" s="100"/>
      <c r="N402" s="100"/>
      <c r="O402" s="100"/>
      <c r="P402" s="100"/>
      <c r="Q402" s="100"/>
      <c r="R402" s="100"/>
      <c r="S402" s="100"/>
      <c r="T402" s="101"/>
    </row>
    <row r="403" spans="1:26" x14ac:dyDescent="0.2">
      <c r="A403" s="151"/>
      <c r="B403" s="152"/>
      <c r="C403" s="152"/>
      <c r="D403" s="152"/>
      <c r="E403" s="152"/>
      <c r="F403" s="152"/>
      <c r="G403" s="152"/>
      <c r="H403" s="152"/>
      <c r="I403" s="152"/>
      <c r="J403" s="152"/>
      <c r="K403" s="152"/>
      <c r="L403" s="152"/>
      <c r="M403" s="152"/>
      <c r="N403" s="152"/>
      <c r="O403" s="152"/>
      <c r="P403" s="152"/>
      <c r="Q403" s="152"/>
      <c r="R403" s="152"/>
      <c r="S403" s="152"/>
      <c r="T403" s="153"/>
    </row>
    <row r="404" spans="1:26" x14ac:dyDescent="0.2">
      <c r="A404" s="244" t="s">
        <v>28</v>
      </c>
      <c r="B404" s="99" t="s">
        <v>27</v>
      </c>
      <c r="C404" s="100"/>
      <c r="D404" s="100"/>
      <c r="E404" s="100"/>
      <c r="F404" s="100"/>
      <c r="G404" s="100"/>
      <c r="H404" s="100"/>
      <c r="I404" s="101"/>
      <c r="J404" s="144" t="s">
        <v>39</v>
      </c>
      <c r="K404" s="105" t="s">
        <v>25</v>
      </c>
      <c r="L404" s="106"/>
      <c r="M404" s="107"/>
      <c r="N404" s="105" t="s">
        <v>40</v>
      </c>
      <c r="O404" s="106"/>
      <c r="P404" s="107"/>
      <c r="Q404" s="105" t="s">
        <v>24</v>
      </c>
      <c r="R404" s="106"/>
      <c r="S404" s="107"/>
      <c r="T404" s="144" t="s">
        <v>23</v>
      </c>
    </row>
    <row r="405" spans="1:26" x14ac:dyDescent="0.2">
      <c r="A405" s="244"/>
      <c r="B405" s="102"/>
      <c r="C405" s="103"/>
      <c r="D405" s="103"/>
      <c r="E405" s="103"/>
      <c r="F405" s="103"/>
      <c r="G405" s="103"/>
      <c r="H405" s="103"/>
      <c r="I405" s="104"/>
      <c r="J405" s="144"/>
      <c r="K405" s="108"/>
      <c r="L405" s="109"/>
      <c r="M405" s="110"/>
      <c r="N405" s="108"/>
      <c r="O405" s="109"/>
      <c r="P405" s="110"/>
      <c r="Q405" s="108"/>
      <c r="R405" s="109"/>
      <c r="S405" s="110"/>
      <c r="T405" s="144"/>
    </row>
    <row r="406" spans="1:26" x14ac:dyDescent="0.2">
      <c r="A406" s="244"/>
      <c r="B406" s="151"/>
      <c r="C406" s="152"/>
      <c r="D406" s="152"/>
      <c r="E406" s="152"/>
      <c r="F406" s="152"/>
      <c r="G406" s="152"/>
      <c r="H406" s="152"/>
      <c r="I406" s="153"/>
      <c r="J406" s="144"/>
      <c r="K406" s="4" t="s">
        <v>29</v>
      </c>
      <c r="L406" s="4" t="s">
        <v>30</v>
      </c>
      <c r="M406" s="4" t="s">
        <v>31</v>
      </c>
      <c r="N406" s="4" t="s">
        <v>35</v>
      </c>
      <c r="O406" s="4" t="s">
        <v>7</v>
      </c>
      <c r="P406" s="4" t="s">
        <v>32</v>
      </c>
      <c r="Q406" s="4" t="s">
        <v>33</v>
      </c>
      <c r="R406" s="4" t="s">
        <v>29</v>
      </c>
      <c r="S406" s="4" t="s">
        <v>34</v>
      </c>
      <c r="T406" s="144"/>
    </row>
    <row r="407" spans="1:26" x14ac:dyDescent="0.2">
      <c r="A407" s="244" t="s">
        <v>119</v>
      </c>
      <c r="B407" s="244"/>
      <c r="C407" s="244"/>
      <c r="D407" s="244"/>
      <c r="E407" s="244"/>
      <c r="F407" s="244"/>
      <c r="G407" s="244"/>
      <c r="H407" s="244"/>
      <c r="I407" s="244"/>
      <c r="J407" s="244"/>
      <c r="K407" s="244"/>
      <c r="L407" s="244"/>
      <c r="M407" s="244"/>
      <c r="N407" s="244"/>
      <c r="O407" s="244"/>
      <c r="P407" s="244"/>
      <c r="Q407" s="244"/>
      <c r="R407" s="244"/>
      <c r="S407" s="244"/>
      <c r="T407" s="244"/>
    </row>
    <row r="408" spans="1:26" ht="19.7" customHeight="1" x14ac:dyDescent="0.2">
      <c r="A408" s="42" t="s">
        <v>117</v>
      </c>
      <c r="B408" s="195" t="s">
        <v>129</v>
      </c>
      <c r="C408" s="195"/>
      <c r="D408" s="195"/>
      <c r="E408" s="195"/>
      <c r="F408" s="195"/>
      <c r="G408" s="195"/>
      <c r="H408" s="195"/>
      <c r="I408" s="195"/>
      <c r="J408" s="14">
        <v>3</v>
      </c>
      <c r="K408" s="14">
        <v>2</v>
      </c>
      <c r="L408" s="14">
        <v>0</v>
      </c>
      <c r="M408" s="14">
        <v>0</v>
      </c>
      <c r="N408" s="9">
        <f t="shared" ref="N408" si="82">K408+L408+M408</f>
        <v>2</v>
      </c>
      <c r="O408" s="9">
        <f t="shared" ref="O408" si="83">P408-N408</f>
        <v>3</v>
      </c>
      <c r="P408" s="9">
        <f t="shared" ref="P408" si="84">ROUND(PRODUCT(J408,25)/14,0)</f>
        <v>5</v>
      </c>
      <c r="Q408" s="12"/>
      <c r="R408" s="6"/>
      <c r="S408" s="13" t="s">
        <v>34</v>
      </c>
      <c r="T408" s="6" t="s">
        <v>38</v>
      </c>
    </row>
    <row r="409" spans="1:26" ht="15" customHeight="1" x14ac:dyDescent="0.2">
      <c r="A409" s="307" t="s">
        <v>118</v>
      </c>
      <c r="B409" s="309" t="s">
        <v>133</v>
      </c>
      <c r="C409" s="310"/>
      <c r="D409" s="310"/>
      <c r="E409" s="310"/>
      <c r="F409" s="310"/>
      <c r="G409" s="310"/>
      <c r="H409" s="310"/>
      <c r="I409" s="311"/>
      <c r="J409" s="329">
        <v>3</v>
      </c>
      <c r="K409" s="329">
        <v>2</v>
      </c>
      <c r="L409" s="329">
        <v>0</v>
      </c>
      <c r="M409" s="329">
        <v>0</v>
      </c>
      <c r="N409" s="178">
        <f>K409+L409+M409</f>
        <v>2</v>
      </c>
      <c r="O409" s="178">
        <f>P409-N409</f>
        <v>3</v>
      </c>
      <c r="P409" s="178">
        <f>ROUND(PRODUCT(J409,25)/14,0)</f>
        <v>5</v>
      </c>
      <c r="Q409" s="337"/>
      <c r="R409" s="335"/>
      <c r="S409" s="333" t="s">
        <v>34</v>
      </c>
      <c r="T409" s="335" t="s">
        <v>38</v>
      </c>
    </row>
    <row r="410" spans="1:26" x14ac:dyDescent="0.2">
      <c r="A410" s="308"/>
      <c r="B410" s="312"/>
      <c r="C410" s="313"/>
      <c r="D410" s="313"/>
      <c r="E410" s="313"/>
      <c r="F410" s="313"/>
      <c r="G410" s="313"/>
      <c r="H410" s="313"/>
      <c r="I410" s="314"/>
      <c r="J410" s="330"/>
      <c r="K410" s="330"/>
      <c r="L410" s="330"/>
      <c r="M410" s="330"/>
      <c r="N410" s="179"/>
      <c r="O410" s="179"/>
      <c r="P410" s="179"/>
      <c r="Q410" s="338"/>
      <c r="R410" s="336"/>
      <c r="S410" s="334"/>
      <c r="T410" s="336"/>
      <c r="U410" s="32"/>
      <c r="V410" s="32"/>
      <c r="W410" s="32"/>
      <c r="X410" s="32"/>
      <c r="Y410" s="32"/>
      <c r="Z410" s="32"/>
    </row>
    <row r="411" spans="1:26" x14ac:dyDescent="0.2">
      <c r="A411" s="194" t="s">
        <v>124</v>
      </c>
      <c r="B411" s="194"/>
      <c r="C411" s="194"/>
      <c r="D411" s="194"/>
      <c r="E411" s="194"/>
      <c r="F411" s="194"/>
      <c r="G411" s="194"/>
      <c r="H411" s="194"/>
      <c r="I411" s="194"/>
      <c r="J411" s="11">
        <f>SUM(J408:J410)</f>
        <v>6</v>
      </c>
      <c r="K411" s="11">
        <f t="shared" ref="K411:P411" si="85">SUM(K408:K410)</f>
        <v>4</v>
      </c>
      <c r="L411" s="11">
        <f t="shared" si="85"/>
        <v>0</v>
      </c>
      <c r="M411" s="11">
        <f t="shared" si="85"/>
        <v>0</v>
      </c>
      <c r="N411" s="11">
        <f t="shared" si="85"/>
        <v>4</v>
      </c>
      <c r="O411" s="11">
        <f t="shared" si="85"/>
        <v>6</v>
      </c>
      <c r="P411" s="11">
        <f t="shared" si="85"/>
        <v>10</v>
      </c>
      <c r="Q411" s="11">
        <f>COUNTIF(Q408:Q410,"E")</f>
        <v>0</v>
      </c>
      <c r="R411" s="11">
        <f>COUNTIF(R408:R410,"C")</f>
        <v>0</v>
      </c>
      <c r="S411" s="11">
        <f>COUNTIF(S408:S410,"VP")</f>
        <v>2</v>
      </c>
      <c r="T411" s="43">
        <f>COUNTA(T408:T410)</f>
        <v>2</v>
      </c>
    </row>
    <row r="412" spans="1:26" x14ac:dyDescent="0.2">
      <c r="A412" s="194" t="s">
        <v>49</v>
      </c>
      <c r="B412" s="194"/>
      <c r="C412" s="194"/>
      <c r="D412" s="194"/>
      <c r="E412" s="194"/>
      <c r="F412" s="194"/>
      <c r="G412" s="194"/>
      <c r="H412" s="194"/>
      <c r="I412" s="194"/>
      <c r="J412" s="194"/>
      <c r="K412" s="11">
        <f>SUM(K408:K410)*14</f>
        <v>56</v>
      </c>
      <c r="L412" s="11">
        <f t="shared" ref="L412:P412" si="86">SUM(L408:L410)*14</f>
        <v>0</v>
      </c>
      <c r="M412" s="11">
        <f t="shared" si="86"/>
        <v>0</v>
      </c>
      <c r="N412" s="11">
        <f t="shared" si="86"/>
        <v>56</v>
      </c>
      <c r="O412" s="11">
        <f t="shared" si="86"/>
        <v>84</v>
      </c>
      <c r="P412" s="11">
        <f t="shared" si="86"/>
        <v>140</v>
      </c>
      <c r="Q412" s="304"/>
      <c r="R412" s="304"/>
      <c r="S412" s="304"/>
      <c r="T412" s="304"/>
    </row>
    <row r="413" spans="1:26" x14ac:dyDescent="0.2">
      <c r="A413" s="194"/>
      <c r="B413" s="194"/>
      <c r="C413" s="194"/>
      <c r="D413" s="194"/>
      <c r="E413" s="194"/>
      <c r="F413" s="194"/>
      <c r="G413" s="194"/>
      <c r="H413" s="194"/>
      <c r="I413" s="194"/>
      <c r="J413" s="194"/>
      <c r="K413" s="196">
        <f>SUM(K412:M412)</f>
        <v>56</v>
      </c>
      <c r="L413" s="196"/>
      <c r="M413" s="196"/>
      <c r="N413" s="196">
        <f>SUM(N412:O412)</f>
        <v>140</v>
      </c>
      <c r="O413" s="196"/>
      <c r="P413" s="196"/>
      <c r="Q413" s="304"/>
      <c r="R413" s="304"/>
      <c r="S413" s="304"/>
      <c r="T413" s="304"/>
    </row>
    <row r="414" spans="1:26" ht="12.75" customHeight="1" x14ac:dyDescent="0.2">
      <c r="A414" s="241" t="s">
        <v>88</v>
      </c>
      <c r="B414" s="306"/>
      <c r="C414" s="306"/>
      <c r="D414" s="306"/>
      <c r="E414" s="306"/>
      <c r="F414" s="306"/>
      <c r="G414" s="306"/>
      <c r="H414" s="306"/>
      <c r="I414" s="306"/>
      <c r="J414" s="242"/>
      <c r="K414" s="180">
        <f>T411/SUM(T244,T261,T277,T292,T305,T319)</f>
        <v>5.128205128205128E-2</v>
      </c>
      <c r="L414" s="181"/>
      <c r="M414" s="181"/>
      <c r="N414" s="181"/>
      <c r="O414" s="181"/>
      <c r="P414" s="181"/>
      <c r="Q414" s="181"/>
      <c r="R414" s="181"/>
      <c r="S414" s="181"/>
      <c r="T414" s="182"/>
    </row>
    <row r="415" spans="1:26" x14ac:dyDescent="0.2">
      <c r="A415" s="305" t="s">
        <v>89</v>
      </c>
      <c r="B415" s="305"/>
      <c r="C415" s="305"/>
      <c r="D415" s="305"/>
      <c r="E415" s="305"/>
      <c r="F415" s="305"/>
      <c r="G415" s="305"/>
      <c r="H415" s="305"/>
      <c r="I415" s="305"/>
      <c r="J415" s="305"/>
      <c r="K415" s="180">
        <f>K413/(SUM(N244,N261,N277,N292,N305)*14+N319*12)</f>
        <v>2.8455284552845527E-2</v>
      </c>
      <c r="L415" s="181"/>
      <c r="M415" s="181"/>
      <c r="N415" s="181"/>
      <c r="O415" s="181"/>
      <c r="P415" s="181"/>
      <c r="Q415" s="181"/>
      <c r="R415" s="181"/>
      <c r="S415" s="181"/>
      <c r="T415" s="182"/>
    </row>
    <row r="416" spans="1:26" x14ac:dyDescent="0.2">
      <c r="A416" s="331" t="s">
        <v>135</v>
      </c>
      <c r="B416" s="331"/>
      <c r="C416" s="331"/>
      <c r="D416" s="331"/>
      <c r="E416" s="331"/>
      <c r="F416" s="331"/>
      <c r="G416" s="331"/>
      <c r="H416" s="331"/>
      <c r="I416" s="331"/>
      <c r="J416" s="331"/>
      <c r="K416" s="331"/>
      <c r="L416" s="331"/>
      <c r="M416" s="331"/>
      <c r="N416" s="331"/>
      <c r="O416" s="331"/>
      <c r="P416" s="331"/>
      <c r="Q416" s="331"/>
      <c r="R416" s="331"/>
      <c r="S416" s="331"/>
      <c r="T416" s="331"/>
    </row>
    <row r="417" spans="1:20" x14ac:dyDescent="0.2">
      <c r="A417" s="332"/>
      <c r="B417" s="332"/>
      <c r="C417" s="332"/>
      <c r="D417" s="332"/>
      <c r="E417" s="332"/>
      <c r="F417" s="332"/>
      <c r="G417" s="332"/>
      <c r="H417" s="332"/>
      <c r="I417" s="332"/>
      <c r="J417" s="332"/>
      <c r="K417" s="332"/>
      <c r="L417" s="332"/>
      <c r="M417" s="332"/>
      <c r="N417" s="332"/>
      <c r="O417" s="332"/>
      <c r="P417" s="332"/>
      <c r="Q417" s="332"/>
      <c r="R417" s="332"/>
      <c r="S417" s="332"/>
      <c r="T417" s="332"/>
    </row>
    <row r="418" spans="1:20" x14ac:dyDescent="0.2">
      <c r="A418" s="332"/>
      <c r="B418" s="332"/>
      <c r="C418" s="332"/>
      <c r="D418" s="332"/>
      <c r="E418" s="332"/>
      <c r="F418" s="332"/>
      <c r="G418" s="332"/>
      <c r="H418" s="332"/>
      <c r="I418" s="332"/>
      <c r="J418" s="332"/>
      <c r="K418" s="332"/>
      <c r="L418" s="332"/>
      <c r="M418" s="332"/>
      <c r="N418" s="332"/>
      <c r="O418" s="332"/>
      <c r="P418" s="332"/>
      <c r="Q418" s="332"/>
      <c r="R418" s="332"/>
      <c r="S418" s="332"/>
      <c r="T418" s="332"/>
    </row>
    <row r="419" spans="1:20" x14ac:dyDescent="0.2">
      <c r="A419" s="332"/>
      <c r="B419" s="332"/>
      <c r="C419" s="332"/>
      <c r="D419" s="332"/>
      <c r="E419" s="332"/>
      <c r="F419" s="332"/>
      <c r="G419" s="332"/>
      <c r="H419" s="332"/>
      <c r="I419" s="332"/>
      <c r="J419" s="332"/>
      <c r="K419" s="332"/>
      <c r="L419" s="332"/>
      <c r="M419" s="332"/>
      <c r="N419" s="332"/>
      <c r="O419" s="332"/>
      <c r="P419" s="332"/>
      <c r="Q419" s="332"/>
      <c r="R419" s="332"/>
      <c r="S419" s="332"/>
      <c r="T419" s="332"/>
    </row>
    <row r="420" spans="1:20" x14ac:dyDescent="0.2">
      <c r="A420" s="38"/>
      <c r="B420" s="38"/>
      <c r="C420" s="38"/>
      <c r="D420" s="38"/>
      <c r="E420" s="38"/>
      <c r="F420" s="38"/>
      <c r="G420" s="38"/>
      <c r="H420" s="38"/>
      <c r="I420" s="38"/>
      <c r="J420" s="38"/>
      <c r="K420" s="39"/>
      <c r="L420" s="39"/>
      <c r="M420" s="39"/>
      <c r="N420" s="39"/>
      <c r="O420" s="39"/>
      <c r="P420" s="39"/>
      <c r="Q420" s="39"/>
      <c r="R420" s="39"/>
      <c r="S420" s="39"/>
      <c r="T420" s="39"/>
    </row>
    <row r="421" spans="1:20" x14ac:dyDescent="0.2">
      <c r="A421" s="38"/>
      <c r="B421" s="38"/>
      <c r="C421" s="38"/>
      <c r="D421" s="38"/>
      <c r="E421" s="38"/>
      <c r="F421" s="38"/>
      <c r="G421" s="38"/>
      <c r="H421" s="38"/>
      <c r="I421" s="38"/>
      <c r="J421" s="38"/>
      <c r="K421" s="39"/>
      <c r="L421" s="39"/>
      <c r="M421" s="39"/>
      <c r="N421" s="39"/>
      <c r="O421" s="39"/>
      <c r="P421" s="39"/>
      <c r="Q421" s="39"/>
      <c r="R421" s="39"/>
      <c r="S421" s="39"/>
      <c r="T421" s="39"/>
    </row>
    <row r="422" spans="1:20" x14ac:dyDescent="0.2">
      <c r="A422" s="38"/>
      <c r="B422" s="38"/>
      <c r="C422" s="38"/>
      <c r="D422" s="38"/>
      <c r="E422" s="38"/>
      <c r="F422" s="38"/>
      <c r="G422" s="38"/>
      <c r="H422" s="38"/>
      <c r="I422" s="38"/>
      <c r="J422" s="38"/>
      <c r="K422" s="39"/>
      <c r="L422" s="39"/>
      <c r="M422" s="39"/>
      <c r="N422" s="39"/>
      <c r="O422" s="39"/>
      <c r="P422" s="39"/>
      <c r="Q422" s="39"/>
      <c r="R422" s="39"/>
      <c r="S422" s="39"/>
      <c r="T422" s="39"/>
    </row>
    <row r="423" spans="1:20" x14ac:dyDescent="0.2">
      <c r="A423" s="244" t="s">
        <v>123</v>
      </c>
      <c r="B423" s="244"/>
      <c r="C423" s="244"/>
      <c r="D423" s="244"/>
      <c r="E423" s="244"/>
      <c r="F423" s="244"/>
      <c r="G423" s="244"/>
      <c r="H423" s="244"/>
      <c r="I423" s="244"/>
      <c r="J423" s="244"/>
      <c r="K423" s="244"/>
      <c r="L423" s="244"/>
      <c r="M423" s="244"/>
      <c r="N423" s="244"/>
      <c r="O423" s="244"/>
      <c r="P423" s="244"/>
      <c r="Q423" s="244"/>
      <c r="R423" s="244"/>
      <c r="S423" s="244"/>
      <c r="T423" s="244"/>
    </row>
    <row r="424" spans="1:20" x14ac:dyDescent="0.2">
      <c r="A424" s="244"/>
      <c r="B424" s="244"/>
      <c r="C424" s="244"/>
      <c r="D424" s="244"/>
      <c r="E424" s="244"/>
      <c r="F424" s="244"/>
      <c r="G424" s="244"/>
      <c r="H424" s="244"/>
      <c r="I424" s="244"/>
      <c r="J424" s="244"/>
      <c r="K424" s="244"/>
      <c r="L424" s="244"/>
      <c r="M424" s="244"/>
      <c r="N424" s="244"/>
      <c r="O424" s="244"/>
      <c r="P424" s="244"/>
      <c r="Q424" s="244"/>
      <c r="R424" s="244"/>
      <c r="S424" s="244"/>
      <c r="T424" s="244"/>
    </row>
    <row r="425" spans="1:20" ht="15" customHeight="1" x14ac:dyDescent="0.2">
      <c r="A425" s="99"/>
      <c r="B425" s="100"/>
      <c r="C425" s="100"/>
      <c r="D425" s="100"/>
      <c r="E425" s="100"/>
      <c r="F425" s="100"/>
      <c r="G425" s="100"/>
      <c r="H425" s="100"/>
      <c r="I425" s="101"/>
      <c r="J425" s="141" t="s">
        <v>39</v>
      </c>
      <c r="K425" s="105" t="s">
        <v>25</v>
      </c>
      <c r="L425" s="106"/>
      <c r="M425" s="107"/>
      <c r="N425" s="105" t="s">
        <v>40</v>
      </c>
      <c r="O425" s="106"/>
      <c r="P425" s="107"/>
      <c r="Q425" s="105" t="s">
        <v>24</v>
      </c>
      <c r="R425" s="106"/>
      <c r="S425" s="107"/>
      <c r="T425" s="141" t="s">
        <v>120</v>
      </c>
    </row>
    <row r="426" spans="1:20" x14ac:dyDescent="0.2">
      <c r="A426" s="102"/>
      <c r="B426" s="103"/>
      <c r="C426" s="103"/>
      <c r="D426" s="103"/>
      <c r="E426" s="103"/>
      <c r="F426" s="103"/>
      <c r="G426" s="103"/>
      <c r="H426" s="103"/>
      <c r="I426" s="104"/>
      <c r="J426" s="142"/>
      <c r="K426" s="108"/>
      <c r="L426" s="109"/>
      <c r="M426" s="110"/>
      <c r="N426" s="108"/>
      <c r="O426" s="109"/>
      <c r="P426" s="110"/>
      <c r="Q426" s="108"/>
      <c r="R426" s="109"/>
      <c r="S426" s="110"/>
      <c r="T426" s="142"/>
    </row>
    <row r="427" spans="1:20" x14ac:dyDescent="0.2">
      <c r="A427" s="151"/>
      <c r="B427" s="152"/>
      <c r="C427" s="152"/>
      <c r="D427" s="152"/>
      <c r="E427" s="152"/>
      <c r="F427" s="152"/>
      <c r="G427" s="152"/>
      <c r="H427" s="152"/>
      <c r="I427" s="153"/>
      <c r="J427" s="143"/>
      <c r="K427" s="4" t="s">
        <v>29</v>
      </c>
      <c r="L427" s="4" t="s">
        <v>30</v>
      </c>
      <c r="M427" s="4" t="s">
        <v>31</v>
      </c>
      <c r="N427" s="4" t="s">
        <v>35</v>
      </c>
      <c r="O427" s="4" t="s">
        <v>7</v>
      </c>
      <c r="P427" s="4" t="s">
        <v>32</v>
      </c>
      <c r="Q427" s="4" t="s">
        <v>33</v>
      </c>
      <c r="R427" s="4" t="s">
        <v>29</v>
      </c>
      <c r="S427" s="4" t="s">
        <v>34</v>
      </c>
      <c r="T427" s="143"/>
    </row>
    <row r="428" spans="1:20" ht="12.75" customHeight="1" x14ac:dyDescent="0.2">
      <c r="A428" s="194" t="s">
        <v>124</v>
      </c>
      <c r="B428" s="194"/>
      <c r="C428" s="194"/>
      <c r="D428" s="194"/>
      <c r="E428" s="194"/>
      <c r="F428" s="194"/>
      <c r="G428" s="194"/>
      <c r="H428" s="194"/>
      <c r="I428" s="194"/>
      <c r="J428" s="11">
        <f t="shared" ref="J428:T428" si="87">J392+J411</f>
        <v>21</v>
      </c>
      <c r="K428" s="11">
        <f t="shared" si="87"/>
        <v>12</v>
      </c>
      <c r="L428" s="11">
        <f t="shared" si="87"/>
        <v>4</v>
      </c>
      <c r="M428" s="11">
        <f t="shared" si="87"/>
        <v>0</v>
      </c>
      <c r="N428" s="11">
        <f t="shared" si="87"/>
        <v>16</v>
      </c>
      <c r="O428" s="11">
        <f t="shared" si="87"/>
        <v>20</v>
      </c>
      <c r="P428" s="11">
        <f t="shared" si="87"/>
        <v>36</v>
      </c>
      <c r="Q428" s="11">
        <f t="shared" si="87"/>
        <v>0</v>
      </c>
      <c r="R428" s="11">
        <f t="shared" si="87"/>
        <v>4</v>
      </c>
      <c r="S428" s="11">
        <f t="shared" si="87"/>
        <v>3</v>
      </c>
      <c r="T428" s="11">
        <f t="shared" si="87"/>
        <v>7</v>
      </c>
    </row>
    <row r="429" spans="1:20" x14ac:dyDescent="0.2">
      <c r="A429" s="194" t="s">
        <v>49</v>
      </c>
      <c r="B429" s="194"/>
      <c r="C429" s="194"/>
      <c r="D429" s="194"/>
      <c r="E429" s="194"/>
      <c r="F429" s="194"/>
      <c r="G429" s="194"/>
      <c r="H429" s="194"/>
      <c r="I429" s="194"/>
      <c r="J429" s="194"/>
      <c r="K429" s="11">
        <f t="shared" ref="K429:P429" si="88">K393+K412</f>
        <v>164</v>
      </c>
      <c r="L429" s="11">
        <f t="shared" si="88"/>
        <v>52</v>
      </c>
      <c r="M429" s="11">
        <f t="shared" si="88"/>
        <v>0</v>
      </c>
      <c r="N429" s="11">
        <f t="shared" si="88"/>
        <v>216</v>
      </c>
      <c r="O429" s="11">
        <f t="shared" si="88"/>
        <v>276</v>
      </c>
      <c r="P429" s="11">
        <f t="shared" si="88"/>
        <v>492</v>
      </c>
      <c r="Q429" s="304"/>
      <c r="R429" s="304"/>
      <c r="S429" s="304"/>
      <c r="T429" s="304"/>
    </row>
    <row r="430" spans="1:20" x14ac:dyDescent="0.2">
      <c r="A430" s="194"/>
      <c r="B430" s="194"/>
      <c r="C430" s="194"/>
      <c r="D430" s="194"/>
      <c r="E430" s="194"/>
      <c r="F430" s="194"/>
      <c r="G430" s="194"/>
      <c r="H430" s="194"/>
      <c r="I430" s="194"/>
      <c r="J430" s="194"/>
      <c r="K430" s="196">
        <f>K394+K413</f>
        <v>216</v>
      </c>
      <c r="L430" s="196"/>
      <c r="M430" s="196"/>
      <c r="N430" s="196">
        <f>N394+N413</f>
        <v>492</v>
      </c>
      <c r="O430" s="196"/>
      <c r="P430" s="196"/>
      <c r="Q430" s="304"/>
      <c r="R430" s="304"/>
      <c r="S430" s="304"/>
      <c r="T430" s="304"/>
    </row>
    <row r="431" spans="1:20" ht="12.75" customHeight="1" x14ac:dyDescent="0.2">
      <c r="A431" s="241" t="s">
        <v>88</v>
      </c>
      <c r="B431" s="306"/>
      <c r="C431" s="306"/>
      <c r="D431" s="306"/>
      <c r="E431" s="306"/>
      <c r="F431" s="306"/>
      <c r="G431" s="306"/>
      <c r="H431" s="306"/>
      <c r="I431" s="306"/>
      <c r="J431" s="242"/>
      <c r="K431" s="180">
        <f>T428/SUM(T244,T261,T277,T292,T305,T319)</f>
        <v>0.17948717948717949</v>
      </c>
      <c r="L431" s="181"/>
      <c r="M431" s="181"/>
      <c r="N431" s="181"/>
      <c r="O431" s="181"/>
      <c r="P431" s="181"/>
      <c r="Q431" s="181"/>
      <c r="R431" s="181"/>
      <c r="S431" s="181"/>
      <c r="T431" s="182"/>
    </row>
    <row r="432" spans="1:20" x14ac:dyDescent="0.2">
      <c r="A432" s="305" t="s">
        <v>89</v>
      </c>
      <c r="B432" s="305"/>
      <c r="C432" s="305"/>
      <c r="D432" s="305"/>
      <c r="E432" s="305"/>
      <c r="F432" s="305"/>
      <c r="G432" s="305"/>
      <c r="H432" s="305"/>
      <c r="I432" s="305"/>
      <c r="J432" s="305"/>
      <c r="K432" s="180">
        <f>K430/(SUM(N244,N261,N277,N292,N305)*14+N319*12)</f>
        <v>0.10975609756097561</v>
      </c>
      <c r="L432" s="181"/>
      <c r="M432" s="181"/>
      <c r="N432" s="181"/>
      <c r="O432" s="181"/>
      <c r="P432" s="181"/>
      <c r="Q432" s="181"/>
      <c r="R432" s="181"/>
      <c r="S432" s="181"/>
      <c r="T432" s="182"/>
    </row>
    <row r="433" spans="1:26" x14ac:dyDescent="0.2">
      <c r="A433" s="38"/>
      <c r="B433" s="38"/>
      <c r="C433" s="38"/>
      <c r="D433" s="38"/>
      <c r="E433" s="38"/>
      <c r="F433" s="38"/>
      <c r="G433" s="38"/>
      <c r="H433" s="38"/>
      <c r="I433" s="38"/>
      <c r="J433" s="38"/>
      <c r="K433" s="39"/>
      <c r="L433" s="39"/>
      <c r="M433" s="39"/>
      <c r="N433" s="39"/>
      <c r="O433" s="39"/>
      <c r="P433" s="39"/>
      <c r="Q433" s="39"/>
      <c r="R433" s="39"/>
      <c r="S433" s="39"/>
      <c r="T433" s="39"/>
    </row>
    <row r="434" spans="1:26" x14ac:dyDescent="0.2">
      <c r="A434" s="38"/>
      <c r="B434" s="38"/>
      <c r="C434" s="38"/>
      <c r="D434" s="38"/>
      <c r="E434" s="38"/>
      <c r="F434" s="38"/>
      <c r="G434" s="38"/>
      <c r="H434" s="38"/>
      <c r="I434" s="38"/>
      <c r="J434" s="38"/>
      <c r="K434" s="39"/>
      <c r="L434" s="39"/>
      <c r="M434" s="39"/>
      <c r="N434" s="39"/>
      <c r="O434" s="39"/>
      <c r="P434" s="39"/>
      <c r="Q434" s="39"/>
      <c r="R434" s="39"/>
      <c r="S434" s="39"/>
      <c r="T434" s="39"/>
    </row>
    <row r="435" spans="1:26" x14ac:dyDescent="0.2">
      <c r="A435" s="38"/>
      <c r="B435" s="38"/>
      <c r="C435" s="38"/>
      <c r="D435" s="38"/>
      <c r="E435" s="38"/>
      <c r="F435" s="38"/>
      <c r="G435" s="38"/>
      <c r="H435" s="38"/>
      <c r="I435" s="38"/>
      <c r="J435" s="38"/>
      <c r="K435" s="39"/>
      <c r="L435" s="39"/>
      <c r="M435" s="39"/>
      <c r="N435" s="39"/>
      <c r="O435" s="39"/>
      <c r="P435" s="39"/>
      <c r="Q435" s="39"/>
      <c r="R435" s="39"/>
      <c r="S435" s="39"/>
      <c r="T435" s="39"/>
    </row>
    <row r="436" spans="1:26" x14ac:dyDescent="0.2">
      <c r="A436" s="368" t="s">
        <v>136</v>
      </c>
      <c r="B436" s="368"/>
      <c r="C436" s="368"/>
      <c r="D436" s="368"/>
      <c r="E436" s="368"/>
      <c r="F436" s="368"/>
      <c r="G436" s="368"/>
      <c r="H436" s="368"/>
      <c r="I436" s="368"/>
      <c r="J436" s="368"/>
      <c r="K436" s="368"/>
      <c r="L436" s="368"/>
      <c r="M436" s="368"/>
      <c r="N436" s="368"/>
      <c r="O436" s="368"/>
      <c r="P436" s="368"/>
      <c r="Q436" s="368"/>
      <c r="R436" s="368"/>
      <c r="S436" s="368"/>
      <c r="T436" s="368"/>
    </row>
    <row r="437" spans="1:26" x14ac:dyDescent="0.2">
      <c r="A437" s="369"/>
      <c r="B437" s="369"/>
      <c r="C437" s="369"/>
      <c r="D437" s="369"/>
      <c r="E437" s="369"/>
      <c r="F437" s="369"/>
      <c r="G437" s="369"/>
      <c r="H437" s="369"/>
      <c r="I437" s="369"/>
      <c r="J437" s="369"/>
      <c r="K437" s="369"/>
      <c r="L437" s="369"/>
      <c r="M437" s="369"/>
      <c r="N437" s="369"/>
      <c r="O437" s="369"/>
      <c r="P437" s="369"/>
      <c r="Q437" s="369"/>
      <c r="R437" s="369"/>
      <c r="S437" s="369"/>
      <c r="T437" s="369"/>
    </row>
    <row r="438" spans="1:26" x14ac:dyDescent="0.2">
      <c r="A438" s="235" t="s">
        <v>57</v>
      </c>
      <c r="B438" s="236"/>
      <c r="C438" s="236"/>
      <c r="D438" s="236"/>
      <c r="E438" s="236"/>
      <c r="F438" s="236"/>
      <c r="G438" s="236"/>
      <c r="H438" s="236"/>
      <c r="I438" s="236"/>
      <c r="J438" s="236"/>
      <c r="K438" s="236"/>
      <c r="L438" s="236"/>
      <c r="M438" s="236"/>
      <c r="N438" s="236"/>
      <c r="O438" s="236"/>
      <c r="P438" s="236"/>
      <c r="Q438" s="236"/>
      <c r="R438" s="236"/>
      <c r="S438" s="236"/>
      <c r="T438" s="237"/>
    </row>
    <row r="439" spans="1:26" x14ac:dyDescent="0.2">
      <c r="A439" s="238"/>
      <c r="B439" s="239"/>
      <c r="C439" s="239"/>
      <c r="D439" s="239"/>
      <c r="E439" s="239"/>
      <c r="F439" s="239"/>
      <c r="G439" s="239"/>
      <c r="H439" s="239"/>
      <c r="I439" s="239"/>
      <c r="J439" s="239"/>
      <c r="K439" s="239"/>
      <c r="L439" s="239"/>
      <c r="M439" s="239"/>
      <c r="N439" s="239"/>
      <c r="O439" s="239"/>
      <c r="P439" s="239"/>
      <c r="Q439" s="239"/>
      <c r="R439" s="239"/>
      <c r="S439" s="239"/>
      <c r="T439" s="240"/>
    </row>
    <row r="440" spans="1:26" x14ac:dyDescent="0.2">
      <c r="A440" s="140" t="s">
        <v>28</v>
      </c>
      <c r="B440" s="140" t="s">
        <v>27</v>
      </c>
      <c r="C440" s="140"/>
      <c r="D440" s="140"/>
      <c r="E440" s="140"/>
      <c r="F440" s="140"/>
      <c r="G440" s="140"/>
      <c r="H440" s="140"/>
      <c r="I440" s="140"/>
      <c r="J440" s="228" t="s">
        <v>39</v>
      </c>
      <c r="K440" s="229" t="s">
        <v>25</v>
      </c>
      <c r="L440" s="230"/>
      <c r="M440" s="231"/>
      <c r="N440" s="229" t="s">
        <v>40</v>
      </c>
      <c r="O440" s="230"/>
      <c r="P440" s="231"/>
      <c r="Q440" s="229" t="s">
        <v>24</v>
      </c>
      <c r="R440" s="230"/>
      <c r="S440" s="231"/>
      <c r="T440" s="228" t="s">
        <v>23</v>
      </c>
    </row>
    <row r="441" spans="1:26" x14ac:dyDescent="0.2">
      <c r="A441" s="140"/>
      <c r="B441" s="140"/>
      <c r="C441" s="140"/>
      <c r="D441" s="140"/>
      <c r="E441" s="140"/>
      <c r="F441" s="140"/>
      <c r="G441" s="140"/>
      <c r="H441" s="140"/>
      <c r="I441" s="140"/>
      <c r="J441" s="228"/>
      <c r="K441" s="232"/>
      <c r="L441" s="233"/>
      <c r="M441" s="234"/>
      <c r="N441" s="232"/>
      <c r="O441" s="233"/>
      <c r="P441" s="234"/>
      <c r="Q441" s="232"/>
      <c r="R441" s="233"/>
      <c r="S441" s="234"/>
      <c r="T441" s="228"/>
    </row>
    <row r="442" spans="1:26" x14ac:dyDescent="0.2">
      <c r="A442" s="140"/>
      <c r="B442" s="140"/>
      <c r="C442" s="140"/>
      <c r="D442" s="140"/>
      <c r="E442" s="140"/>
      <c r="F442" s="140"/>
      <c r="G442" s="140"/>
      <c r="H442" s="140"/>
      <c r="I442" s="140"/>
      <c r="J442" s="228"/>
      <c r="K442" s="16" t="s">
        <v>29</v>
      </c>
      <c r="L442" s="16" t="s">
        <v>30</v>
      </c>
      <c r="M442" s="16" t="s">
        <v>31</v>
      </c>
      <c r="N442" s="16" t="s">
        <v>35</v>
      </c>
      <c r="O442" s="16" t="s">
        <v>7</v>
      </c>
      <c r="P442" s="16" t="s">
        <v>32</v>
      </c>
      <c r="Q442" s="16" t="s">
        <v>33</v>
      </c>
      <c r="R442" s="16" t="s">
        <v>29</v>
      </c>
      <c r="S442" s="16" t="s">
        <v>34</v>
      </c>
      <c r="T442" s="228"/>
    </row>
    <row r="443" spans="1:26" x14ac:dyDescent="0.2">
      <c r="A443" s="140" t="s">
        <v>56</v>
      </c>
      <c r="B443" s="140"/>
      <c r="C443" s="140"/>
      <c r="D443" s="140"/>
      <c r="E443" s="140"/>
      <c r="F443" s="140"/>
      <c r="G443" s="140"/>
      <c r="H443" s="140"/>
      <c r="I443" s="140"/>
      <c r="J443" s="140"/>
      <c r="K443" s="140"/>
      <c r="L443" s="140"/>
      <c r="M443" s="140"/>
      <c r="N443" s="140"/>
      <c r="O443" s="140"/>
      <c r="P443" s="140"/>
      <c r="Q443" s="140"/>
      <c r="R443" s="140"/>
      <c r="S443" s="140"/>
      <c r="T443" s="140"/>
    </row>
    <row r="444" spans="1:26" ht="28.35" customHeight="1" x14ac:dyDescent="0.25">
      <c r="A444" s="18" t="str">
        <f t="shared" ref="A444:A452" si="89">IF(ISNA(INDEX($A$232:$T$394,MATCH($B444,$B$232:$B$394,0),1)),"",INDEX($A$232:$T$394,MATCH($B444,$B$232:$B$394,0),1))</f>
        <v>ULR4101</v>
      </c>
      <c r="B444" s="269" t="s">
        <v>168</v>
      </c>
      <c r="C444" s="269"/>
      <c r="D444" s="269"/>
      <c r="E444" s="269"/>
      <c r="F444" s="269"/>
      <c r="G444" s="269"/>
      <c r="H444" s="269"/>
      <c r="I444" s="269"/>
      <c r="J444" s="9">
        <f t="shared" ref="J444:J452" si="90">IF(ISNA(INDEX($A$232:$T$394,MATCH($B444,$B$232:$B$394,0),10)),"",INDEX($A$232:$T$394,MATCH($B444,$B$232:$B$394,0),10))</f>
        <v>6</v>
      </c>
      <c r="K444" s="9">
        <f t="shared" ref="K444:K452" si="91">IF(ISNA(INDEX($A$232:$T$394,MATCH($B444,$B$232:$B$394,0),11)),"",INDEX($A$232:$T$394,MATCH($B444,$B$232:$B$394,0),11))</f>
        <v>2</v>
      </c>
      <c r="L444" s="9">
        <f t="shared" ref="L444:L452" si="92">IF(ISNA(INDEX($A$232:$T$394,MATCH($B444,$B$232:$B$394,0),12)),"",INDEX($A$232:$T$394,MATCH($B444,$B$232:$B$394,0),12))</f>
        <v>2</v>
      </c>
      <c r="M444" s="9">
        <f t="shared" ref="M444:M452" si="93">IF(ISNA(INDEX($A$232:$T$394,MATCH($B444,$B$232:$B$394,0),13)),"",INDEX($A$232:$T$394,MATCH($B444,$B$232:$B$394,0),13))</f>
        <v>0</v>
      </c>
      <c r="N444" s="9">
        <f t="shared" ref="N444:N452" si="94">IF(ISNA(INDEX($A$232:$T$394,MATCH($B444,$B$232:$B$394,0),14)),"",INDEX($A$232:$T$394,MATCH($B444,$B$232:$B$394,0),14))</f>
        <v>4</v>
      </c>
      <c r="O444" s="9">
        <f t="shared" ref="O444:O452" si="95">IF(ISNA(INDEX($A$232:$T$394,MATCH($B444,$B$232:$B$394,0),15)),"",INDEX($A$232:$T$394,MATCH($B444,$B$232:$B$394,0),15))</f>
        <v>7</v>
      </c>
      <c r="P444" s="9">
        <f t="shared" ref="P444:P452" si="96">IF(ISNA(INDEX($A$232:$T$394,MATCH($B444,$B$232:$B$394,0),16)),"",INDEX($A$232:$T$394,MATCH($B444,$B$232:$B$394,0),16))</f>
        <v>11</v>
      </c>
      <c r="Q444" s="15" t="str">
        <f t="shared" ref="Q444:Q452" si="97">IF(ISNA(INDEX($A$232:$T$394,MATCH($B444,$B$232:$B$394,0),17)),"",INDEX($A$232:$T$394,MATCH($B444,$B$232:$B$394,0),17))</f>
        <v>E</v>
      </c>
      <c r="R444" s="15">
        <f t="shared" ref="R444:R452" si="98">IF(ISNA(INDEX($A$232:$T$394,MATCH($B444,$B$232:$B$394,0),18)),"",INDEX($A$232:$T$394,MATCH($B444,$B$232:$B$394,0),18))</f>
        <v>0</v>
      </c>
      <c r="S444" s="15">
        <f t="shared" ref="S444:S452" si="99">IF(ISNA(INDEX($A$232:$T$394,MATCH($B444,$B$232:$B$394,0),19)),"",INDEX($A$232:$T$394,MATCH($B444,$B$232:$B$394,0),19))</f>
        <v>0</v>
      </c>
      <c r="T444" s="15" t="str">
        <f t="shared" ref="T444:T452" si="100">IF(ISNA(INDEX($A$232:$T$394,MATCH($B444,$B$232:$B$394,0),20)),"",INDEX($A$232:$T$394,MATCH($B444,$B$232:$B$394,0),20))</f>
        <v>DF</v>
      </c>
      <c r="U444" s="35"/>
      <c r="V444" s="36"/>
      <c r="W444" s="36"/>
      <c r="X444" s="36"/>
      <c r="Y444" s="36"/>
      <c r="Z444" s="36"/>
    </row>
    <row r="445" spans="1:26" ht="28.35" customHeight="1" x14ac:dyDescent="0.25">
      <c r="A445" s="18" t="str">
        <f t="shared" si="89"/>
        <v>ULR4207</v>
      </c>
      <c r="B445" s="269" t="s">
        <v>170</v>
      </c>
      <c r="C445" s="269"/>
      <c r="D445" s="269"/>
      <c r="E445" s="269"/>
      <c r="F445" s="269"/>
      <c r="G445" s="269"/>
      <c r="H445" s="269"/>
      <c r="I445" s="269"/>
      <c r="J445" s="9">
        <f t="shared" si="90"/>
        <v>6</v>
      </c>
      <c r="K445" s="9">
        <f t="shared" si="91"/>
        <v>2</v>
      </c>
      <c r="L445" s="9">
        <f t="shared" si="92"/>
        <v>2</v>
      </c>
      <c r="M445" s="9">
        <f t="shared" si="93"/>
        <v>0</v>
      </c>
      <c r="N445" s="9">
        <f t="shared" si="94"/>
        <v>4</v>
      </c>
      <c r="O445" s="9">
        <f t="shared" si="95"/>
        <v>7</v>
      </c>
      <c r="P445" s="9">
        <f t="shared" si="96"/>
        <v>11</v>
      </c>
      <c r="Q445" s="15" t="str">
        <f t="shared" si="97"/>
        <v>E</v>
      </c>
      <c r="R445" s="15">
        <f t="shared" si="98"/>
        <v>0</v>
      </c>
      <c r="S445" s="15">
        <f t="shared" si="99"/>
        <v>0</v>
      </c>
      <c r="T445" s="15" t="str">
        <f t="shared" si="100"/>
        <v>DF</v>
      </c>
      <c r="U445" s="36"/>
      <c r="V445" s="36"/>
      <c r="W445" s="36"/>
      <c r="X445" s="36"/>
      <c r="Y445" s="36"/>
      <c r="Z445" s="36"/>
    </row>
    <row r="446" spans="1:26" ht="28.35" customHeight="1" x14ac:dyDescent="0.25">
      <c r="A446" s="18" t="str">
        <f t="shared" si="89"/>
        <v>ULR4624</v>
      </c>
      <c r="B446" s="269" t="s">
        <v>172</v>
      </c>
      <c r="C446" s="269"/>
      <c r="D446" s="269"/>
      <c r="E446" s="269"/>
      <c r="F446" s="269"/>
      <c r="G446" s="269"/>
      <c r="H446" s="269"/>
      <c r="I446" s="269"/>
      <c r="J446" s="9">
        <f t="shared" si="90"/>
        <v>5</v>
      </c>
      <c r="K446" s="9">
        <f t="shared" si="91"/>
        <v>2</v>
      </c>
      <c r="L446" s="9">
        <f t="shared" si="92"/>
        <v>2</v>
      </c>
      <c r="M446" s="9">
        <f t="shared" si="93"/>
        <v>0</v>
      </c>
      <c r="N446" s="9">
        <f t="shared" si="94"/>
        <v>4</v>
      </c>
      <c r="O446" s="9">
        <f t="shared" si="95"/>
        <v>5</v>
      </c>
      <c r="P446" s="9">
        <f t="shared" si="96"/>
        <v>9</v>
      </c>
      <c r="Q446" s="15" t="str">
        <f t="shared" si="97"/>
        <v>E</v>
      </c>
      <c r="R446" s="15">
        <f t="shared" si="98"/>
        <v>0</v>
      </c>
      <c r="S446" s="15">
        <f t="shared" si="99"/>
        <v>0</v>
      </c>
      <c r="T446" s="15" t="str">
        <f t="shared" si="100"/>
        <v>DF</v>
      </c>
      <c r="U446" s="36"/>
      <c r="V446" s="36"/>
      <c r="W446" s="36"/>
      <c r="X446" s="36"/>
      <c r="Y446" s="36"/>
      <c r="Z446" s="36"/>
    </row>
    <row r="447" spans="1:26" ht="28.35" customHeight="1" x14ac:dyDescent="0.25">
      <c r="A447" s="18" t="str">
        <f t="shared" si="89"/>
        <v>ULR4104</v>
      </c>
      <c r="B447" s="269" t="s">
        <v>174</v>
      </c>
      <c r="C447" s="269"/>
      <c r="D447" s="269"/>
      <c r="E447" s="269"/>
      <c r="F447" s="269"/>
      <c r="G447" s="269"/>
      <c r="H447" s="269"/>
      <c r="I447" s="269"/>
      <c r="J447" s="9">
        <f t="shared" si="90"/>
        <v>6</v>
      </c>
      <c r="K447" s="9">
        <f t="shared" si="91"/>
        <v>2</v>
      </c>
      <c r="L447" s="9">
        <f t="shared" si="92"/>
        <v>2</v>
      </c>
      <c r="M447" s="9">
        <f t="shared" si="93"/>
        <v>0</v>
      </c>
      <c r="N447" s="9">
        <f t="shared" si="94"/>
        <v>4</v>
      </c>
      <c r="O447" s="9">
        <f t="shared" si="95"/>
        <v>7</v>
      </c>
      <c r="P447" s="9">
        <f t="shared" si="96"/>
        <v>11</v>
      </c>
      <c r="Q447" s="15" t="str">
        <f t="shared" si="97"/>
        <v>E</v>
      </c>
      <c r="R447" s="15">
        <f t="shared" si="98"/>
        <v>0</v>
      </c>
      <c r="S447" s="15">
        <f t="shared" si="99"/>
        <v>0</v>
      </c>
      <c r="T447" s="15" t="str">
        <f t="shared" si="100"/>
        <v>DF</v>
      </c>
      <c r="U447" s="36"/>
      <c r="V447" s="36"/>
      <c r="W447" s="36"/>
      <c r="X447" s="36"/>
      <c r="Y447" s="36"/>
      <c r="Z447" s="36"/>
    </row>
    <row r="448" spans="1:26" ht="28.35" customHeight="1" x14ac:dyDescent="0.25">
      <c r="A448" s="18" t="str">
        <f t="shared" si="89"/>
        <v>ULR4102</v>
      </c>
      <c r="B448" s="269" t="s">
        <v>178</v>
      </c>
      <c r="C448" s="269"/>
      <c r="D448" s="269"/>
      <c r="E448" s="269"/>
      <c r="F448" s="269"/>
      <c r="G448" s="269"/>
      <c r="H448" s="269"/>
      <c r="I448" s="269"/>
      <c r="J448" s="9">
        <f t="shared" si="90"/>
        <v>6</v>
      </c>
      <c r="K448" s="9">
        <f t="shared" si="91"/>
        <v>2</v>
      </c>
      <c r="L448" s="9">
        <f t="shared" si="92"/>
        <v>2</v>
      </c>
      <c r="M448" s="9">
        <f t="shared" si="93"/>
        <v>0</v>
      </c>
      <c r="N448" s="9">
        <f t="shared" si="94"/>
        <v>4</v>
      </c>
      <c r="O448" s="9">
        <f t="shared" si="95"/>
        <v>7</v>
      </c>
      <c r="P448" s="9">
        <f t="shared" si="96"/>
        <v>11</v>
      </c>
      <c r="Q448" s="15" t="str">
        <f t="shared" si="97"/>
        <v>E</v>
      </c>
      <c r="R448" s="15">
        <f t="shared" si="98"/>
        <v>0</v>
      </c>
      <c r="S448" s="15">
        <f t="shared" si="99"/>
        <v>0</v>
      </c>
      <c r="T448" s="15" t="str">
        <f t="shared" si="100"/>
        <v>DF</v>
      </c>
      <c r="U448" s="36"/>
      <c r="V448" s="36"/>
      <c r="W448" s="36"/>
      <c r="X448" s="36"/>
      <c r="Y448" s="36"/>
      <c r="Z448" s="36"/>
    </row>
    <row r="449" spans="1:26" ht="19.7" customHeight="1" x14ac:dyDescent="0.25">
      <c r="A449" s="18" t="str">
        <f t="shared" si="89"/>
        <v>ULR4208</v>
      </c>
      <c r="B449" s="269" t="s">
        <v>180</v>
      </c>
      <c r="C449" s="269"/>
      <c r="D449" s="269"/>
      <c r="E449" s="269"/>
      <c r="F449" s="269"/>
      <c r="G449" s="269"/>
      <c r="H449" s="269"/>
      <c r="I449" s="269"/>
      <c r="J449" s="9">
        <f t="shared" si="90"/>
        <v>6</v>
      </c>
      <c r="K449" s="9">
        <f t="shared" si="91"/>
        <v>2</v>
      </c>
      <c r="L449" s="9">
        <f t="shared" si="92"/>
        <v>2</v>
      </c>
      <c r="M449" s="9">
        <f t="shared" si="93"/>
        <v>0</v>
      </c>
      <c r="N449" s="9">
        <f t="shared" si="94"/>
        <v>4</v>
      </c>
      <c r="O449" s="9">
        <f t="shared" si="95"/>
        <v>7</v>
      </c>
      <c r="P449" s="9">
        <f t="shared" si="96"/>
        <v>11</v>
      </c>
      <c r="Q449" s="15" t="str">
        <f t="shared" si="97"/>
        <v>E</v>
      </c>
      <c r="R449" s="15">
        <f t="shared" si="98"/>
        <v>0</v>
      </c>
      <c r="S449" s="15">
        <f t="shared" si="99"/>
        <v>0</v>
      </c>
      <c r="T449" s="15" t="str">
        <f t="shared" si="100"/>
        <v>DF</v>
      </c>
      <c r="U449" s="36"/>
      <c r="V449" s="36"/>
      <c r="W449" s="36"/>
      <c r="X449" s="36"/>
      <c r="Y449" s="36"/>
      <c r="Z449" s="36"/>
    </row>
    <row r="450" spans="1:26" ht="19.7" customHeight="1" x14ac:dyDescent="0.25">
      <c r="A450" s="18" t="str">
        <f t="shared" si="89"/>
        <v>ULR4311</v>
      </c>
      <c r="B450" s="269" t="s">
        <v>186</v>
      </c>
      <c r="C450" s="269"/>
      <c r="D450" s="269"/>
      <c r="E450" s="269"/>
      <c r="F450" s="269"/>
      <c r="G450" s="269"/>
      <c r="H450" s="269"/>
      <c r="I450" s="269"/>
      <c r="J450" s="9">
        <f t="shared" si="90"/>
        <v>5</v>
      </c>
      <c r="K450" s="9">
        <f t="shared" si="91"/>
        <v>2</v>
      </c>
      <c r="L450" s="9">
        <f t="shared" si="92"/>
        <v>2</v>
      </c>
      <c r="M450" s="9">
        <f t="shared" si="93"/>
        <v>0</v>
      </c>
      <c r="N450" s="9">
        <f t="shared" si="94"/>
        <v>4</v>
      </c>
      <c r="O450" s="9">
        <f t="shared" si="95"/>
        <v>5</v>
      </c>
      <c r="P450" s="9">
        <f t="shared" si="96"/>
        <v>9</v>
      </c>
      <c r="Q450" s="15" t="str">
        <f t="shared" si="97"/>
        <v>E</v>
      </c>
      <c r="R450" s="15">
        <f t="shared" si="98"/>
        <v>0</v>
      </c>
      <c r="S450" s="15">
        <f t="shared" si="99"/>
        <v>0</v>
      </c>
      <c r="T450" s="15" t="str">
        <f t="shared" si="100"/>
        <v>DF</v>
      </c>
      <c r="U450" s="36"/>
      <c r="V450" s="36"/>
      <c r="W450" s="36"/>
      <c r="X450" s="36"/>
      <c r="Y450" s="36"/>
      <c r="Z450" s="36"/>
    </row>
    <row r="451" spans="1:26" ht="28.35" customHeight="1" x14ac:dyDescent="0.25">
      <c r="A451" s="18" t="str">
        <f t="shared" si="89"/>
        <v>ULR4416</v>
      </c>
      <c r="B451" s="269" t="s">
        <v>198</v>
      </c>
      <c r="C451" s="269"/>
      <c r="D451" s="269"/>
      <c r="E451" s="269"/>
      <c r="F451" s="269"/>
      <c r="G451" s="269"/>
      <c r="H451" s="269"/>
      <c r="I451" s="269"/>
      <c r="J451" s="9">
        <f t="shared" si="90"/>
        <v>5</v>
      </c>
      <c r="K451" s="9">
        <f t="shared" si="91"/>
        <v>2</v>
      </c>
      <c r="L451" s="9">
        <f t="shared" si="92"/>
        <v>2</v>
      </c>
      <c r="M451" s="9">
        <f t="shared" si="93"/>
        <v>0</v>
      </c>
      <c r="N451" s="9">
        <f t="shared" si="94"/>
        <v>4</v>
      </c>
      <c r="O451" s="9">
        <f t="shared" si="95"/>
        <v>5</v>
      </c>
      <c r="P451" s="9">
        <f t="shared" si="96"/>
        <v>9</v>
      </c>
      <c r="Q451" s="15" t="str">
        <f t="shared" si="97"/>
        <v>E</v>
      </c>
      <c r="R451" s="15">
        <f t="shared" si="98"/>
        <v>0</v>
      </c>
      <c r="S451" s="15">
        <f t="shared" si="99"/>
        <v>0</v>
      </c>
      <c r="T451" s="15" t="str">
        <f t="shared" si="100"/>
        <v>DF</v>
      </c>
      <c r="U451" s="36"/>
      <c r="V451" s="36"/>
      <c r="W451" s="36"/>
      <c r="X451" s="36"/>
      <c r="Y451" s="36"/>
      <c r="Z451" s="36"/>
    </row>
    <row r="452" spans="1:26" ht="19.7" customHeight="1" x14ac:dyDescent="0.25">
      <c r="A452" s="18" t="str">
        <f t="shared" si="89"/>
        <v>ULR4513</v>
      </c>
      <c r="B452" s="269" t="s">
        <v>211</v>
      </c>
      <c r="C452" s="269"/>
      <c r="D452" s="269"/>
      <c r="E452" s="269"/>
      <c r="F452" s="269"/>
      <c r="G452" s="269"/>
      <c r="H452" s="269"/>
      <c r="I452" s="269"/>
      <c r="J452" s="9">
        <f t="shared" si="90"/>
        <v>5</v>
      </c>
      <c r="K452" s="9">
        <f t="shared" si="91"/>
        <v>2</v>
      </c>
      <c r="L452" s="9">
        <f t="shared" si="92"/>
        <v>2</v>
      </c>
      <c r="M452" s="9">
        <f t="shared" si="93"/>
        <v>0</v>
      </c>
      <c r="N452" s="9">
        <f t="shared" si="94"/>
        <v>4</v>
      </c>
      <c r="O452" s="9">
        <f t="shared" si="95"/>
        <v>5</v>
      </c>
      <c r="P452" s="9">
        <f t="shared" si="96"/>
        <v>9</v>
      </c>
      <c r="Q452" s="15" t="str">
        <f t="shared" si="97"/>
        <v>E</v>
      </c>
      <c r="R452" s="15">
        <f t="shared" si="98"/>
        <v>0</v>
      </c>
      <c r="S452" s="15">
        <f t="shared" si="99"/>
        <v>0</v>
      </c>
      <c r="T452" s="15" t="str">
        <f t="shared" si="100"/>
        <v>DF</v>
      </c>
      <c r="U452" s="36"/>
      <c r="V452" s="36"/>
      <c r="W452" s="36"/>
      <c r="X452" s="36"/>
      <c r="Y452" s="36"/>
      <c r="Z452" s="36"/>
    </row>
    <row r="453" spans="1:26" ht="15" x14ac:dyDescent="0.25">
      <c r="A453" s="10" t="s">
        <v>26</v>
      </c>
      <c r="B453" s="270"/>
      <c r="C453" s="270"/>
      <c r="D453" s="270"/>
      <c r="E453" s="270"/>
      <c r="F453" s="270"/>
      <c r="G453" s="270"/>
      <c r="H453" s="270"/>
      <c r="I453" s="270"/>
      <c r="J453" s="11">
        <f t="shared" ref="J453:P453" si="101">SUM(J444:J452)</f>
        <v>50</v>
      </c>
      <c r="K453" s="11">
        <f t="shared" si="101"/>
        <v>18</v>
      </c>
      <c r="L453" s="11">
        <f t="shared" si="101"/>
        <v>18</v>
      </c>
      <c r="M453" s="11">
        <f t="shared" si="101"/>
        <v>0</v>
      </c>
      <c r="N453" s="11">
        <f t="shared" si="101"/>
        <v>36</v>
      </c>
      <c r="O453" s="11">
        <f t="shared" si="101"/>
        <v>55</v>
      </c>
      <c r="P453" s="11">
        <f t="shared" si="101"/>
        <v>91</v>
      </c>
      <c r="Q453" s="10">
        <f>COUNTIF(Q444:Q452,"E")</f>
        <v>9</v>
      </c>
      <c r="R453" s="10">
        <f>COUNTIF(R444:R452,"C")</f>
        <v>0</v>
      </c>
      <c r="S453" s="10">
        <f>COUNTIF(S444:S452,"VP")</f>
        <v>0</v>
      </c>
      <c r="T453" s="8">
        <f>COUNTA(T444:T452)</f>
        <v>9</v>
      </c>
      <c r="U453" s="36"/>
      <c r="V453" s="36"/>
      <c r="W453" s="36"/>
      <c r="X453" s="36"/>
      <c r="Y453" s="36"/>
      <c r="Z453" s="36"/>
    </row>
    <row r="454" spans="1:26" ht="15" x14ac:dyDescent="0.25">
      <c r="A454" s="140" t="s">
        <v>68</v>
      </c>
      <c r="B454" s="140"/>
      <c r="C454" s="140"/>
      <c r="D454" s="140"/>
      <c r="E454" s="140"/>
      <c r="F454" s="140"/>
      <c r="G454" s="140"/>
      <c r="H454" s="140"/>
      <c r="I454" s="140"/>
      <c r="J454" s="140"/>
      <c r="K454" s="140"/>
      <c r="L454" s="140"/>
      <c r="M454" s="140"/>
      <c r="N454" s="140"/>
      <c r="O454" s="140"/>
      <c r="P454" s="140"/>
      <c r="Q454" s="140"/>
      <c r="R454" s="140"/>
      <c r="S454" s="140"/>
      <c r="T454" s="140"/>
      <c r="U454" s="36"/>
      <c r="V454" s="36"/>
      <c r="W454" s="36"/>
      <c r="X454" s="36"/>
      <c r="Y454" s="36"/>
      <c r="Z454" s="36"/>
    </row>
    <row r="455" spans="1:26" ht="18" customHeight="1" x14ac:dyDescent="0.25">
      <c r="A455" s="18" t="str">
        <f>IF(ISNA(INDEX($A$232:$T$394,MATCH($B455,$B$232:$B$394,0),1)),"",INDEX($A$232:$T$394,MATCH($B455,$B$232:$B$394,0),1))</f>
        <v>ULR4520</v>
      </c>
      <c r="B455" s="265" t="s">
        <v>222</v>
      </c>
      <c r="C455" s="265"/>
      <c r="D455" s="265"/>
      <c r="E455" s="265"/>
      <c r="F455" s="265"/>
      <c r="G455" s="265"/>
      <c r="H455" s="265"/>
      <c r="I455" s="265"/>
      <c r="J455" s="9">
        <f>IF(ISNA(INDEX($A$232:$T$394,MATCH($B455,$B$232:$B$394,0),10)),"",INDEX($A$232:$T$394,MATCH($B455,$B$232:$B$394,0),10))</f>
        <v>5</v>
      </c>
      <c r="K455" s="9">
        <f>IF(ISNA(INDEX($A$232:$T$394,MATCH($B455,$B$232:$B$394,0),11)),"",INDEX($A$232:$T$394,MATCH($B455,$B$232:$B$394,0),11))</f>
        <v>2</v>
      </c>
      <c r="L455" s="9">
        <f>IF(ISNA(INDEX($A$232:$T$394,MATCH($B455,$B$232:$B$394,0),12)),"",INDEX($A$232:$T$394,MATCH($B455,$B$232:$B$394,0),12))</f>
        <v>2</v>
      </c>
      <c r="M455" s="9">
        <f>IF(ISNA(INDEX($A$232:$T$394,MATCH($B455,$B$232:$B$394,0),13)),"",INDEX($A$232:$T$394,MATCH($B455,$B$232:$B$394,0),13))</f>
        <v>0</v>
      </c>
      <c r="N455" s="9">
        <f>IF(ISNA(INDEX($A$232:$T$394,MATCH($B455,$B$232:$B$394,0),14)),"",INDEX($A$232:$T$394,MATCH($B455,$B$232:$B$394,0),14))</f>
        <v>4</v>
      </c>
      <c r="O455" s="9">
        <f>IF(ISNA(INDEX($A$232:$T$394,MATCH($B455,$B$232:$B$394,0),15)),"",INDEX($A$232:$T$394,MATCH($B455,$B$232:$B$394,0),15))</f>
        <v>6</v>
      </c>
      <c r="P455" s="9">
        <f>IF(ISNA(INDEX($A$232:$T$394,MATCH($B455,$B$232:$B$394,0),16)),"",INDEX($A$232:$T$394,MATCH($B455,$B$232:$B$394,0),16))</f>
        <v>10</v>
      </c>
      <c r="Q455" s="15" t="str">
        <f>IF(ISNA(INDEX($A$232:$T$394,MATCH($B455,$B$232:$B$394,0),17)),"",INDEX($A$232:$T$394,MATCH($B455,$B$232:$B$394,0),17))</f>
        <v>E</v>
      </c>
      <c r="R455" s="15">
        <f>IF(ISNA(INDEX($A$232:$T$394,MATCH($B455,$B$232:$B$394,0),18)),"",INDEX($A$232:$T$394,MATCH($B455,$B$232:$B$394,0),18))</f>
        <v>0</v>
      </c>
      <c r="S455" s="15">
        <f>IF(ISNA(INDEX($A$232:$T$394,MATCH($B455,$B$232:$B$394,0),19)),"",INDEX($A$232:$T$394,MATCH($B455,$B$232:$B$394,0),19))</f>
        <v>0</v>
      </c>
      <c r="T455" s="15" t="str">
        <f>IF(ISNA(INDEX($A$232:$T$394,MATCH($B455,$B$232:$B$394,0),20)),"",INDEX($A$232:$T$394,MATCH($B455,$B$232:$B$394,0),20))</f>
        <v>DF</v>
      </c>
      <c r="U455" s="36"/>
      <c r="V455" s="36"/>
      <c r="W455" s="36"/>
      <c r="X455" s="36"/>
      <c r="Y455" s="36"/>
      <c r="Z455" s="36"/>
    </row>
    <row r="456" spans="1:26" ht="15" x14ac:dyDescent="0.25">
      <c r="A456" s="10" t="s">
        <v>26</v>
      </c>
      <c r="B456" s="140"/>
      <c r="C456" s="140"/>
      <c r="D456" s="140"/>
      <c r="E456" s="140"/>
      <c r="F456" s="140"/>
      <c r="G456" s="140"/>
      <c r="H456" s="140"/>
      <c r="I456" s="140"/>
      <c r="J456" s="11">
        <f t="shared" ref="J456:P456" si="102">SUM(J455:J455)</f>
        <v>5</v>
      </c>
      <c r="K456" s="11">
        <f t="shared" si="102"/>
        <v>2</v>
      </c>
      <c r="L456" s="11">
        <f t="shared" si="102"/>
        <v>2</v>
      </c>
      <c r="M456" s="11">
        <f t="shared" si="102"/>
        <v>0</v>
      </c>
      <c r="N456" s="11">
        <f t="shared" si="102"/>
        <v>4</v>
      </c>
      <c r="O456" s="11">
        <f t="shared" si="102"/>
        <v>6</v>
      </c>
      <c r="P456" s="11">
        <f t="shared" si="102"/>
        <v>10</v>
      </c>
      <c r="Q456" s="10">
        <f>COUNTIF(Q455:Q455,"E")</f>
        <v>1</v>
      </c>
      <c r="R456" s="10">
        <f>COUNTIF(R455:R455,"C")</f>
        <v>0</v>
      </c>
      <c r="S456" s="10">
        <f>COUNTIF(S455:S455,"VP")</f>
        <v>0</v>
      </c>
      <c r="T456" s="8">
        <f>COUNTA(T455:T455)</f>
        <v>1</v>
      </c>
      <c r="U456" s="36"/>
      <c r="V456" s="36"/>
      <c r="W456" s="36"/>
      <c r="X456" s="36"/>
      <c r="Y456" s="36"/>
      <c r="Z456" s="36"/>
    </row>
    <row r="457" spans="1:26" ht="15" x14ac:dyDescent="0.25">
      <c r="A457" s="194" t="s">
        <v>124</v>
      </c>
      <c r="B457" s="194"/>
      <c r="C457" s="194"/>
      <c r="D457" s="194"/>
      <c r="E457" s="194"/>
      <c r="F457" s="194"/>
      <c r="G457" s="194"/>
      <c r="H457" s="194"/>
      <c r="I457" s="194"/>
      <c r="J457" s="11">
        <f t="shared" ref="J457:T457" si="103">SUM(J453,J456)</f>
        <v>55</v>
      </c>
      <c r="K457" s="11">
        <f t="shared" si="103"/>
        <v>20</v>
      </c>
      <c r="L457" s="11">
        <f t="shared" si="103"/>
        <v>20</v>
      </c>
      <c r="M457" s="11">
        <f t="shared" si="103"/>
        <v>0</v>
      </c>
      <c r="N457" s="11">
        <f t="shared" si="103"/>
        <v>40</v>
      </c>
      <c r="O457" s="11">
        <f t="shared" si="103"/>
        <v>61</v>
      </c>
      <c r="P457" s="11">
        <f t="shared" si="103"/>
        <v>101</v>
      </c>
      <c r="Q457" s="11">
        <f t="shared" si="103"/>
        <v>10</v>
      </c>
      <c r="R457" s="11">
        <f t="shared" si="103"/>
        <v>0</v>
      </c>
      <c r="S457" s="11">
        <f t="shared" si="103"/>
        <v>0</v>
      </c>
      <c r="T457" s="43">
        <f t="shared" si="103"/>
        <v>10</v>
      </c>
      <c r="U457" s="36"/>
      <c r="V457" s="36"/>
      <c r="W457" s="36"/>
      <c r="X457" s="36"/>
      <c r="Y457" s="36"/>
      <c r="Z457" s="36"/>
    </row>
    <row r="458" spans="1:26" ht="15" x14ac:dyDescent="0.25">
      <c r="A458" s="194" t="s">
        <v>49</v>
      </c>
      <c r="B458" s="194"/>
      <c r="C458" s="194"/>
      <c r="D458" s="194"/>
      <c r="E458" s="194"/>
      <c r="F458" s="194"/>
      <c r="G458" s="194"/>
      <c r="H458" s="194"/>
      <c r="I458" s="194"/>
      <c r="J458" s="194"/>
      <c r="K458" s="11">
        <f t="shared" ref="K458:P458" si="104">K453*14+K456*12</f>
        <v>276</v>
      </c>
      <c r="L458" s="11">
        <f t="shared" si="104"/>
        <v>276</v>
      </c>
      <c r="M458" s="11">
        <f t="shared" si="104"/>
        <v>0</v>
      </c>
      <c r="N458" s="11">
        <f t="shared" si="104"/>
        <v>552</v>
      </c>
      <c r="O458" s="11">
        <f t="shared" si="104"/>
        <v>842</v>
      </c>
      <c r="P458" s="11">
        <f t="shared" si="104"/>
        <v>1394</v>
      </c>
      <c r="Q458" s="304"/>
      <c r="R458" s="304"/>
      <c r="S458" s="304"/>
      <c r="T458" s="304"/>
      <c r="U458" s="36"/>
      <c r="V458" s="36"/>
      <c r="W458" s="36"/>
      <c r="X458" s="36"/>
      <c r="Y458" s="36"/>
      <c r="Z458" s="36"/>
    </row>
    <row r="459" spans="1:26" ht="15" x14ac:dyDescent="0.25">
      <c r="A459" s="194"/>
      <c r="B459" s="194"/>
      <c r="C459" s="194"/>
      <c r="D459" s="194"/>
      <c r="E459" s="194"/>
      <c r="F459" s="194"/>
      <c r="G459" s="194"/>
      <c r="H459" s="194"/>
      <c r="I459" s="194"/>
      <c r="J459" s="194"/>
      <c r="K459" s="196">
        <f>SUM(K458:M458)</f>
        <v>552</v>
      </c>
      <c r="L459" s="196"/>
      <c r="M459" s="196"/>
      <c r="N459" s="196">
        <f>SUM(N458:O458)</f>
        <v>1394</v>
      </c>
      <c r="O459" s="196"/>
      <c r="P459" s="196"/>
      <c r="Q459" s="304"/>
      <c r="R459" s="304"/>
      <c r="S459" s="304"/>
      <c r="T459" s="304"/>
      <c r="U459" s="36"/>
      <c r="V459" s="36"/>
      <c r="W459" s="36"/>
      <c r="X459" s="36"/>
      <c r="Y459" s="36"/>
      <c r="Z459" s="36"/>
    </row>
    <row r="460" spans="1:26" ht="15" x14ac:dyDescent="0.25">
      <c r="A460" s="241" t="s">
        <v>88</v>
      </c>
      <c r="B460" s="306"/>
      <c r="C460" s="306"/>
      <c r="D460" s="306"/>
      <c r="E460" s="306"/>
      <c r="F460" s="306"/>
      <c r="G460" s="306"/>
      <c r="H460" s="306"/>
      <c r="I460" s="306"/>
      <c r="J460" s="242"/>
      <c r="K460" s="251">
        <f>T457/SUM(T244,T261,T277,T292,T305,T319)</f>
        <v>0.25641025641025639</v>
      </c>
      <c r="L460" s="251"/>
      <c r="M460" s="251"/>
      <c r="N460" s="251"/>
      <c r="O460" s="251"/>
      <c r="P460" s="251"/>
      <c r="Q460" s="251"/>
      <c r="R460" s="251"/>
      <c r="S460" s="251"/>
      <c r="T460" s="251"/>
      <c r="U460" s="36"/>
      <c r="V460" s="36"/>
      <c r="W460" s="36"/>
      <c r="X460" s="36"/>
      <c r="Y460" s="36"/>
      <c r="Z460" s="36"/>
    </row>
    <row r="461" spans="1:26" ht="15" x14ac:dyDescent="0.25">
      <c r="A461" s="305" t="s">
        <v>89</v>
      </c>
      <c r="B461" s="305"/>
      <c r="C461" s="305"/>
      <c r="D461" s="305"/>
      <c r="E461" s="305"/>
      <c r="F461" s="305"/>
      <c r="G461" s="305"/>
      <c r="H461" s="305"/>
      <c r="I461" s="305"/>
      <c r="J461" s="305"/>
      <c r="K461" s="251">
        <f>K459/(SUM(N244,N261,N277,N292,N305)*14+N319*12)</f>
        <v>0.28048780487804881</v>
      </c>
      <c r="L461" s="251"/>
      <c r="M461" s="251"/>
      <c r="N461" s="251"/>
      <c r="O461" s="251"/>
      <c r="P461" s="251"/>
      <c r="Q461" s="251"/>
      <c r="R461" s="251"/>
      <c r="S461" s="251"/>
      <c r="T461" s="251"/>
      <c r="U461" s="36"/>
      <c r="V461" s="36"/>
      <c r="W461" s="36"/>
      <c r="X461" s="36"/>
      <c r="Y461" s="36"/>
      <c r="Z461" s="36"/>
    </row>
    <row r="463" spans="1:26" x14ac:dyDescent="0.2">
      <c r="A463" s="235" t="s">
        <v>58</v>
      </c>
      <c r="B463" s="236"/>
      <c r="C463" s="236"/>
      <c r="D463" s="236"/>
      <c r="E463" s="236"/>
      <c r="F463" s="236"/>
      <c r="G463" s="236"/>
      <c r="H463" s="236"/>
      <c r="I463" s="236"/>
      <c r="J463" s="236"/>
      <c r="K463" s="236"/>
      <c r="L463" s="236"/>
      <c r="M463" s="236"/>
      <c r="N463" s="236"/>
      <c r="O463" s="236"/>
      <c r="P463" s="236"/>
      <c r="Q463" s="236"/>
      <c r="R463" s="236"/>
      <c r="S463" s="236"/>
      <c r="T463" s="237"/>
    </row>
    <row r="464" spans="1:26" x14ac:dyDescent="0.2">
      <c r="A464" s="238"/>
      <c r="B464" s="239"/>
      <c r="C464" s="239"/>
      <c r="D464" s="239"/>
      <c r="E464" s="239"/>
      <c r="F464" s="239"/>
      <c r="G464" s="239"/>
      <c r="H464" s="239"/>
      <c r="I464" s="239"/>
      <c r="J464" s="239"/>
      <c r="K464" s="239"/>
      <c r="L464" s="239"/>
      <c r="M464" s="239"/>
      <c r="N464" s="239"/>
      <c r="O464" s="239"/>
      <c r="P464" s="239"/>
      <c r="Q464" s="239"/>
      <c r="R464" s="239"/>
      <c r="S464" s="239"/>
      <c r="T464" s="240"/>
    </row>
    <row r="465" spans="1:26" x14ac:dyDescent="0.2">
      <c r="A465" s="140" t="s">
        <v>28</v>
      </c>
      <c r="B465" s="140" t="s">
        <v>27</v>
      </c>
      <c r="C465" s="140"/>
      <c r="D465" s="140"/>
      <c r="E465" s="140"/>
      <c r="F465" s="140"/>
      <c r="G465" s="140"/>
      <c r="H465" s="140"/>
      <c r="I465" s="140"/>
      <c r="J465" s="228" t="s">
        <v>39</v>
      </c>
      <c r="K465" s="229" t="s">
        <v>25</v>
      </c>
      <c r="L465" s="230"/>
      <c r="M465" s="231"/>
      <c r="N465" s="229" t="s">
        <v>40</v>
      </c>
      <c r="O465" s="230"/>
      <c r="P465" s="231"/>
      <c r="Q465" s="229" t="s">
        <v>24</v>
      </c>
      <c r="R465" s="230"/>
      <c r="S465" s="231"/>
      <c r="T465" s="228" t="s">
        <v>23</v>
      </c>
    </row>
    <row r="466" spans="1:26" x14ac:dyDescent="0.2">
      <c r="A466" s="140"/>
      <c r="B466" s="140"/>
      <c r="C466" s="140"/>
      <c r="D466" s="140"/>
      <c r="E466" s="140"/>
      <c r="F466" s="140"/>
      <c r="G466" s="140"/>
      <c r="H466" s="140"/>
      <c r="I466" s="140"/>
      <c r="J466" s="228"/>
      <c r="K466" s="232"/>
      <c r="L466" s="233"/>
      <c r="M466" s="234"/>
      <c r="N466" s="232"/>
      <c r="O466" s="233"/>
      <c r="P466" s="234"/>
      <c r="Q466" s="232"/>
      <c r="R466" s="233"/>
      <c r="S466" s="234"/>
      <c r="T466" s="228"/>
    </row>
    <row r="467" spans="1:26" x14ac:dyDescent="0.2">
      <c r="A467" s="140"/>
      <c r="B467" s="140"/>
      <c r="C467" s="140"/>
      <c r="D467" s="140"/>
      <c r="E467" s="140"/>
      <c r="F467" s="140"/>
      <c r="G467" s="140"/>
      <c r="H467" s="140"/>
      <c r="I467" s="140"/>
      <c r="J467" s="228"/>
      <c r="K467" s="16" t="s">
        <v>29</v>
      </c>
      <c r="L467" s="16" t="s">
        <v>30</v>
      </c>
      <c r="M467" s="16" t="s">
        <v>31</v>
      </c>
      <c r="N467" s="16" t="s">
        <v>35</v>
      </c>
      <c r="O467" s="16" t="s">
        <v>7</v>
      </c>
      <c r="P467" s="16" t="s">
        <v>32</v>
      </c>
      <c r="Q467" s="16" t="s">
        <v>33</v>
      </c>
      <c r="R467" s="16" t="s">
        <v>29</v>
      </c>
      <c r="S467" s="16" t="s">
        <v>34</v>
      </c>
      <c r="T467" s="228"/>
    </row>
    <row r="468" spans="1:26" x14ac:dyDescent="0.2">
      <c r="A468" s="140" t="s">
        <v>56</v>
      </c>
      <c r="B468" s="140"/>
      <c r="C468" s="140"/>
      <c r="D468" s="140"/>
      <c r="E468" s="140"/>
      <c r="F468" s="140"/>
      <c r="G468" s="140"/>
      <c r="H468" s="140"/>
      <c r="I468" s="140"/>
      <c r="J468" s="140"/>
      <c r="K468" s="140"/>
      <c r="L468" s="140"/>
      <c r="M468" s="140"/>
      <c r="N468" s="140"/>
      <c r="O468" s="140"/>
      <c r="P468" s="140"/>
      <c r="Q468" s="140"/>
      <c r="R468" s="140"/>
      <c r="S468" s="140"/>
      <c r="T468" s="140"/>
    </row>
    <row r="469" spans="1:26" ht="18.600000000000001" customHeight="1" x14ac:dyDescent="0.2">
      <c r="A469" s="18" t="str">
        <f t="shared" ref="A469:A487" si="105">IF(ISNA(INDEX($A$232:$T$394,MATCH($B469,$B$232:$B$394,0),1)),"",INDEX($A$232:$T$394,MATCH($B469,$B$232:$B$394,0),1))</f>
        <v>ULR4105</v>
      </c>
      <c r="B469" s="269" t="s">
        <v>176</v>
      </c>
      <c r="C469" s="269"/>
      <c r="D469" s="269"/>
      <c r="E469" s="269"/>
      <c r="F469" s="269"/>
      <c r="G469" s="269"/>
      <c r="H469" s="269"/>
      <c r="I469" s="269"/>
      <c r="J469" s="9">
        <f t="shared" ref="J469:J487" si="106">IF(ISNA(INDEX($A$232:$T$394,MATCH($B469,$B$232:$B$394,0),10)),"",INDEX($A$232:$T$394,MATCH($B469,$B$232:$B$394,0),10))</f>
        <v>4</v>
      </c>
      <c r="K469" s="9">
        <f t="shared" ref="K469:K487" si="107">IF(ISNA(INDEX($A$232:$T$394,MATCH($B469,$B$232:$B$394,0),11)),"",INDEX($A$232:$T$394,MATCH($B469,$B$232:$B$394,0),11))</f>
        <v>2</v>
      </c>
      <c r="L469" s="9">
        <f t="shared" ref="L469:L487" si="108">IF(ISNA(INDEX($A$232:$T$394,MATCH($B469,$B$232:$B$394,0),12)),"",INDEX($A$232:$T$394,MATCH($B469,$B$232:$B$394,0),12))</f>
        <v>2</v>
      </c>
      <c r="M469" s="9">
        <f t="shared" ref="M469:M487" si="109">IF(ISNA(INDEX($A$232:$T$394,MATCH($B469,$B$232:$B$394,0),13)),"",INDEX($A$232:$T$394,MATCH($B469,$B$232:$B$394,0),13))</f>
        <v>0</v>
      </c>
      <c r="N469" s="9">
        <f t="shared" ref="N469:N487" si="110">IF(ISNA(INDEX($A$232:$T$394,MATCH($B469,$B$232:$B$394,0),14)),"",INDEX($A$232:$T$394,MATCH($B469,$B$232:$B$394,0),14))</f>
        <v>4</v>
      </c>
      <c r="O469" s="9">
        <f t="shared" ref="O469:O487" si="111">IF(ISNA(INDEX($A$232:$T$394,MATCH($B469,$B$232:$B$394,0),15)),"",INDEX($A$232:$T$394,MATCH($B469,$B$232:$B$394,0),15))</f>
        <v>3</v>
      </c>
      <c r="P469" s="9">
        <f t="shared" ref="P469:P487" si="112">IF(ISNA(INDEX($A$232:$T$394,MATCH($B469,$B$232:$B$394,0),16)),"",INDEX($A$232:$T$394,MATCH($B469,$B$232:$B$394,0),16))</f>
        <v>7</v>
      </c>
      <c r="Q469" s="15">
        <f t="shared" ref="Q469:Q487" si="113">IF(ISNA(INDEX($A$232:$T$394,MATCH($B469,$B$232:$B$394,0),17)),"",INDEX($A$232:$T$394,MATCH($B469,$B$232:$B$394,0),17))</f>
        <v>0</v>
      </c>
      <c r="R469" s="15" t="str">
        <f t="shared" ref="R469:R487" si="114">IF(ISNA(INDEX($A$232:$T$394,MATCH($B469,$B$232:$B$394,0),18)),"",INDEX($A$232:$T$394,MATCH($B469,$B$232:$B$394,0),18))</f>
        <v>C</v>
      </c>
      <c r="S469" s="15">
        <f t="shared" ref="S469:S487" si="115">IF(ISNA(INDEX($A$232:$T$394,MATCH($B469,$B$232:$B$394,0),19)),"",INDEX($A$232:$T$394,MATCH($B469,$B$232:$B$394,0),19))</f>
        <v>0</v>
      </c>
      <c r="T469" s="15" t="str">
        <f t="shared" ref="T469:T487" si="116">IF(ISNA(INDEX($A$232:$T$394,MATCH($B469,$B$232:$B$394,0),20)),"",INDEX($A$232:$T$394,MATCH($B469,$B$232:$B$394,0),20))</f>
        <v>DS</v>
      </c>
    </row>
    <row r="470" spans="1:26" ht="28.35" customHeight="1" x14ac:dyDescent="0.2">
      <c r="A470" s="18" t="str">
        <f t="shared" si="105"/>
        <v>ULR6103</v>
      </c>
      <c r="B470" s="269" t="s">
        <v>298</v>
      </c>
      <c r="C470" s="269"/>
      <c r="D470" s="269"/>
      <c r="E470" s="269"/>
      <c r="F470" s="269"/>
      <c r="G470" s="269"/>
      <c r="H470" s="269"/>
      <c r="I470" s="269"/>
      <c r="J470" s="9">
        <f t="shared" si="106"/>
        <v>5</v>
      </c>
      <c r="K470" s="9">
        <f t="shared" si="107"/>
        <v>2</v>
      </c>
      <c r="L470" s="9">
        <f t="shared" si="108"/>
        <v>2</v>
      </c>
      <c r="M470" s="9">
        <f t="shared" si="109"/>
        <v>0</v>
      </c>
      <c r="N470" s="9">
        <f t="shared" si="110"/>
        <v>4</v>
      </c>
      <c r="O470" s="9">
        <f t="shared" si="111"/>
        <v>5</v>
      </c>
      <c r="P470" s="9">
        <f t="shared" si="112"/>
        <v>9</v>
      </c>
      <c r="Q470" s="15" t="str">
        <f t="shared" si="113"/>
        <v>E</v>
      </c>
      <c r="R470" s="15">
        <f t="shared" si="114"/>
        <v>0</v>
      </c>
      <c r="S470" s="15">
        <f t="shared" si="115"/>
        <v>0</v>
      </c>
      <c r="T470" s="15" t="str">
        <f t="shared" si="116"/>
        <v>DS</v>
      </c>
    </row>
    <row r="471" spans="1:26" ht="28.35" customHeight="1" x14ac:dyDescent="0.25">
      <c r="A471" s="18" t="str">
        <f t="shared" si="105"/>
        <v>ULR4303</v>
      </c>
      <c r="B471" s="269" t="s">
        <v>182</v>
      </c>
      <c r="C471" s="269"/>
      <c r="D471" s="269"/>
      <c r="E471" s="269"/>
      <c r="F471" s="269"/>
      <c r="G471" s="269"/>
      <c r="H471" s="269"/>
      <c r="I471" s="269"/>
      <c r="J471" s="9">
        <f t="shared" si="106"/>
        <v>5</v>
      </c>
      <c r="K471" s="9">
        <f t="shared" si="107"/>
        <v>2</v>
      </c>
      <c r="L471" s="9">
        <f t="shared" si="108"/>
        <v>2</v>
      </c>
      <c r="M471" s="9">
        <f t="shared" si="109"/>
        <v>0</v>
      </c>
      <c r="N471" s="9">
        <f t="shared" si="110"/>
        <v>4</v>
      </c>
      <c r="O471" s="9">
        <f t="shared" si="111"/>
        <v>5</v>
      </c>
      <c r="P471" s="9">
        <f t="shared" si="112"/>
        <v>9</v>
      </c>
      <c r="Q471" s="15" t="str">
        <f t="shared" si="113"/>
        <v>E</v>
      </c>
      <c r="R471" s="15">
        <f t="shared" si="114"/>
        <v>0</v>
      </c>
      <c r="S471" s="15">
        <f t="shared" si="115"/>
        <v>0</v>
      </c>
      <c r="T471" s="15" t="str">
        <f t="shared" si="116"/>
        <v>DC</v>
      </c>
      <c r="V471"/>
    </row>
    <row r="472" spans="1:26" ht="18.600000000000001" customHeight="1" x14ac:dyDescent="0.25">
      <c r="A472" s="18" t="str">
        <f t="shared" si="105"/>
        <v>ULR4210</v>
      </c>
      <c r="B472" s="269" t="s">
        <v>184</v>
      </c>
      <c r="C472" s="269"/>
      <c r="D472" s="269"/>
      <c r="E472" s="269"/>
      <c r="F472" s="269"/>
      <c r="G472" s="269"/>
      <c r="H472" s="269"/>
      <c r="I472" s="269"/>
      <c r="J472" s="9">
        <f t="shared" si="106"/>
        <v>5</v>
      </c>
      <c r="K472" s="9">
        <f t="shared" si="107"/>
        <v>2</v>
      </c>
      <c r="L472" s="9">
        <f t="shared" si="108"/>
        <v>1</v>
      </c>
      <c r="M472" s="9">
        <f t="shared" si="109"/>
        <v>0</v>
      </c>
      <c r="N472" s="9">
        <f t="shared" si="110"/>
        <v>3</v>
      </c>
      <c r="O472" s="9">
        <f t="shared" si="111"/>
        <v>6</v>
      </c>
      <c r="P472" s="9">
        <f t="shared" si="112"/>
        <v>9</v>
      </c>
      <c r="Q472" s="15" t="str">
        <f t="shared" si="113"/>
        <v>E</v>
      </c>
      <c r="R472" s="15">
        <f t="shared" si="114"/>
        <v>0</v>
      </c>
      <c r="S472" s="15">
        <f t="shared" si="115"/>
        <v>0</v>
      </c>
      <c r="T472" s="15" t="str">
        <f t="shared" si="116"/>
        <v>DS</v>
      </c>
      <c r="U472"/>
      <c r="V472"/>
      <c r="W472"/>
      <c r="X472"/>
      <c r="Y472"/>
      <c r="Z472"/>
    </row>
    <row r="473" spans="1:26" ht="28.35" customHeight="1" x14ac:dyDescent="0.25">
      <c r="A473" s="18" t="str">
        <f t="shared" si="105"/>
        <v>ULR4314</v>
      </c>
      <c r="B473" s="269" t="s">
        <v>192</v>
      </c>
      <c r="C473" s="269"/>
      <c r="D473" s="269"/>
      <c r="E473" s="269"/>
      <c r="F473" s="269"/>
      <c r="G473" s="269"/>
      <c r="H473" s="269"/>
      <c r="I473" s="269"/>
      <c r="J473" s="9">
        <f t="shared" si="106"/>
        <v>6</v>
      </c>
      <c r="K473" s="9">
        <f t="shared" si="107"/>
        <v>2</v>
      </c>
      <c r="L473" s="9">
        <f t="shared" si="108"/>
        <v>2</v>
      </c>
      <c r="M473" s="9">
        <f t="shared" si="109"/>
        <v>0</v>
      </c>
      <c r="N473" s="9">
        <f t="shared" si="110"/>
        <v>4</v>
      </c>
      <c r="O473" s="9">
        <f t="shared" si="111"/>
        <v>7</v>
      </c>
      <c r="P473" s="9">
        <f t="shared" si="112"/>
        <v>11</v>
      </c>
      <c r="Q473" s="15" t="str">
        <f t="shared" si="113"/>
        <v>E</v>
      </c>
      <c r="R473" s="15">
        <f t="shared" si="114"/>
        <v>0</v>
      </c>
      <c r="S473" s="15">
        <f t="shared" si="115"/>
        <v>0</v>
      </c>
      <c r="T473" s="15" t="str">
        <f t="shared" si="116"/>
        <v>DS</v>
      </c>
      <c r="U473"/>
      <c r="V473"/>
      <c r="W473"/>
      <c r="X473"/>
      <c r="Y473"/>
      <c r="Z473"/>
    </row>
    <row r="474" spans="1:26" ht="18.600000000000001" customHeight="1" x14ac:dyDescent="0.25">
      <c r="A474" s="18" t="str">
        <f t="shared" si="105"/>
        <v>ULR4315</v>
      </c>
      <c r="B474" s="269" t="s">
        <v>194</v>
      </c>
      <c r="C474" s="269"/>
      <c r="D474" s="269"/>
      <c r="E474" s="269"/>
      <c r="F474" s="269"/>
      <c r="G474" s="269"/>
      <c r="H474" s="269"/>
      <c r="I474" s="269"/>
      <c r="J474" s="9">
        <f t="shared" si="106"/>
        <v>3</v>
      </c>
      <c r="K474" s="9">
        <f t="shared" si="107"/>
        <v>0</v>
      </c>
      <c r="L474" s="9">
        <f t="shared" si="108"/>
        <v>0</v>
      </c>
      <c r="M474" s="91">
        <f t="shared" si="109"/>
        <v>3</v>
      </c>
      <c r="N474" s="9">
        <f t="shared" si="110"/>
        <v>3</v>
      </c>
      <c r="O474" s="9">
        <f t="shared" si="111"/>
        <v>2</v>
      </c>
      <c r="P474" s="9">
        <f t="shared" si="112"/>
        <v>5</v>
      </c>
      <c r="Q474" s="15">
        <f t="shared" si="113"/>
        <v>0</v>
      </c>
      <c r="R474" s="15" t="str">
        <f t="shared" si="114"/>
        <v>C</v>
      </c>
      <c r="S474" s="15">
        <f t="shared" si="115"/>
        <v>0</v>
      </c>
      <c r="T474" s="15" t="str">
        <f t="shared" si="116"/>
        <v>DS</v>
      </c>
      <c r="U474"/>
      <c r="V474"/>
      <c r="W474"/>
      <c r="X474"/>
      <c r="Y474"/>
      <c r="Z474"/>
    </row>
    <row r="475" spans="1:26" ht="18.600000000000001" customHeight="1" x14ac:dyDescent="0.25">
      <c r="A475" s="18" t="str">
        <f t="shared" si="105"/>
        <v>ULR4627</v>
      </c>
      <c r="B475" s="269" t="s">
        <v>200</v>
      </c>
      <c r="C475" s="269"/>
      <c r="D475" s="269"/>
      <c r="E475" s="269"/>
      <c r="F475" s="269"/>
      <c r="G475" s="269"/>
      <c r="H475" s="269"/>
      <c r="I475" s="269"/>
      <c r="J475" s="9">
        <f t="shared" si="106"/>
        <v>3</v>
      </c>
      <c r="K475" s="9">
        <f t="shared" si="107"/>
        <v>2</v>
      </c>
      <c r="L475" s="9">
        <f t="shared" si="108"/>
        <v>0</v>
      </c>
      <c r="M475" s="9">
        <f t="shared" si="109"/>
        <v>2</v>
      </c>
      <c r="N475" s="9">
        <f t="shared" si="110"/>
        <v>4</v>
      </c>
      <c r="O475" s="9">
        <f t="shared" si="111"/>
        <v>1</v>
      </c>
      <c r="P475" s="9">
        <f t="shared" si="112"/>
        <v>5</v>
      </c>
      <c r="Q475" s="15" t="str">
        <f t="shared" si="113"/>
        <v>E</v>
      </c>
      <c r="R475" s="15">
        <f t="shared" si="114"/>
        <v>0</v>
      </c>
      <c r="S475" s="15">
        <f t="shared" si="115"/>
        <v>0</v>
      </c>
      <c r="T475" s="15" t="str">
        <f t="shared" si="116"/>
        <v>DS</v>
      </c>
      <c r="U475"/>
      <c r="V475"/>
      <c r="W475"/>
      <c r="X475"/>
      <c r="Y475"/>
      <c r="Z475"/>
    </row>
    <row r="476" spans="1:26" ht="18.600000000000001" customHeight="1" x14ac:dyDescent="0.25">
      <c r="A476" s="18" t="str">
        <f t="shared" si="105"/>
        <v>ULR4417</v>
      </c>
      <c r="B476" s="269" t="s">
        <v>202</v>
      </c>
      <c r="C476" s="269"/>
      <c r="D476" s="269"/>
      <c r="E476" s="269"/>
      <c r="F476" s="269"/>
      <c r="G476" s="269"/>
      <c r="H476" s="269"/>
      <c r="I476" s="269"/>
      <c r="J476" s="9">
        <f t="shared" si="106"/>
        <v>5</v>
      </c>
      <c r="K476" s="9">
        <f t="shared" si="107"/>
        <v>2</v>
      </c>
      <c r="L476" s="9">
        <f t="shared" si="108"/>
        <v>2</v>
      </c>
      <c r="M476" s="9">
        <f t="shared" si="109"/>
        <v>0</v>
      </c>
      <c r="N476" s="9">
        <f t="shared" si="110"/>
        <v>4</v>
      </c>
      <c r="O476" s="9">
        <f t="shared" si="111"/>
        <v>5</v>
      </c>
      <c r="P476" s="9">
        <f t="shared" si="112"/>
        <v>9</v>
      </c>
      <c r="Q476" s="15" t="str">
        <f t="shared" si="113"/>
        <v>E</v>
      </c>
      <c r="R476" s="15">
        <f t="shared" si="114"/>
        <v>0</v>
      </c>
      <c r="S476" s="15">
        <f t="shared" si="115"/>
        <v>0</v>
      </c>
      <c r="T476" s="15" t="str">
        <f t="shared" si="116"/>
        <v>DS</v>
      </c>
      <c r="U476"/>
      <c r="V476"/>
      <c r="W476"/>
      <c r="X476"/>
      <c r="Y476"/>
      <c r="Z476"/>
    </row>
    <row r="477" spans="1:26" ht="28.35" customHeight="1" x14ac:dyDescent="0.25">
      <c r="A477" s="18" t="str">
        <f t="shared" si="105"/>
        <v>ULR4418</v>
      </c>
      <c r="B477" s="269" t="s">
        <v>204</v>
      </c>
      <c r="C477" s="269"/>
      <c r="D477" s="269"/>
      <c r="E477" s="269"/>
      <c r="F477" s="269"/>
      <c r="G477" s="269"/>
      <c r="H477" s="269"/>
      <c r="I477" s="269"/>
      <c r="J477" s="9">
        <f t="shared" si="106"/>
        <v>4</v>
      </c>
      <c r="K477" s="9">
        <f t="shared" si="107"/>
        <v>2</v>
      </c>
      <c r="L477" s="9">
        <f t="shared" si="108"/>
        <v>1</v>
      </c>
      <c r="M477" s="9">
        <f t="shared" si="109"/>
        <v>0</v>
      </c>
      <c r="N477" s="9">
        <f t="shared" si="110"/>
        <v>3</v>
      </c>
      <c r="O477" s="9">
        <f t="shared" si="111"/>
        <v>4</v>
      </c>
      <c r="P477" s="9">
        <f t="shared" si="112"/>
        <v>7</v>
      </c>
      <c r="Q477" s="15" t="str">
        <f t="shared" si="113"/>
        <v>E</v>
      </c>
      <c r="R477" s="15">
        <f t="shared" si="114"/>
        <v>0</v>
      </c>
      <c r="S477" s="15">
        <f t="shared" si="115"/>
        <v>0</v>
      </c>
      <c r="T477" s="15" t="str">
        <f t="shared" si="116"/>
        <v>DS</v>
      </c>
      <c r="U477"/>
      <c r="V477"/>
      <c r="W477"/>
      <c r="X477"/>
      <c r="Y477"/>
      <c r="Z477"/>
    </row>
    <row r="478" spans="1:26" ht="18.600000000000001" customHeight="1" x14ac:dyDescent="0.25">
      <c r="A478" s="18" t="str">
        <f t="shared" si="105"/>
        <v>ULR4419</v>
      </c>
      <c r="B478" s="269" t="s">
        <v>206</v>
      </c>
      <c r="C478" s="269"/>
      <c r="D478" s="269"/>
      <c r="E478" s="269"/>
      <c r="F478" s="269"/>
      <c r="G478" s="269"/>
      <c r="H478" s="269"/>
      <c r="I478" s="269"/>
      <c r="J478" s="9">
        <f t="shared" si="106"/>
        <v>3</v>
      </c>
      <c r="K478" s="9">
        <f t="shared" si="107"/>
        <v>0</v>
      </c>
      <c r="L478" s="9">
        <f t="shared" si="108"/>
        <v>0</v>
      </c>
      <c r="M478" s="91">
        <f t="shared" si="109"/>
        <v>4</v>
      </c>
      <c r="N478" s="9">
        <f t="shared" si="110"/>
        <v>4</v>
      </c>
      <c r="O478" s="9">
        <f t="shared" si="111"/>
        <v>1</v>
      </c>
      <c r="P478" s="9">
        <f t="shared" si="112"/>
        <v>5</v>
      </c>
      <c r="Q478" s="15">
        <f t="shared" si="113"/>
        <v>0</v>
      </c>
      <c r="R478" s="15" t="str">
        <f t="shared" si="114"/>
        <v>C</v>
      </c>
      <c r="S478" s="15">
        <f t="shared" si="115"/>
        <v>0</v>
      </c>
      <c r="T478" s="15" t="str">
        <f t="shared" si="116"/>
        <v>DS</v>
      </c>
      <c r="U478"/>
      <c r="V478"/>
      <c r="W478"/>
      <c r="X478"/>
      <c r="Y478"/>
      <c r="Z478"/>
    </row>
    <row r="479" spans="1:26" ht="28.35" customHeight="1" x14ac:dyDescent="0.25">
      <c r="A479" s="18" t="str">
        <f t="shared" si="105"/>
        <v>ULR4522</v>
      </c>
      <c r="B479" s="269" t="s">
        <v>215</v>
      </c>
      <c r="C479" s="269"/>
      <c r="D479" s="269"/>
      <c r="E479" s="269"/>
      <c r="F479" s="269"/>
      <c r="G479" s="269"/>
      <c r="H479" s="269"/>
      <c r="I479" s="269"/>
      <c r="J479" s="9">
        <f t="shared" si="106"/>
        <v>6</v>
      </c>
      <c r="K479" s="9">
        <f t="shared" si="107"/>
        <v>2</v>
      </c>
      <c r="L479" s="9">
        <f t="shared" si="108"/>
        <v>2</v>
      </c>
      <c r="M479" s="9">
        <f t="shared" si="109"/>
        <v>0</v>
      </c>
      <c r="N479" s="9">
        <f t="shared" si="110"/>
        <v>4</v>
      </c>
      <c r="O479" s="9">
        <f t="shared" si="111"/>
        <v>7</v>
      </c>
      <c r="P479" s="9">
        <f t="shared" si="112"/>
        <v>11</v>
      </c>
      <c r="Q479" s="15" t="str">
        <f t="shared" si="113"/>
        <v>E</v>
      </c>
      <c r="R479" s="15">
        <f t="shared" si="114"/>
        <v>0</v>
      </c>
      <c r="S479" s="15">
        <f t="shared" si="115"/>
        <v>0</v>
      </c>
      <c r="T479" s="15" t="str">
        <f t="shared" si="116"/>
        <v>DS</v>
      </c>
      <c r="U479"/>
      <c r="V479"/>
      <c r="W479"/>
      <c r="X479"/>
      <c r="Y479"/>
      <c r="Z479"/>
    </row>
    <row r="480" spans="1:26" ht="18.600000000000001" customHeight="1" x14ac:dyDescent="0.25">
      <c r="A480" s="18" t="str">
        <f t="shared" si="105"/>
        <v>ULR4523</v>
      </c>
      <c r="B480" s="269" t="s">
        <v>217</v>
      </c>
      <c r="C480" s="269"/>
      <c r="D480" s="269"/>
      <c r="E480" s="269"/>
      <c r="F480" s="269"/>
      <c r="G480" s="269"/>
      <c r="H480" s="269"/>
      <c r="I480" s="269"/>
      <c r="J480" s="9">
        <f t="shared" si="106"/>
        <v>3</v>
      </c>
      <c r="K480" s="9">
        <f t="shared" si="107"/>
        <v>0</v>
      </c>
      <c r="L480" s="9">
        <f t="shared" si="108"/>
        <v>0</v>
      </c>
      <c r="M480" s="91">
        <f t="shared" si="109"/>
        <v>3</v>
      </c>
      <c r="N480" s="9">
        <f t="shared" si="110"/>
        <v>3</v>
      </c>
      <c r="O480" s="9">
        <f t="shared" si="111"/>
        <v>2</v>
      </c>
      <c r="P480" s="9">
        <f t="shared" si="112"/>
        <v>5</v>
      </c>
      <c r="Q480" s="15">
        <f t="shared" si="113"/>
        <v>0</v>
      </c>
      <c r="R480" s="15" t="str">
        <f t="shared" si="114"/>
        <v>C</v>
      </c>
      <c r="S480" s="15">
        <f t="shared" si="115"/>
        <v>0</v>
      </c>
      <c r="T480" s="15" t="str">
        <f t="shared" si="116"/>
        <v>DS</v>
      </c>
      <c r="U480"/>
      <c r="V480"/>
      <c r="W480"/>
      <c r="X480"/>
      <c r="Y480"/>
      <c r="Z480"/>
    </row>
    <row r="481" spans="1:26" ht="18.600000000000001" customHeight="1" x14ac:dyDescent="0.25">
      <c r="A481" s="18" t="str">
        <f t="shared" si="105"/>
        <v>ULR4312</v>
      </c>
      <c r="B481" s="269" t="s">
        <v>188</v>
      </c>
      <c r="C481" s="269"/>
      <c r="D481" s="269"/>
      <c r="E481" s="269"/>
      <c r="F481" s="269"/>
      <c r="G481" s="269"/>
      <c r="H481" s="269"/>
      <c r="I481" s="269"/>
      <c r="J481" s="9">
        <f t="shared" si="106"/>
        <v>6</v>
      </c>
      <c r="K481" s="9">
        <f t="shared" si="107"/>
        <v>2</v>
      </c>
      <c r="L481" s="9">
        <f t="shared" si="108"/>
        <v>2</v>
      </c>
      <c r="M481" s="9">
        <f t="shared" si="109"/>
        <v>0</v>
      </c>
      <c r="N481" s="9">
        <f t="shared" si="110"/>
        <v>4</v>
      </c>
      <c r="O481" s="9">
        <f t="shared" si="111"/>
        <v>7</v>
      </c>
      <c r="P481" s="9">
        <f t="shared" si="112"/>
        <v>11</v>
      </c>
      <c r="Q481" s="15" t="str">
        <f t="shared" si="113"/>
        <v>E</v>
      </c>
      <c r="R481" s="15">
        <f t="shared" si="114"/>
        <v>0</v>
      </c>
      <c r="S481" s="15">
        <f t="shared" si="115"/>
        <v>0</v>
      </c>
      <c r="T481" s="15" t="str">
        <f t="shared" si="116"/>
        <v>DS</v>
      </c>
      <c r="U481"/>
      <c r="V481"/>
      <c r="W481"/>
      <c r="X481"/>
      <c r="Y481"/>
      <c r="Z481"/>
    </row>
    <row r="482" spans="1:26" ht="28.35" customHeight="1" x14ac:dyDescent="0.25">
      <c r="A482" s="18" t="str">
        <f t="shared" si="105"/>
        <v>ULR4521</v>
      </c>
      <c r="B482" s="269" t="s">
        <v>213</v>
      </c>
      <c r="C482" s="269"/>
      <c r="D482" s="269"/>
      <c r="E482" s="269"/>
      <c r="F482" s="269"/>
      <c r="G482" s="269"/>
      <c r="H482" s="269"/>
      <c r="I482" s="269"/>
      <c r="J482" s="9">
        <f t="shared" si="106"/>
        <v>6</v>
      </c>
      <c r="K482" s="9">
        <f t="shared" si="107"/>
        <v>2</v>
      </c>
      <c r="L482" s="9">
        <f t="shared" si="108"/>
        <v>2</v>
      </c>
      <c r="M482" s="9">
        <f t="shared" si="109"/>
        <v>0</v>
      </c>
      <c r="N482" s="9">
        <f t="shared" si="110"/>
        <v>4</v>
      </c>
      <c r="O482" s="9">
        <f t="shared" si="111"/>
        <v>7</v>
      </c>
      <c r="P482" s="9">
        <f t="shared" si="112"/>
        <v>11</v>
      </c>
      <c r="Q482" s="15" t="str">
        <f t="shared" si="113"/>
        <v>E</v>
      </c>
      <c r="R482" s="15">
        <f t="shared" si="114"/>
        <v>0</v>
      </c>
      <c r="S482" s="15">
        <f t="shared" si="115"/>
        <v>0</v>
      </c>
      <c r="T482" s="15" t="str">
        <f t="shared" si="116"/>
        <v>DS</v>
      </c>
      <c r="U482"/>
      <c r="V482"/>
      <c r="W482"/>
      <c r="X482"/>
      <c r="Y482"/>
      <c r="Z482"/>
    </row>
    <row r="483" spans="1:26" ht="18.600000000000001" customHeight="1" x14ac:dyDescent="0.25">
      <c r="A483" s="18" t="str">
        <f t="shared" si="105"/>
        <v>UMX0001</v>
      </c>
      <c r="B483" s="269" t="s">
        <v>195</v>
      </c>
      <c r="C483" s="269"/>
      <c r="D483" s="269"/>
      <c r="E483" s="269"/>
      <c r="F483" s="269"/>
      <c r="G483" s="269"/>
      <c r="H483" s="269"/>
      <c r="I483" s="269"/>
      <c r="J483" s="9">
        <f t="shared" si="106"/>
        <v>5</v>
      </c>
      <c r="K483" s="9">
        <f t="shared" si="107"/>
        <v>2</v>
      </c>
      <c r="L483" s="9">
        <f t="shared" si="108"/>
        <v>2</v>
      </c>
      <c r="M483" s="9">
        <f t="shared" si="109"/>
        <v>0</v>
      </c>
      <c r="N483" s="9">
        <f t="shared" si="110"/>
        <v>4</v>
      </c>
      <c r="O483" s="9">
        <f t="shared" si="111"/>
        <v>5</v>
      </c>
      <c r="P483" s="9">
        <f t="shared" si="112"/>
        <v>9</v>
      </c>
      <c r="Q483" s="15">
        <f t="shared" si="113"/>
        <v>0</v>
      </c>
      <c r="R483" s="15" t="str">
        <f t="shared" si="114"/>
        <v>C</v>
      </c>
      <c r="S483" s="15">
        <f t="shared" si="115"/>
        <v>0</v>
      </c>
      <c r="T483" s="15" t="str">
        <f t="shared" si="116"/>
        <v>DS</v>
      </c>
      <c r="U483"/>
      <c r="V483"/>
      <c r="W483"/>
      <c r="X483"/>
      <c r="Y483"/>
      <c r="Z483"/>
    </row>
    <row r="484" spans="1:26" ht="18.600000000000001" customHeight="1" x14ac:dyDescent="0.25">
      <c r="A484" s="18" t="str">
        <f t="shared" si="105"/>
        <v>ULX0002</v>
      </c>
      <c r="B484" s="269" t="s">
        <v>208</v>
      </c>
      <c r="C484" s="269"/>
      <c r="D484" s="269"/>
      <c r="E484" s="269"/>
      <c r="F484" s="269"/>
      <c r="G484" s="269"/>
      <c r="H484" s="269"/>
      <c r="I484" s="269"/>
      <c r="J484" s="9">
        <f t="shared" si="106"/>
        <v>5</v>
      </c>
      <c r="K484" s="9">
        <f t="shared" si="107"/>
        <v>2</v>
      </c>
      <c r="L484" s="9">
        <f t="shared" si="108"/>
        <v>2</v>
      </c>
      <c r="M484" s="9">
        <f t="shared" si="109"/>
        <v>0</v>
      </c>
      <c r="N484" s="9">
        <f t="shared" si="110"/>
        <v>4</v>
      </c>
      <c r="O484" s="9">
        <f t="shared" si="111"/>
        <v>5</v>
      </c>
      <c r="P484" s="9">
        <f t="shared" si="112"/>
        <v>9</v>
      </c>
      <c r="Q484" s="15">
        <f t="shared" si="113"/>
        <v>0</v>
      </c>
      <c r="R484" s="15" t="str">
        <f t="shared" si="114"/>
        <v>C</v>
      </c>
      <c r="S484" s="15">
        <f t="shared" si="115"/>
        <v>0</v>
      </c>
      <c r="T484" s="15" t="str">
        <f t="shared" si="116"/>
        <v>DS</v>
      </c>
      <c r="U484"/>
      <c r="V484"/>
      <c r="W484"/>
      <c r="X484"/>
      <c r="Y484"/>
      <c r="Z484"/>
    </row>
    <row r="485" spans="1:26" ht="18.600000000000001" customHeight="1" x14ac:dyDescent="0.25">
      <c r="A485" s="18" t="str">
        <f t="shared" si="105"/>
        <v>ULX0002</v>
      </c>
      <c r="B485" s="269" t="s">
        <v>209</v>
      </c>
      <c r="C485" s="269"/>
      <c r="D485" s="269"/>
      <c r="E485" s="269"/>
      <c r="F485" s="269"/>
      <c r="G485" s="269"/>
      <c r="H485" s="269"/>
      <c r="I485" s="269"/>
      <c r="J485" s="9">
        <f t="shared" si="106"/>
        <v>5</v>
      </c>
      <c r="K485" s="9">
        <f t="shared" si="107"/>
        <v>2</v>
      </c>
      <c r="L485" s="9">
        <f t="shared" si="108"/>
        <v>2</v>
      </c>
      <c r="M485" s="9">
        <f t="shared" si="109"/>
        <v>0</v>
      </c>
      <c r="N485" s="9">
        <f t="shared" si="110"/>
        <v>4</v>
      </c>
      <c r="O485" s="9">
        <f t="shared" si="111"/>
        <v>5</v>
      </c>
      <c r="P485" s="9">
        <f t="shared" si="112"/>
        <v>9</v>
      </c>
      <c r="Q485" s="15">
        <f t="shared" si="113"/>
        <v>0</v>
      </c>
      <c r="R485" s="15" t="str">
        <f t="shared" si="114"/>
        <v>C</v>
      </c>
      <c r="S485" s="15">
        <f t="shared" si="115"/>
        <v>0</v>
      </c>
      <c r="T485" s="15" t="str">
        <f t="shared" si="116"/>
        <v>DS</v>
      </c>
      <c r="U485"/>
      <c r="V485"/>
      <c r="W485"/>
      <c r="X485"/>
      <c r="Y485"/>
      <c r="Z485"/>
    </row>
    <row r="486" spans="1:26" ht="18.600000000000001" customHeight="1" x14ac:dyDescent="0.25">
      <c r="A486" s="18" t="str">
        <f t="shared" si="105"/>
        <v>ULX0003</v>
      </c>
      <c r="B486" s="269" t="s">
        <v>219</v>
      </c>
      <c r="C486" s="269"/>
      <c r="D486" s="269"/>
      <c r="E486" s="269"/>
      <c r="F486" s="269"/>
      <c r="G486" s="269"/>
      <c r="H486" s="269"/>
      <c r="I486" s="269"/>
      <c r="J486" s="9">
        <f t="shared" si="106"/>
        <v>5</v>
      </c>
      <c r="K486" s="9">
        <f t="shared" si="107"/>
        <v>2</v>
      </c>
      <c r="L486" s="9">
        <f t="shared" si="108"/>
        <v>2</v>
      </c>
      <c r="M486" s="9">
        <f t="shared" si="109"/>
        <v>0</v>
      </c>
      <c r="N486" s="9">
        <f t="shared" si="110"/>
        <v>4</v>
      </c>
      <c r="O486" s="9">
        <f t="shared" si="111"/>
        <v>5</v>
      </c>
      <c r="P486" s="9">
        <f t="shared" si="112"/>
        <v>9</v>
      </c>
      <c r="Q486" s="15">
        <f t="shared" si="113"/>
        <v>0</v>
      </c>
      <c r="R486" s="15" t="str">
        <f t="shared" si="114"/>
        <v>C</v>
      </c>
      <c r="S486" s="15">
        <f t="shared" si="115"/>
        <v>0</v>
      </c>
      <c r="T486" s="15" t="str">
        <f t="shared" si="116"/>
        <v>DS</v>
      </c>
      <c r="U486"/>
      <c r="V486"/>
      <c r="W486"/>
      <c r="X486"/>
      <c r="Y486"/>
      <c r="Z486"/>
    </row>
    <row r="487" spans="1:26" ht="18.600000000000001" customHeight="1" x14ac:dyDescent="0.25">
      <c r="A487" s="18" t="str">
        <f t="shared" si="105"/>
        <v>ULX0003</v>
      </c>
      <c r="B487" s="269" t="s">
        <v>220</v>
      </c>
      <c r="C487" s="269"/>
      <c r="D487" s="269"/>
      <c r="E487" s="269"/>
      <c r="F487" s="269"/>
      <c r="G487" s="269"/>
      <c r="H487" s="269"/>
      <c r="I487" s="269"/>
      <c r="J487" s="9">
        <f t="shared" si="106"/>
        <v>5</v>
      </c>
      <c r="K487" s="9">
        <f t="shared" si="107"/>
        <v>2</v>
      </c>
      <c r="L487" s="9">
        <f t="shared" si="108"/>
        <v>2</v>
      </c>
      <c r="M487" s="9">
        <f t="shared" si="109"/>
        <v>0</v>
      </c>
      <c r="N487" s="9">
        <f t="shared" si="110"/>
        <v>4</v>
      </c>
      <c r="O487" s="9">
        <f t="shared" si="111"/>
        <v>5</v>
      </c>
      <c r="P487" s="9">
        <f t="shared" si="112"/>
        <v>9</v>
      </c>
      <c r="Q487" s="15">
        <f t="shared" si="113"/>
        <v>0</v>
      </c>
      <c r="R487" s="15" t="str">
        <f t="shared" si="114"/>
        <v>C</v>
      </c>
      <c r="S487" s="15">
        <f t="shared" si="115"/>
        <v>0</v>
      </c>
      <c r="T487" s="15" t="str">
        <f t="shared" si="116"/>
        <v>DS</v>
      </c>
      <c r="U487"/>
      <c r="V487"/>
      <c r="W487"/>
      <c r="X487"/>
      <c r="Y487"/>
      <c r="Z487"/>
    </row>
    <row r="488" spans="1:26" ht="15" x14ac:dyDescent="0.25">
      <c r="A488" s="10" t="s">
        <v>26</v>
      </c>
      <c r="B488" s="270"/>
      <c r="C488" s="270"/>
      <c r="D488" s="270"/>
      <c r="E488" s="270"/>
      <c r="F488" s="270"/>
      <c r="G488" s="270"/>
      <c r="H488" s="270"/>
      <c r="I488" s="270"/>
      <c r="J488" s="11">
        <f t="shared" ref="J488:P488" si="117">SUM(J469:J487)</f>
        <v>89</v>
      </c>
      <c r="K488" s="11">
        <f t="shared" si="117"/>
        <v>32</v>
      </c>
      <c r="L488" s="11">
        <f t="shared" si="117"/>
        <v>28</v>
      </c>
      <c r="M488" s="11">
        <f t="shared" si="117"/>
        <v>12</v>
      </c>
      <c r="N488" s="11">
        <f t="shared" si="117"/>
        <v>72</v>
      </c>
      <c r="O488" s="11">
        <f t="shared" si="117"/>
        <v>87</v>
      </c>
      <c r="P488" s="11">
        <f t="shared" si="117"/>
        <v>159</v>
      </c>
      <c r="Q488" s="10">
        <f>COUNTIF(Q469:Q487,"E")</f>
        <v>10</v>
      </c>
      <c r="R488" s="10">
        <f>COUNTIF(R469:R487,"C")</f>
        <v>9</v>
      </c>
      <c r="S488" s="10">
        <f>COUNTIF(S469:S487,"VP")</f>
        <v>0</v>
      </c>
      <c r="T488" s="8">
        <f>COUNTA(T469:T487)</f>
        <v>19</v>
      </c>
      <c r="U488"/>
      <c r="V488"/>
      <c r="W488"/>
      <c r="X488"/>
      <c r="Y488"/>
      <c r="Z488"/>
    </row>
    <row r="489" spans="1:26" ht="15" x14ac:dyDescent="0.25">
      <c r="A489" s="140" t="s">
        <v>69</v>
      </c>
      <c r="B489" s="140"/>
      <c r="C489" s="140"/>
      <c r="D489" s="140"/>
      <c r="E489" s="140"/>
      <c r="F489" s="140"/>
      <c r="G489" s="140"/>
      <c r="H489" s="140"/>
      <c r="I489" s="140"/>
      <c r="J489" s="140"/>
      <c r="K489" s="140"/>
      <c r="L489" s="140"/>
      <c r="M489" s="140"/>
      <c r="N489" s="140"/>
      <c r="O489" s="140"/>
      <c r="P489" s="140"/>
      <c r="Q489" s="140"/>
      <c r="R489" s="140"/>
      <c r="S489" s="140"/>
      <c r="T489" s="140"/>
      <c r="U489"/>
      <c r="V489"/>
      <c r="W489"/>
      <c r="X489"/>
      <c r="Y489"/>
      <c r="Z489"/>
    </row>
    <row r="490" spans="1:26" ht="19.7" customHeight="1" x14ac:dyDescent="0.25">
      <c r="A490" s="18" t="str">
        <f>IF(ISNA(INDEX($A$232:$T$394,MATCH($B490,$B$232:$B$394,0),1)),"",INDEX($A$232:$T$394,MATCH($B490,$B$232:$B$394,0),1))</f>
        <v>ULR4625</v>
      </c>
      <c r="B490" s="265" t="s">
        <v>224</v>
      </c>
      <c r="C490" s="265"/>
      <c r="D490" s="265"/>
      <c r="E490" s="265"/>
      <c r="F490" s="265"/>
      <c r="G490" s="265"/>
      <c r="H490" s="265"/>
      <c r="I490" s="265"/>
      <c r="J490" s="9">
        <f>IF(ISNA(INDEX($A$232:$T$394,MATCH($B490,$B$232:$B$394,0),10)),"",INDEX($A$232:$T$394,MATCH($B490,$B$232:$B$394,0),10))</f>
        <v>4</v>
      </c>
      <c r="K490" s="9">
        <f>IF(ISNA(INDEX($A$232:$T$394,MATCH($B490,$B$232:$B$394,0),11)),"",INDEX($A$232:$T$394,MATCH($B490,$B$232:$B$394,0),11))</f>
        <v>2</v>
      </c>
      <c r="L490" s="9">
        <f>IF(ISNA(INDEX($A$232:$T$394,MATCH($B490,$B$232:$B$394,0),12)),"",INDEX($A$232:$T$394,MATCH($B490,$B$232:$B$394,0),12))</f>
        <v>2</v>
      </c>
      <c r="M490" s="9">
        <f>IF(ISNA(INDEX($A$232:$T$394,MATCH($B490,$B$232:$B$394,0),13)),"",INDEX($A$232:$T$394,MATCH($B490,$B$232:$B$394,0),13))</f>
        <v>0</v>
      </c>
      <c r="N490" s="9">
        <f>IF(ISNA(INDEX($A$232:$T$394,MATCH($B490,$B$232:$B$394,0),14)),"",INDEX($A$232:$T$394,MATCH($B490,$B$232:$B$394,0),14))</f>
        <v>4</v>
      </c>
      <c r="O490" s="9">
        <f>IF(ISNA(INDEX($A$232:$T$394,MATCH($B490,$B$232:$B$394,0),15)),"",INDEX($A$232:$T$394,MATCH($B490,$B$232:$B$394,0),15))</f>
        <v>4</v>
      </c>
      <c r="P490" s="9">
        <f>IF(ISNA(INDEX($A$232:$T$394,MATCH($B490,$B$232:$B$394,0),16)),"",INDEX($A$232:$T$394,MATCH($B490,$B$232:$B$394,0),16))</f>
        <v>8</v>
      </c>
      <c r="Q490" s="15" t="str">
        <f>IF(ISNA(INDEX($A$232:$T$394,MATCH($B490,$B$232:$B$394,0),17)),"",INDEX($A$232:$T$394,MATCH($B490,$B$232:$B$394,0),17))</f>
        <v>E</v>
      </c>
      <c r="R490" s="15">
        <f>IF(ISNA(INDEX($A$232:$T$394,MATCH($B490,$B$232:$B$394,0),18)),"",INDEX($A$232:$T$394,MATCH($B490,$B$232:$B$394,0),18))</f>
        <v>0</v>
      </c>
      <c r="S490" s="15">
        <f>IF(ISNA(INDEX($A$232:$T$394,MATCH($B490,$B$232:$B$394,0),19)),"",INDEX($A$232:$T$394,MATCH($B490,$B$232:$B$394,0),19))</f>
        <v>0</v>
      </c>
      <c r="T490" s="15" t="str">
        <f>IF(ISNA(INDEX($A$232:$T$394,MATCH($B490,$B$232:$B$394,0),20)),"",INDEX($A$232:$T$394,MATCH($B490,$B$232:$B$394,0),20))</f>
        <v>DS</v>
      </c>
      <c r="U490"/>
      <c r="V490"/>
      <c r="W490"/>
      <c r="X490"/>
      <c r="Y490"/>
      <c r="Z490"/>
    </row>
    <row r="491" spans="1:26" ht="19.7" customHeight="1" x14ac:dyDescent="0.25">
      <c r="A491" s="18" t="str">
        <f>IF(ISNA(INDEX($A$232:$T$394,MATCH($B491,$B$232:$B$394,0),1)),"",INDEX($A$232:$T$394,MATCH($B491,$B$232:$B$394,0),1))</f>
        <v>ULR4626</v>
      </c>
      <c r="B491" s="265" t="s">
        <v>226</v>
      </c>
      <c r="C491" s="265"/>
      <c r="D491" s="265"/>
      <c r="E491" s="265"/>
      <c r="F491" s="265"/>
      <c r="G491" s="265"/>
      <c r="H491" s="265"/>
      <c r="I491" s="265"/>
      <c r="J491" s="9">
        <f>IF(ISNA(INDEX($A$232:$T$394,MATCH($B491,$B$232:$B$394,0),10)),"",INDEX($A$232:$T$394,MATCH($B491,$B$232:$B$394,0),10))</f>
        <v>5</v>
      </c>
      <c r="K491" s="9">
        <f>IF(ISNA(INDEX($A$232:$T$394,MATCH($B491,$B$232:$B$394,0),11)),"",INDEX($A$232:$T$394,MATCH($B491,$B$232:$B$394,0),11))</f>
        <v>2</v>
      </c>
      <c r="L491" s="9">
        <f>IF(ISNA(INDEX($A$232:$T$394,MATCH($B491,$B$232:$B$394,0),12)),"",INDEX($A$232:$T$394,MATCH($B491,$B$232:$B$394,0),12))</f>
        <v>2</v>
      </c>
      <c r="M491" s="9">
        <f>IF(ISNA(INDEX($A$232:$T$394,MATCH($B491,$B$232:$B$394,0),13)),"",INDEX($A$232:$T$394,MATCH($B491,$B$232:$B$394,0),13))</f>
        <v>0</v>
      </c>
      <c r="N491" s="9">
        <f>IF(ISNA(INDEX($A$232:$T$394,MATCH($B491,$B$232:$B$394,0),14)),"",INDEX($A$232:$T$394,MATCH($B491,$B$232:$B$394,0),14))</f>
        <v>4</v>
      </c>
      <c r="O491" s="9">
        <f>IF(ISNA(INDEX($A$232:$T$394,MATCH($B491,$B$232:$B$394,0),15)),"",INDEX($A$232:$T$394,MATCH($B491,$B$232:$B$394,0),15))</f>
        <v>6</v>
      </c>
      <c r="P491" s="9">
        <f>IF(ISNA(INDEX($A$232:$T$394,MATCH($B491,$B$232:$B$394,0),16)),"",INDEX($A$232:$T$394,MATCH($B491,$B$232:$B$394,0),16))</f>
        <v>10</v>
      </c>
      <c r="Q491" s="15" t="str">
        <f>IF(ISNA(INDEX($A$232:$T$394,MATCH($B491,$B$232:$B$394,0),17)),"",INDEX($A$232:$T$394,MATCH($B491,$B$232:$B$394,0),17))</f>
        <v>E</v>
      </c>
      <c r="R491" s="15">
        <f>IF(ISNA(INDEX($A$232:$T$394,MATCH($B491,$B$232:$B$394,0),18)),"",INDEX($A$232:$T$394,MATCH($B491,$B$232:$B$394,0),18))</f>
        <v>0</v>
      </c>
      <c r="S491" s="15">
        <f>IF(ISNA(INDEX($A$232:$T$394,MATCH($B491,$B$232:$B$394,0),19)),"",INDEX($A$232:$T$394,MATCH($B491,$B$232:$B$394,0),19))</f>
        <v>0</v>
      </c>
      <c r="T491" s="15" t="str">
        <f>IF(ISNA(INDEX($A$232:$T$394,MATCH($B491,$B$232:$B$394,0),20)),"",INDEX($A$232:$T$394,MATCH($B491,$B$232:$B$394,0),20))</f>
        <v>DS</v>
      </c>
      <c r="U491"/>
      <c r="V491"/>
      <c r="W491"/>
      <c r="X491"/>
      <c r="Y491"/>
      <c r="Z491"/>
    </row>
    <row r="492" spans="1:26" ht="19.7" customHeight="1" x14ac:dyDescent="0.25">
      <c r="A492" s="18" t="str">
        <f>IF(ISNA(INDEX($A$232:$T$394,MATCH($B492,$B$232:$B$394,0),1)),"",INDEX($A$232:$T$394,MATCH($B492,$B$232:$B$394,0),1))</f>
        <v>ULX0004</v>
      </c>
      <c r="B492" s="265" t="s">
        <v>230</v>
      </c>
      <c r="C492" s="265"/>
      <c r="D492" s="265"/>
      <c r="E492" s="265"/>
      <c r="F492" s="265"/>
      <c r="G492" s="265"/>
      <c r="H492" s="265"/>
      <c r="I492" s="265"/>
      <c r="J492" s="9">
        <f>IF(ISNA(INDEX($A$232:$T$394,MATCH($B492,$B$232:$B$394,0),10)),"",INDEX($A$232:$T$394,MATCH($B492,$B$232:$B$394,0),10))</f>
        <v>6</v>
      </c>
      <c r="K492" s="9">
        <f>IF(ISNA(INDEX($A$232:$T$394,MATCH($B492,$B$232:$B$394,0),11)),"",INDEX($A$232:$T$394,MATCH($B492,$B$232:$B$394,0),11))</f>
        <v>2</v>
      </c>
      <c r="L492" s="9">
        <f>IF(ISNA(INDEX($A$232:$T$394,MATCH($B492,$B$232:$B$394,0),12)),"",INDEX($A$232:$T$394,MATCH($B492,$B$232:$B$394,0),12))</f>
        <v>2</v>
      </c>
      <c r="M492" s="9">
        <f>IF(ISNA(INDEX($A$232:$T$394,MATCH($B492,$B$232:$B$394,0),13)),"",INDEX($A$232:$T$394,MATCH($B492,$B$232:$B$394,0),13))</f>
        <v>0</v>
      </c>
      <c r="N492" s="9">
        <f>IF(ISNA(INDEX($A$232:$T$394,MATCH($B492,$B$232:$B$394,0),14)),"",INDEX($A$232:$T$394,MATCH($B492,$B$232:$B$394,0),14))</f>
        <v>4</v>
      </c>
      <c r="O492" s="9">
        <f>IF(ISNA(INDEX($A$232:$T$394,MATCH($B492,$B$232:$B$394,0),15)),"",INDEX($A$232:$T$394,MATCH($B492,$B$232:$B$394,0),15))</f>
        <v>9</v>
      </c>
      <c r="P492" s="9">
        <f>IF(ISNA(INDEX($A$232:$T$394,MATCH($B492,$B$232:$B$394,0),16)),"",INDEX($A$232:$T$394,MATCH($B492,$B$232:$B$394,0),16))</f>
        <v>13</v>
      </c>
      <c r="Q492" s="15">
        <f>IF(ISNA(INDEX($A$232:$T$394,MATCH($B492,$B$232:$B$394,0),17)),"",INDEX($A$232:$T$394,MATCH($B492,$B$232:$B$394,0),17))</f>
        <v>0</v>
      </c>
      <c r="R492" s="15" t="str">
        <f>IF(ISNA(INDEX($A$232:$T$394,MATCH($B492,$B$232:$B$394,0),18)),"",INDEX($A$232:$T$394,MATCH($B492,$B$232:$B$394,0),18))</f>
        <v>C</v>
      </c>
      <c r="S492" s="15">
        <f>IF(ISNA(INDEX($A$232:$T$394,MATCH($B492,$B$232:$B$394,0),19)),"",INDEX($A$232:$T$394,MATCH($B492,$B$232:$B$394,0),19))</f>
        <v>0</v>
      </c>
      <c r="T492" s="15" t="str">
        <f>IF(ISNA(INDEX($A$232:$T$394,MATCH($B492,$B$232:$B$394,0),20)),"",INDEX($A$232:$T$394,MATCH($B492,$B$232:$B$394,0),20))</f>
        <v>DS</v>
      </c>
      <c r="U492"/>
      <c r="V492"/>
      <c r="W492"/>
      <c r="X492"/>
      <c r="Y492"/>
      <c r="Z492"/>
    </row>
    <row r="493" spans="1:26" ht="19.7" customHeight="1" x14ac:dyDescent="0.25">
      <c r="A493" s="18" t="str">
        <f>IF(ISNA(INDEX($A$232:$T$394,MATCH($B493,$B$232:$B$394,0),1)),"",INDEX($A$232:$T$394,MATCH($B493,$B$232:$B$394,0),1))</f>
        <v>ULX0004</v>
      </c>
      <c r="B493" s="265" t="s">
        <v>231</v>
      </c>
      <c r="C493" s="265"/>
      <c r="D493" s="265"/>
      <c r="E493" s="265"/>
      <c r="F493" s="265"/>
      <c r="G493" s="265"/>
      <c r="H493" s="265"/>
      <c r="I493" s="265"/>
      <c r="J493" s="9">
        <f>IF(ISNA(INDEX($A$232:$T$394,MATCH($B493,$B$232:$B$394,0),10)),"",INDEX($A$232:$T$394,MATCH($B493,$B$232:$B$394,0),10))</f>
        <v>6</v>
      </c>
      <c r="K493" s="9">
        <f>IF(ISNA(INDEX($A$232:$T$394,MATCH($B493,$B$232:$B$394,0),11)),"",INDEX($A$232:$T$394,MATCH($B493,$B$232:$B$394,0),11))</f>
        <v>2</v>
      </c>
      <c r="L493" s="9">
        <f>IF(ISNA(INDEX($A$232:$T$394,MATCH($B493,$B$232:$B$394,0),12)),"",INDEX($A$232:$T$394,MATCH($B493,$B$232:$B$394,0),12))</f>
        <v>2</v>
      </c>
      <c r="M493" s="9">
        <f>IF(ISNA(INDEX($A$232:$T$394,MATCH($B493,$B$232:$B$394,0),13)),"",INDEX($A$232:$T$394,MATCH($B493,$B$232:$B$394,0),13))</f>
        <v>0</v>
      </c>
      <c r="N493" s="9">
        <f>IF(ISNA(INDEX($A$232:$T$394,MATCH($B493,$B$232:$B$394,0),14)),"",INDEX($A$232:$T$394,MATCH($B493,$B$232:$B$394,0),14))</f>
        <v>4</v>
      </c>
      <c r="O493" s="9">
        <f>IF(ISNA(INDEX($A$232:$T$394,MATCH($B493,$B$232:$B$394,0),15)),"",INDEX($A$232:$T$394,MATCH($B493,$B$232:$B$394,0),15))</f>
        <v>9</v>
      </c>
      <c r="P493" s="9">
        <f>IF(ISNA(INDEX($A$232:$T$394,MATCH($B493,$B$232:$B$394,0),16)),"",INDEX($A$232:$T$394,MATCH($B493,$B$232:$B$394,0),16))</f>
        <v>13</v>
      </c>
      <c r="Q493" s="15">
        <f>IF(ISNA(INDEX($A$232:$T$394,MATCH($B493,$B$232:$B$394,0),17)),"",INDEX($A$232:$T$394,MATCH($B493,$B$232:$B$394,0),17))</f>
        <v>0</v>
      </c>
      <c r="R493" s="15" t="str">
        <f>IF(ISNA(INDEX($A$232:$T$394,MATCH($B493,$B$232:$B$394,0),18)),"",INDEX($A$232:$T$394,MATCH($B493,$B$232:$B$394,0),18))</f>
        <v>C</v>
      </c>
      <c r="S493" s="15">
        <f>IF(ISNA(INDEX($A$232:$T$394,MATCH($B493,$B$232:$B$394,0),19)),"",INDEX($A$232:$T$394,MATCH($B493,$B$232:$B$394,0),19))</f>
        <v>0</v>
      </c>
      <c r="T493" s="15" t="str">
        <f>IF(ISNA(INDEX($A$232:$T$394,MATCH($B493,$B$232:$B$394,0),20)),"",INDEX($A$232:$T$394,MATCH($B493,$B$232:$B$394,0),20))</f>
        <v>DS</v>
      </c>
      <c r="U493"/>
      <c r="V493"/>
      <c r="W493"/>
      <c r="X493"/>
      <c r="Y493"/>
      <c r="Z493"/>
    </row>
    <row r="494" spans="1:26" x14ac:dyDescent="0.2">
      <c r="A494" s="10" t="s">
        <v>26</v>
      </c>
      <c r="B494" s="140"/>
      <c r="C494" s="140"/>
      <c r="D494" s="140"/>
      <c r="E494" s="140"/>
      <c r="F494" s="140"/>
      <c r="G494" s="140"/>
      <c r="H494" s="140"/>
      <c r="I494" s="140"/>
      <c r="J494" s="11">
        <f t="shared" ref="J494:P494" si="118">SUM(J490:J493)</f>
        <v>21</v>
      </c>
      <c r="K494" s="11">
        <f t="shared" si="118"/>
        <v>8</v>
      </c>
      <c r="L494" s="11">
        <f t="shared" si="118"/>
        <v>8</v>
      </c>
      <c r="M494" s="11">
        <f t="shared" si="118"/>
        <v>0</v>
      </c>
      <c r="N494" s="11">
        <f t="shared" si="118"/>
        <v>16</v>
      </c>
      <c r="O494" s="11">
        <f t="shared" si="118"/>
        <v>28</v>
      </c>
      <c r="P494" s="11">
        <f t="shared" si="118"/>
        <v>44</v>
      </c>
      <c r="Q494" s="10">
        <f>COUNTIF(Q490:Q493,"E")</f>
        <v>2</v>
      </c>
      <c r="R494" s="10">
        <f>COUNTIF(R490:R493,"C")</f>
        <v>2</v>
      </c>
      <c r="S494" s="10">
        <f>COUNTIF(S490:S493,"VP")</f>
        <v>0</v>
      </c>
      <c r="T494" s="8">
        <f>COUNTA(T490:T493)</f>
        <v>4</v>
      </c>
    </row>
    <row r="495" spans="1:26" x14ac:dyDescent="0.2">
      <c r="A495" s="194" t="s">
        <v>124</v>
      </c>
      <c r="B495" s="194"/>
      <c r="C495" s="194"/>
      <c r="D495" s="194"/>
      <c r="E495" s="194"/>
      <c r="F495" s="194"/>
      <c r="G495" s="194"/>
      <c r="H495" s="194"/>
      <c r="I495" s="194"/>
      <c r="J495" s="11">
        <f t="shared" ref="J495:T495" si="119">SUM(J488,J494)</f>
        <v>110</v>
      </c>
      <c r="K495" s="11">
        <f t="shared" si="119"/>
        <v>40</v>
      </c>
      <c r="L495" s="11">
        <f t="shared" si="119"/>
        <v>36</v>
      </c>
      <c r="M495" s="11">
        <f t="shared" si="119"/>
        <v>12</v>
      </c>
      <c r="N495" s="11">
        <f t="shared" si="119"/>
        <v>88</v>
      </c>
      <c r="O495" s="11">
        <f t="shared" si="119"/>
        <v>115</v>
      </c>
      <c r="P495" s="11">
        <f t="shared" si="119"/>
        <v>203</v>
      </c>
      <c r="Q495" s="11">
        <f t="shared" si="119"/>
        <v>12</v>
      </c>
      <c r="R495" s="11">
        <f t="shared" si="119"/>
        <v>11</v>
      </c>
      <c r="S495" s="11">
        <f t="shared" si="119"/>
        <v>0</v>
      </c>
      <c r="T495" s="43">
        <f t="shared" si="119"/>
        <v>23</v>
      </c>
    </row>
    <row r="496" spans="1:26" x14ac:dyDescent="0.2">
      <c r="A496" s="259" t="s">
        <v>49</v>
      </c>
      <c r="B496" s="260"/>
      <c r="C496" s="260"/>
      <c r="D496" s="260"/>
      <c r="E496" s="260"/>
      <c r="F496" s="260"/>
      <c r="G496" s="260"/>
      <c r="H496" s="260"/>
      <c r="I496" s="260"/>
      <c r="J496" s="261"/>
      <c r="K496" s="11">
        <f t="shared" ref="K496:P496" si="120">K488*14+K494*12</f>
        <v>544</v>
      </c>
      <c r="L496" s="11">
        <f t="shared" si="120"/>
        <v>488</v>
      </c>
      <c r="M496" s="11">
        <f t="shared" si="120"/>
        <v>168</v>
      </c>
      <c r="N496" s="11">
        <f t="shared" si="120"/>
        <v>1200</v>
      </c>
      <c r="O496" s="11">
        <f t="shared" si="120"/>
        <v>1554</v>
      </c>
      <c r="P496" s="11">
        <f t="shared" si="120"/>
        <v>2754</v>
      </c>
      <c r="Q496" s="370"/>
      <c r="R496" s="371"/>
      <c r="S496" s="371"/>
      <c r="T496" s="372"/>
    </row>
    <row r="497" spans="1:26" x14ac:dyDescent="0.2">
      <c r="A497" s="262"/>
      <c r="B497" s="263"/>
      <c r="C497" s="263"/>
      <c r="D497" s="263"/>
      <c r="E497" s="263"/>
      <c r="F497" s="263"/>
      <c r="G497" s="263"/>
      <c r="H497" s="263"/>
      <c r="I497" s="263"/>
      <c r="J497" s="264"/>
      <c r="K497" s="266">
        <f>SUM(K496:M496)</f>
        <v>1200</v>
      </c>
      <c r="L497" s="267"/>
      <c r="M497" s="268"/>
      <c r="N497" s="266">
        <f>SUM(N496:O496)</f>
        <v>2754</v>
      </c>
      <c r="O497" s="267"/>
      <c r="P497" s="268"/>
      <c r="Q497" s="373"/>
      <c r="R497" s="374"/>
      <c r="S497" s="374"/>
      <c r="T497" s="375"/>
    </row>
    <row r="498" spans="1:26" ht="12.75" customHeight="1" x14ac:dyDescent="0.2">
      <c r="A498" s="241" t="s">
        <v>88</v>
      </c>
      <c r="B498" s="306"/>
      <c r="C498" s="306"/>
      <c r="D498" s="306"/>
      <c r="E498" s="306"/>
      <c r="F498" s="306"/>
      <c r="G498" s="306"/>
      <c r="H498" s="306"/>
      <c r="I498" s="306"/>
      <c r="J498" s="242"/>
      <c r="K498" s="180">
        <f>T495/SUM(T244,T261,T277,T292,T305,T319)</f>
        <v>0.58974358974358976</v>
      </c>
      <c r="L498" s="181"/>
      <c r="M498" s="181"/>
      <c r="N498" s="181"/>
      <c r="O498" s="181"/>
      <c r="P498" s="181"/>
      <c r="Q498" s="181"/>
      <c r="R498" s="181"/>
      <c r="S498" s="181"/>
      <c r="T498" s="182"/>
    </row>
    <row r="499" spans="1:26" x14ac:dyDescent="0.2">
      <c r="A499" s="305" t="s">
        <v>89</v>
      </c>
      <c r="B499" s="305"/>
      <c r="C499" s="305"/>
      <c r="D499" s="305"/>
      <c r="E499" s="305"/>
      <c r="F499" s="305"/>
      <c r="G499" s="305"/>
      <c r="H499" s="305"/>
      <c r="I499" s="305"/>
      <c r="J499" s="305"/>
      <c r="K499" s="180">
        <f>K497/(SUM(N244,N261,N277,N292,N305)*14+N319*12)</f>
        <v>0.6097560975609756</v>
      </c>
      <c r="L499" s="181"/>
      <c r="M499" s="181"/>
      <c r="N499" s="181"/>
      <c r="O499" s="181"/>
      <c r="P499" s="181"/>
      <c r="Q499" s="181"/>
      <c r="R499" s="181"/>
      <c r="S499" s="181"/>
      <c r="T499" s="182"/>
    </row>
    <row r="500" spans="1:26" x14ac:dyDescent="0.2">
      <c r="A500" s="38"/>
      <c r="B500" s="38"/>
      <c r="C500" s="38"/>
      <c r="D500" s="38"/>
      <c r="E500" s="38"/>
      <c r="F500" s="38"/>
      <c r="G500" s="38"/>
      <c r="H500" s="38"/>
      <c r="I500" s="38"/>
      <c r="J500" s="38"/>
      <c r="K500" s="39"/>
      <c r="L500" s="39"/>
      <c r="M500" s="39"/>
      <c r="N500" s="39"/>
      <c r="O500" s="39"/>
      <c r="P500" s="39"/>
      <c r="Q500" s="39"/>
      <c r="R500" s="39"/>
      <c r="S500" s="39"/>
      <c r="T500" s="39"/>
    </row>
    <row r="501" spans="1:26" x14ac:dyDescent="0.2">
      <c r="A501" s="235" t="s">
        <v>152</v>
      </c>
      <c r="B501" s="236"/>
      <c r="C501" s="236"/>
      <c r="D501" s="236"/>
      <c r="E501" s="236"/>
      <c r="F501" s="236"/>
      <c r="G501" s="236"/>
      <c r="H501" s="236"/>
      <c r="I501" s="236"/>
      <c r="J501" s="236"/>
      <c r="K501" s="236"/>
      <c r="L501" s="236"/>
      <c r="M501" s="236"/>
      <c r="N501" s="236"/>
      <c r="O501" s="236"/>
      <c r="P501" s="236"/>
      <c r="Q501" s="236"/>
      <c r="R501" s="236"/>
      <c r="S501" s="236"/>
      <c r="T501" s="237"/>
    </row>
    <row r="502" spans="1:26" ht="15" x14ac:dyDescent="0.25">
      <c r="A502" s="238"/>
      <c r="B502" s="239"/>
      <c r="C502" s="239"/>
      <c r="D502" s="239"/>
      <c r="E502" s="239"/>
      <c r="F502" s="239"/>
      <c r="G502" s="239"/>
      <c r="H502" s="239"/>
      <c r="I502" s="239"/>
      <c r="J502" s="239"/>
      <c r="K502" s="239"/>
      <c r="L502" s="239"/>
      <c r="M502" s="239"/>
      <c r="N502" s="239"/>
      <c r="O502" s="239"/>
      <c r="P502" s="239"/>
      <c r="Q502" s="239"/>
      <c r="R502" s="239"/>
      <c r="S502" s="239"/>
      <c r="T502" s="240"/>
      <c r="U502"/>
      <c r="V502"/>
      <c r="W502"/>
      <c r="X502"/>
      <c r="Y502"/>
      <c r="Z502"/>
    </row>
    <row r="503" spans="1:26" ht="15" x14ac:dyDescent="0.25">
      <c r="A503" s="140" t="s">
        <v>28</v>
      </c>
      <c r="B503" s="140" t="s">
        <v>27</v>
      </c>
      <c r="C503" s="140"/>
      <c r="D503" s="140"/>
      <c r="E503" s="140"/>
      <c r="F503" s="140"/>
      <c r="G503" s="140"/>
      <c r="H503" s="140"/>
      <c r="I503" s="140"/>
      <c r="J503" s="228" t="s">
        <v>39</v>
      </c>
      <c r="K503" s="229" t="s">
        <v>25</v>
      </c>
      <c r="L503" s="230"/>
      <c r="M503" s="231"/>
      <c r="N503" s="229" t="s">
        <v>40</v>
      </c>
      <c r="O503" s="230"/>
      <c r="P503" s="231"/>
      <c r="Q503" s="229" t="s">
        <v>24</v>
      </c>
      <c r="R503" s="230"/>
      <c r="S503" s="231"/>
      <c r="T503" s="228" t="s">
        <v>23</v>
      </c>
      <c r="U503"/>
      <c r="V503"/>
      <c r="W503"/>
      <c r="X503"/>
      <c r="Y503"/>
      <c r="Z503"/>
    </row>
    <row r="504" spans="1:26" ht="12.75" customHeight="1" x14ac:dyDescent="0.25">
      <c r="A504" s="140"/>
      <c r="B504" s="140"/>
      <c r="C504" s="140"/>
      <c r="D504" s="140"/>
      <c r="E504" s="140"/>
      <c r="F504" s="140"/>
      <c r="G504" s="140"/>
      <c r="H504" s="140"/>
      <c r="I504" s="140"/>
      <c r="J504" s="228"/>
      <c r="K504" s="232"/>
      <c r="L504" s="233"/>
      <c r="M504" s="234"/>
      <c r="N504" s="232"/>
      <c r="O504" s="233"/>
      <c r="P504" s="234"/>
      <c r="Q504" s="232"/>
      <c r="R504" s="233"/>
      <c r="S504" s="234"/>
      <c r="T504" s="228"/>
      <c r="U504"/>
      <c r="V504"/>
      <c r="W504"/>
      <c r="X504"/>
      <c r="Y504"/>
      <c r="Z504"/>
    </row>
    <row r="505" spans="1:26" ht="15" x14ac:dyDescent="0.25">
      <c r="A505" s="140"/>
      <c r="B505" s="140"/>
      <c r="C505" s="140"/>
      <c r="D505" s="140"/>
      <c r="E505" s="140"/>
      <c r="F505" s="140"/>
      <c r="G505" s="140"/>
      <c r="H505" s="140"/>
      <c r="I505" s="140"/>
      <c r="J505" s="228"/>
      <c r="K505" s="16" t="s">
        <v>29</v>
      </c>
      <c r="L505" s="16" t="s">
        <v>30</v>
      </c>
      <c r="M505" s="16" t="s">
        <v>31</v>
      </c>
      <c r="N505" s="16" t="s">
        <v>35</v>
      </c>
      <c r="O505" s="16" t="s">
        <v>7</v>
      </c>
      <c r="P505" s="16" t="s">
        <v>32</v>
      </c>
      <c r="Q505" s="16" t="s">
        <v>33</v>
      </c>
      <c r="R505" s="16" t="s">
        <v>29</v>
      </c>
      <c r="S505" s="16" t="s">
        <v>34</v>
      </c>
      <c r="T505" s="228"/>
      <c r="U505"/>
      <c r="V505"/>
      <c r="W505"/>
      <c r="X505"/>
      <c r="Y505"/>
      <c r="Z505"/>
    </row>
    <row r="506" spans="1:26" ht="15" x14ac:dyDescent="0.25">
      <c r="A506" s="140" t="s">
        <v>56</v>
      </c>
      <c r="B506" s="140"/>
      <c r="C506" s="140"/>
      <c r="D506" s="140"/>
      <c r="E506" s="140"/>
      <c r="F506" s="140"/>
      <c r="G506" s="140"/>
      <c r="H506" s="140"/>
      <c r="I506" s="140"/>
      <c r="J506" s="140"/>
      <c r="K506" s="140"/>
      <c r="L506" s="140"/>
      <c r="M506" s="140"/>
      <c r="N506" s="140"/>
      <c r="O506" s="140"/>
      <c r="P506" s="140"/>
      <c r="Q506" s="140"/>
      <c r="R506" s="140"/>
      <c r="S506" s="140"/>
      <c r="T506" s="140"/>
      <c r="U506"/>
      <c r="V506"/>
      <c r="W506"/>
      <c r="X506"/>
      <c r="Y506"/>
      <c r="Z506"/>
    </row>
    <row r="507" spans="1:26" ht="19.7" customHeight="1" x14ac:dyDescent="0.25">
      <c r="A507" s="18" t="str">
        <f>IF(ISNA(INDEX($A$232:$T$394,MATCH($B507,$B$232:$B$394,0),1)),"",INDEX($A$232:$T$394,MATCH($B507,$B$232:$B$394,0),1))</f>
        <v>*</v>
      </c>
      <c r="B507" s="269" t="s">
        <v>130</v>
      </c>
      <c r="C507" s="269"/>
      <c r="D507" s="269"/>
      <c r="E507" s="269"/>
      <c r="F507" s="269"/>
      <c r="G507" s="269"/>
      <c r="H507" s="269"/>
      <c r="I507" s="269"/>
      <c r="J507" s="9">
        <f>IF(ISNA(INDEX($A$232:$T$394,MATCH($B507,$B$232:$B$394,0),10)),"",INDEX($A$232:$T$394,MATCH($B507,$B$232:$B$394,0),10))</f>
        <v>3</v>
      </c>
      <c r="K507" s="9">
        <f>IF(ISNA(INDEX($A$232:$T$394,MATCH($B507,$B$232:$B$394,0),11)),"",INDEX($A$232:$T$394,MATCH($B507,$B$232:$B$394,0),11))</f>
        <v>0</v>
      </c>
      <c r="L507" s="9">
        <f>IF(ISNA(INDEX($A$232:$T$394,MATCH($B507,$B$232:$B$394,0),12)),"",INDEX($A$232:$T$394,MATCH($B507,$B$232:$B$394,0),12))</f>
        <v>2</v>
      </c>
      <c r="M507" s="9">
        <f>IF(ISNA(INDEX($A$232:$T$394,MATCH($B507,$B$232:$B$394,0),13)),"",INDEX($A$232:$T$394,MATCH($B507,$B$232:$B$394,0),13))</f>
        <v>0</v>
      </c>
      <c r="N507" s="9">
        <f>IF(ISNA(INDEX($A$232:$T$394,MATCH($B507,$B$232:$B$394,0),14)),"",INDEX($A$232:$T$394,MATCH($B507,$B$232:$B$394,0),14))</f>
        <v>2</v>
      </c>
      <c r="O507" s="9">
        <f>IF(ISNA(INDEX($A$232:$T$394,MATCH($B507,$B$232:$B$394,0),15)),"",INDEX($A$232:$T$394,MATCH($B507,$B$232:$B$394,0),15))</f>
        <v>3</v>
      </c>
      <c r="P507" s="9">
        <f>IF(ISNA(INDEX($A$232:$T$394,MATCH($B507,$B$232:$B$394,0),16)),"",INDEX($A$232:$T$394,MATCH($B507,$B$232:$B$394,0),16))</f>
        <v>5</v>
      </c>
      <c r="Q507" s="15">
        <f>IF(ISNA(INDEX($A$232:$T$394,MATCH($B507,$B$232:$B$394,0),17)),"",INDEX($A$232:$T$394,MATCH($B507,$B$232:$B$394,0),17))</f>
        <v>0</v>
      </c>
      <c r="R507" s="15" t="str">
        <f>IF(ISNA(INDEX($A$232:$T$394,MATCH($B507,$B$232:$B$394,0),18)),"",INDEX($A$232:$T$394,MATCH($B507,$B$232:$B$394,0),18))</f>
        <v>C</v>
      </c>
      <c r="S507" s="15">
        <f>IF(ISNA(INDEX($A$232:$T$394,MATCH($B507,$B$232:$B$394,0),19)),"",INDEX($A$232:$T$394,MATCH($B507,$B$232:$B$394,0),19))</f>
        <v>0</v>
      </c>
      <c r="T507" s="15" t="str">
        <f>IF(ISNA(INDEX($A$232:$T$394,MATCH($B507,$B$232:$B$394,0),20)),"",INDEX($A$232:$T$394,MATCH($B507,$B$232:$B$394,0),20))</f>
        <v>DC</v>
      </c>
      <c r="U507"/>
      <c r="V507"/>
      <c r="W507"/>
      <c r="X507"/>
      <c r="Y507"/>
      <c r="Z507"/>
    </row>
    <row r="508" spans="1:26" ht="19.7" customHeight="1" x14ac:dyDescent="0.25">
      <c r="A508" s="18" t="str">
        <f>IF(ISNA(INDEX($A$232:$T$394,MATCH($B508,$B$232:$B$394,0),1)),"",INDEX($A$232:$T$394,MATCH($B508,$B$232:$B$394,0),1))</f>
        <v>YLU0011</v>
      </c>
      <c r="B508" s="269" t="s">
        <v>132</v>
      </c>
      <c r="C508" s="269"/>
      <c r="D508" s="269"/>
      <c r="E508" s="269"/>
      <c r="F508" s="269"/>
      <c r="G508" s="269"/>
      <c r="H508" s="269"/>
      <c r="I508" s="269"/>
      <c r="J508" s="9">
        <f>IF(ISNA(INDEX($A$232:$T$394,MATCH($B508,$B$232:$B$394,0),10)),"",INDEX($A$232:$T$394,MATCH($B508,$B$232:$B$394,0),10))</f>
        <v>2</v>
      </c>
      <c r="K508" s="9">
        <f>IF(ISNA(INDEX($A$232:$T$394,MATCH($B508,$B$232:$B$394,0),11)),"",INDEX($A$232:$T$394,MATCH($B508,$B$232:$B$394,0),11))</f>
        <v>0</v>
      </c>
      <c r="L508" s="9">
        <f>IF(ISNA(INDEX($A$232:$T$394,MATCH($B508,$B$232:$B$394,0),12)),"",INDEX($A$232:$T$394,MATCH($B508,$B$232:$B$394,0),12))</f>
        <v>2</v>
      </c>
      <c r="M508" s="9">
        <f>IF(ISNA(INDEX($A$232:$T$394,MATCH($B508,$B$232:$B$394,0),13)),"",INDEX($A$232:$T$394,MATCH($B508,$B$232:$B$394,0),13))</f>
        <v>0</v>
      </c>
      <c r="N508" s="9">
        <f>IF(ISNA(INDEX($A$232:$T$394,MATCH($B508,$B$232:$B$394,0),14)),"",INDEX($A$232:$T$394,MATCH($B508,$B$232:$B$394,0),14))</f>
        <v>2</v>
      </c>
      <c r="O508" s="9">
        <f>IF(ISNA(INDEX($A$232:$T$394,MATCH($B508,$B$232:$B$394,0),15)),"",INDEX($A$232:$T$394,MATCH($B508,$B$232:$B$394,0),15))</f>
        <v>2</v>
      </c>
      <c r="P508" s="9">
        <f>IF(ISNA(INDEX($A$232:$T$394,MATCH($B508,$B$232:$B$394,0),16)),"",INDEX($A$232:$T$394,MATCH($B508,$B$232:$B$394,0),16))</f>
        <v>4</v>
      </c>
      <c r="Q508" s="15">
        <f>IF(ISNA(INDEX($A$232:$T$394,MATCH($B508,$B$232:$B$394,0),17)),"",INDEX($A$232:$T$394,MATCH($B508,$B$232:$B$394,0),17))</f>
        <v>0</v>
      </c>
      <c r="R508" s="15">
        <f>IF(ISNA(INDEX($A$232:$T$394,MATCH($B508,$B$232:$B$394,0),18)),"",INDEX($A$232:$T$394,MATCH($B508,$B$232:$B$394,0),18))</f>
        <v>0</v>
      </c>
      <c r="S508" s="15" t="str">
        <f>IF(ISNA(INDEX($A$232:$T$394,MATCH($B508,$B$232:$B$394,0),19)),"",INDEX($A$232:$T$394,MATCH($B508,$B$232:$B$394,0),19))</f>
        <v>VP</v>
      </c>
      <c r="T508" s="15" t="str">
        <f>IF(ISNA(INDEX($A$232:$T$394,MATCH($B508,$B$232:$B$394,0),20)),"",INDEX($A$232:$T$394,MATCH($B508,$B$232:$B$394,0),20))</f>
        <v>DC</v>
      </c>
      <c r="U508"/>
      <c r="V508"/>
      <c r="W508"/>
      <c r="X508"/>
      <c r="Y508"/>
      <c r="Z508"/>
    </row>
    <row r="509" spans="1:26" ht="19.7" customHeight="1" x14ac:dyDescent="0.25">
      <c r="A509" s="18" t="str">
        <f>IF(ISNA(INDEX($A$232:$T$394,MATCH($B509,$B$232:$B$394,0),1)),"",INDEX($A$232:$T$394,MATCH($B509,$B$232:$B$394,0),1))</f>
        <v>**</v>
      </c>
      <c r="B509" s="269" t="s">
        <v>131</v>
      </c>
      <c r="C509" s="269"/>
      <c r="D509" s="269"/>
      <c r="E509" s="269"/>
      <c r="F509" s="269"/>
      <c r="G509" s="269"/>
      <c r="H509" s="269"/>
      <c r="I509" s="269"/>
      <c r="J509" s="9">
        <f>IF(ISNA(INDEX($A$232:$T$394,MATCH($B509,$B$232:$B$394,0),10)),"",INDEX($A$232:$T$394,MATCH($B509,$B$232:$B$394,0),10))</f>
        <v>3</v>
      </c>
      <c r="K509" s="9">
        <f>IF(ISNA(INDEX($A$232:$T$394,MATCH($B509,$B$232:$B$394,0),11)),"",INDEX($A$232:$T$394,MATCH($B509,$B$232:$B$394,0),11))</f>
        <v>0</v>
      </c>
      <c r="L509" s="9">
        <f>IF(ISNA(INDEX($A$232:$T$394,MATCH($B509,$B$232:$B$394,0),12)),"",INDEX($A$232:$T$394,MATCH($B509,$B$232:$B$394,0),12))</f>
        <v>2</v>
      </c>
      <c r="M509" s="9">
        <f>IF(ISNA(INDEX($A$232:$T$394,MATCH($B509,$B$232:$B$394,0),13)),"",INDEX($A$232:$T$394,MATCH($B509,$B$232:$B$394,0),13))</f>
        <v>0</v>
      </c>
      <c r="N509" s="9">
        <f>IF(ISNA(INDEX($A$232:$T$394,MATCH($B509,$B$232:$B$394,0),14)),"",INDEX($A$232:$T$394,MATCH($B509,$B$232:$B$394,0),14))</f>
        <v>2</v>
      </c>
      <c r="O509" s="9">
        <f>IF(ISNA(INDEX($A$232:$T$394,MATCH($B509,$B$232:$B$394,0),15)),"",INDEX($A$232:$T$394,MATCH($B509,$B$232:$B$394,0),15))</f>
        <v>3</v>
      </c>
      <c r="P509" s="9">
        <f>IF(ISNA(INDEX($A$232:$T$394,MATCH($B509,$B$232:$B$394,0),16)),"",INDEX($A$232:$T$394,MATCH($B509,$B$232:$B$394,0),16))</f>
        <v>5</v>
      </c>
      <c r="Q509" s="15">
        <f>IF(ISNA(INDEX($A$232:$T$394,MATCH($B509,$B$232:$B$394,0),17)),"",INDEX($A$232:$T$394,MATCH($B509,$B$232:$B$394,0),17))</f>
        <v>0</v>
      </c>
      <c r="R509" s="15" t="str">
        <f>IF(ISNA(INDEX($A$232:$T$394,MATCH($B509,$B$232:$B$394,0),18)),"",INDEX($A$232:$T$394,MATCH($B509,$B$232:$B$394,0),18))</f>
        <v>C</v>
      </c>
      <c r="S509" s="15">
        <f>IF(ISNA(INDEX($A$232:$T$394,MATCH($B509,$B$232:$B$394,0),19)),"",INDEX($A$232:$T$394,MATCH($B509,$B$232:$B$394,0),19))</f>
        <v>0</v>
      </c>
      <c r="T509" s="15" t="str">
        <f>IF(ISNA(INDEX($A$232:$T$394,MATCH($B509,$B$232:$B$394,0),20)),"",INDEX($A$232:$T$394,MATCH($B509,$B$232:$B$394,0),20))</f>
        <v>DC</v>
      </c>
      <c r="U509"/>
      <c r="V509"/>
      <c r="W509"/>
      <c r="X509"/>
      <c r="Y509"/>
      <c r="Z509"/>
    </row>
    <row r="510" spans="1:26" ht="19.7" customHeight="1" x14ac:dyDescent="0.25">
      <c r="A510" s="18" t="str">
        <f>IF(ISNA(INDEX($A$232:$T$394,MATCH($B510,$B$232:$B$394,0),1)),"",INDEX($A$232:$T$394,MATCH($B510,$B$232:$B$394,0),1))</f>
        <v>YLU0012</v>
      </c>
      <c r="B510" s="269" t="s">
        <v>134</v>
      </c>
      <c r="C510" s="269"/>
      <c r="D510" s="269"/>
      <c r="E510" s="269"/>
      <c r="F510" s="269"/>
      <c r="G510" s="269"/>
      <c r="H510" s="269"/>
      <c r="I510" s="269"/>
      <c r="J510" s="9">
        <f>IF(ISNA(INDEX($A$232:$T$394,MATCH($B510,$B$232:$B$394,0),10)),"",INDEX($A$232:$T$394,MATCH($B510,$B$232:$B$394,0),10))</f>
        <v>2</v>
      </c>
      <c r="K510" s="9">
        <f>IF(ISNA(INDEX($A$232:$T$394,MATCH($B510,$B$232:$B$394,0),11)),"",INDEX($A$232:$T$394,MATCH($B510,$B$232:$B$394,0),11))</f>
        <v>0</v>
      </c>
      <c r="L510" s="9">
        <f>IF(ISNA(INDEX($A$232:$T$394,MATCH($B510,$B$232:$B$394,0),12)),"",INDEX($A$232:$T$394,MATCH($B510,$B$232:$B$394,0),12))</f>
        <v>2</v>
      </c>
      <c r="M510" s="9">
        <f>IF(ISNA(INDEX($A$232:$T$394,MATCH($B510,$B$232:$B$394,0),13)),"",INDEX($A$232:$T$394,MATCH($B510,$B$232:$B$394,0),13))</f>
        <v>0</v>
      </c>
      <c r="N510" s="9">
        <f>IF(ISNA(INDEX($A$232:$T$394,MATCH($B510,$B$232:$B$394,0),14)),"",INDEX($A$232:$T$394,MATCH($B510,$B$232:$B$394,0),14))</f>
        <v>2</v>
      </c>
      <c r="O510" s="9">
        <f>IF(ISNA(INDEX($A$232:$T$394,MATCH($B510,$B$232:$B$394,0),15)),"",INDEX($A$232:$T$394,MATCH($B510,$B$232:$B$394,0),15))</f>
        <v>2</v>
      </c>
      <c r="P510" s="9">
        <f>IF(ISNA(INDEX($A$232:$T$394,MATCH($B510,$B$232:$B$394,0),16)),"",INDEX($A$232:$T$394,MATCH($B510,$B$232:$B$394,0),16))</f>
        <v>4</v>
      </c>
      <c r="Q510" s="15">
        <f>IF(ISNA(INDEX($A$232:$T$394,MATCH($B510,$B$232:$B$394,0),17)),"",INDEX($A$232:$T$394,MATCH($B510,$B$232:$B$394,0),17))</f>
        <v>0</v>
      </c>
      <c r="R510" s="15">
        <f>IF(ISNA(INDEX($A$232:$T$394,MATCH($B510,$B$232:$B$394,0),18)),"",INDEX($A$232:$T$394,MATCH($B510,$B$232:$B$394,0),18))</f>
        <v>0</v>
      </c>
      <c r="S510" s="15" t="str">
        <f>IF(ISNA(INDEX($A$232:$T$394,MATCH($B510,$B$232:$B$394,0),19)),"",INDEX($A$232:$T$394,MATCH($B510,$B$232:$B$394,0),19))</f>
        <v>VP</v>
      </c>
      <c r="T510" s="15" t="str">
        <f>IF(ISNA(INDEX($A$232:$T$394,MATCH($B510,$B$232:$B$394,0),20)),"",INDEX($A$232:$T$394,MATCH($B510,$B$232:$B$394,0),20))</f>
        <v>DC</v>
      </c>
      <c r="U510"/>
      <c r="V510"/>
      <c r="W510"/>
      <c r="X510"/>
      <c r="Y510"/>
      <c r="Z510"/>
    </row>
    <row r="511" spans="1:26" ht="28.35" customHeight="1" x14ac:dyDescent="0.25">
      <c r="A511" s="18" t="str">
        <f>IF(ISNA(INDEX($A$232:$T$394,MATCH($B511,$B$232:$B$394,0),1)),"",INDEX($A$232:$T$394,MATCH($B511,$B$232:$B$394,0),1))</f>
        <v>ULR4299</v>
      </c>
      <c r="B511" s="269" t="s">
        <v>190</v>
      </c>
      <c r="C511" s="269"/>
      <c r="D511" s="269"/>
      <c r="E511" s="269"/>
      <c r="F511" s="269"/>
      <c r="G511" s="269"/>
      <c r="H511" s="269"/>
      <c r="I511" s="269"/>
      <c r="J511" s="9">
        <f>IF(ISNA(INDEX($A$232:$T$394,MATCH($B511,$B$232:$B$394,0),10)),"",INDEX($A$232:$T$394,MATCH($B511,$B$232:$B$394,0),10))</f>
        <v>5</v>
      </c>
      <c r="K511" s="9">
        <f>IF(ISNA(INDEX($A$232:$T$394,MATCH($B511,$B$232:$B$394,0),11)),"",INDEX($A$232:$T$394,MATCH($B511,$B$232:$B$394,0),11))</f>
        <v>2</v>
      </c>
      <c r="L511" s="9">
        <f>IF(ISNA(INDEX($A$232:$T$394,MATCH($B511,$B$232:$B$394,0),12)),"",INDEX($A$232:$T$394,MATCH($B511,$B$232:$B$394,0),12))</f>
        <v>2</v>
      </c>
      <c r="M511" s="9">
        <f>IF(ISNA(INDEX($A$232:$T$394,MATCH($B511,$B$232:$B$394,0),13)),"",INDEX($A$232:$T$394,MATCH($B511,$B$232:$B$394,0),13))</f>
        <v>0</v>
      </c>
      <c r="N511" s="9">
        <f>IF(ISNA(INDEX($A$232:$T$394,MATCH($B511,$B$232:$B$394,0),14)),"",INDEX($A$232:$T$394,MATCH($B511,$B$232:$B$394,0),14))</f>
        <v>4</v>
      </c>
      <c r="O511" s="9">
        <f>IF(ISNA(INDEX($A$232:$T$394,MATCH($B511,$B$232:$B$394,0),15)),"",INDEX($A$232:$T$394,MATCH($B511,$B$232:$B$394,0),15))</f>
        <v>5</v>
      </c>
      <c r="P511" s="9">
        <f>IF(ISNA(INDEX($A$232:$T$394,MATCH($B511,$B$232:$B$394,0),16)),"",INDEX($A$232:$T$394,MATCH($B511,$B$232:$B$394,0),16))</f>
        <v>9</v>
      </c>
      <c r="Q511" s="15" t="str">
        <f>IF(ISNA(INDEX($A$232:$T$394,MATCH($B511,$B$232:$B$394,0),17)),"",INDEX($A$232:$T$394,MATCH($B511,$B$232:$B$394,0),17))</f>
        <v>E</v>
      </c>
      <c r="R511" s="15">
        <f>IF(ISNA(INDEX($A$232:$T$394,MATCH($B511,$B$232:$B$394,0),18)),"",INDEX($A$232:$T$394,MATCH($B511,$B$232:$B$394,0),18))</f>
        <v>0</v>
      </c>
      <c r="S511" s="15">
        <f>IF(ISNA(INDEX($A$232:$T$394,MATCH($B511,$B$232:$B$394,0),19)),"",INDEX($A$232:$T$394,MATCH($B511,$B$232:$B$394,0),19))</f>
        <v>0</v>
      </c>
      <c r="T511" s="15" t="str">
        <f>IF(ISNA(INDEX($A$232:$T$394,MATCH($B511,$B$232:$B$394,0),20)),"",INDEX($A$232:$T$394,MATCH($B511,$B$232:$B$394,0),20))</f>
        <v>DC</v>
      </c>
      <c r="U511"/>
      <c r="V511"/>
      <c r="W511"/>
      <c r="X511"/>
      <c r="Y511"/>
      <c r="Z511"/>
    </row>
    <row r="512" spans="1:26" ht="15" x14ac:dyDescent="0.25">
      <c r="A512" s="10" t="s">
        <v>26</v>
      </c>
      <c r="B512" s="350"/>
      <c r="C512" s="350"/>
      <c r="D512" s="350"/>
      <c r="E512" s="350"/>
      <c r="F512" s="350"/>
      <c r="G512" s="350"/>
      <c r="H512" s="350"/>
      <c r="I512" s="350"/>
      <c r="J512" s="11">
        <f t="shared" ref="J512:P512" si="121">SUM(J507:J511)</f>
        <v>15</v>
      </c>
      <c r="K512" s="11">
        <f t="shared" si="121"/>
        <v>2</v>
      </c>
      <c r="L512" s="11">
        <f t="shared" si="121"/>
        <v>10</v>
      </c>
      <c r="M512" s="11">
        <f t="shared" si="121"/>
        <v>0</v>
      </c>
      <c r="N512" s="11">
        <f t="shared" si="121"/>
        <v>12</v>
      </c>
      <c r="O512" s="11">
        <f t="shared" si="121"/>
        <v>15</v>
      </c>
      <c r="P512" s="11">
        <f t="shared" si="121"/>
        <v>27</v>
      </c>
      <c r="Q512" s="10">
        <f>COUNTIF(Q507:Q511,"E")</f>
        <v>1</v>
      </c>
      <c r="R512" s="10">
        <f>COUNTIF(R507:R511,"C")</f>
        <v>2</v>
      </c>
      <c r="S512" s="10">
        <f>COUNTIF(S507:S511,"VP")</f>
        <v>2</v>
      </c>
      <c r="T512" s="8">
        <f>COUNTA(T507:T511)</f>
        <v>5</v>
      </c>
      <c r="U512"/>
      <c r="V512"/>
      <c r="W512"/>
      <c r="X512"/>
      <c r="Y512"/>
      <c r="Z512"/>
    </row>
    <row r="513" spans="1:26" ht="15" x14ac:dyDescent="0.25">
      <c r="A513" s="140" t="s">
        <v>69</v>
      </c>
      <c r="B513" s="140"/>
      <c r="C513" s="140"/>
      <c r="D513" s="140"/>
      <c r="E513" s="140"/>
      <c r="F513" s="140"/>
      <c r="G513" s="140"/>
      <c r="H513" s="140"/>
      <c r="I513" s="140"/>
      <c r="J513" s="140"/>
      <c r="K513" s="140"/>
      <c r="L513" s="140"/>
      <c r="M513" s="140"/>
      <c r="N513" s="140"/>
      <c r="O513" s="140"/>
      <c r="P513" s="140"/>
      <c r="Q513" s="140"/>
      <c r="R513" s="140"/>
      <c r="S513" s="140"/>
      <c r="T513" s="140"/>
      <c r="U513"/>
      <c r="V513"/>
      <c r="W513"/>
      <c r="X513"/>
      <c r="Y513"/>
      <c r="Z513"/>
    </row>
    <row r="514" spans="1:26" ht="19.7" customHeight="1" x14ac:dyDescent="0.25">
      <c r="A514" s="18" t="str">
        <f>IF(ISNA(INDEX($A$232:$T$394,MATCH($B514,$B$232:$B$394,0),1)),"",INDEX($A$232:$T$394,MATCH($B514,$B$232:$B$394,0),1))</f>
        <v>ULR2205</v>
      </c>
      <c r="B514" s="265" t="s">
        <v>228</v>
      </c>
      <c r="C514" s="265"/>
      <c r="D514" s="265"/>
      <c r="E514" s="265"/>
      <c r="F514" s="265"/>
      <c r="G514" s="265"/>
      <c r="H514" s="265"/>
      <c r="I514" s="265"/>
      <c r="J514" s="9">
        <f>IF(ISNA(INDEX($A$232:$T$394,MATCH($B514,$B$232:$B$394,0),10)),"",INDEX($A$232:$T$394,MATCH($B514,$B$232:$B$394,0),10))</f>
        <v>4</v>
      </c>
      <c r="K514" s="9">
        <f>IF(ISNA(INDEX($A$232:$T$394,MATCH($B514,$B$232:$B$394,0),11)),"",INDEX($A$232:$T$394,MATCH($B514,$B$232:$B$394,0),11))</f>
        <v>2</v>
      </c>
      <c r="L514" s="9">
        <f>IF(ISNA(INDEX($A$232:$T$394,MATCH($B514,$B$232:$B$394,0),12)),"",INDEX($A$232:$T$394,MATCH($B514,$B$232:$B$394,0),12))</f>
        <v>2</v>
      </c>
      <c r="M514" s="9">
        <f>IF(ISNA(INDEX($A$232:$T$394,MATCH($B514,$B$232:$B$394,0),13)),"",INDEX($A$232:$T$394,MATCH($B514,$B$232:$B$394,0),13))</f>
        <v>0</v>
      </c>
      <c r="N514" s="9">
        <f>IF(ISNA(INDEX($A$232:$T$394,MATCH($B514,$B$232:$B$394,0),14)),"",INDEX($A$232:$T$394,MATCH($B514,$B$232:$B$394,0),14))</f>
        <v>4</v>
      </c>
      <c r="O514" s="9">
        <f>IF(ISNA(INDEX($A$232:$T$394,MATCH($B514,$B$232:$B$394,0),15)),"",INDEX($A$232:$T$394,MATCH($B514,$B$232:$B$394,0),15))</f>
        <v>4</v>
      </c>
      <c r="P514" s="9">
        <f>IF(ISNA(INDEX($A$232:$T$394,MATCH($B514,$B$232:$B$394,0),16)),"",INDEX($A$232:$T$394,MATCH($B514,$B$232:$B$394,0),16))</f>
        <v>8</v>
      </c>
      <c r="Q514" s="15" t="str">
        <f>IF(ISNA(INDEX($A$232:$T$394,MATCH($B514,$B$232:$B$394,0),17)),"",INDEX($A$232:$T$394,MATCH($B514,$B$232:$B$394,0),17))</f>
        <v>E</v>
      </c>
      <c r="R514" s="15">
        <f>IF(ISNA(INDEX($A$232:$T$394,MATCH($B514,$B$232:$B$394,0),18)),"",INDEX($A$232:$T$394,MATCH($B514,$B$232:$B$394,0),18))</f>
        <v>0</v>
      </c>
      <c r="S514" s="15">
        <f>IF(ISNA(INDEX($A$232:$T$394,MATCH($B514,$B$232:$B$394,0),19)),"",INDEX($A$232:$T$394,MATCH($B514,$B$232:$B$394,0),19))</f>
        <v>0</v>
      </c>
      <c r="T514" s="15" t="str">
        <f>IF(ISNA(INDEX($A$232:$T$394,MATCH($B514,$B$232:$B$394,0),20)),"",INDEX($A$232:$T$394,MATCH($B514,$B$232:$B$394,0),20))</f>
        <v>DC</v>
      </c>
      <c r="U514"/>
      <c r="V514"/>
      <c r="W514"/>
      <c r="X514"/>
      <c r="Y514"/>
      <c r="Z514"/>
    </row>
    <row r="515" spans="1:26" ht="15" customHeight="1" x14ac:dyDescent="0.25">
      <c r="A515" s="10" t="s">
        <v>26</v>
      </c>
      <c r="B515" s="140"/>
      <c r="C515" s="140"/>
      <c r="D515" s="140"/>
      <c r="E515" s="140"/>
      <c r="F515" s="140"/>
      <c r="G515" s="140"/>
      <c r="H515" s="140"/>
      <c r="I515" s="140"/>
      <c r="J515" s="11">
        <f t="shared" ref="J515:P515" si="122">SUM(J514:J514)</f>
        <v>4</v>
      </c>
      <c r="K515" s="11">
        <f t="shared" si="122"/>
        <v>2</v>
      </c>
      <c r="L515" s="11">
        <f t="shared" si="122"/>
        <v>2</v>
      </c>
      <c r="M515" s="11">
        <f t="shared" si="122"/>
        <v>0</v>
      </c>
      <c r="N515" s="11">
        <f t="shared" si="122"/>
        <v>4</v>
      </c>
      <c r="O515" s="11">
        <f t="shared" si="122"/>
        <v>4</v>
      </c>
      <c r="P515" s="11">
        <f t="shared" si="122"/>
        <v>8</v>
      </c>
      <c r="Q515" s="10">
        <f>COUNTIF(Q514:Q514,"E")</f>
        <v>1</v>
      </c>
      <c r="R515" s="10">
        <f>COUNTIF(R514:R514,"C")</f>
        <v>0</v>
      </c>
      <c r="S515" s="10">
        <f>COUNTIF(S514:S514,"VP")</f>
        <v>0</v>
      </c>
      <c r="T515" s="8">
        <f>COUNTA(T514:T514)</f>
        <v>1</v>
      </c>
      <c r="U515"/>
      <c r="V515"/>
      <c r="W515"/>
      <c r="X515"/>
      <c r="Y515"/>
      <c r="Z515"/>
    </row>
    <row r="516" spans="1:26" ht="15" x14ac:dyDescent="0.25">
      <c r="A516" s="194" t="s">
        <v>124</v>
      </c>
      <c r="B516" s="194"/>
      <c r="C516" s="194"/>
      <c r="D516" s="194"/>
      <c r="E516" s="194"/>
      <c r="F516" s="194"/>
      <c r="G516" s="194"/>
      <c r="H516" s="194"/>
      <c r="I516" s="194"/>
      <c r="J516" s="11">
        <f t="shared" ref="J516:T516" si="123">SUM(J512,J515)</f>
        <v>19</v>
      </c>
      <c r="K516" s="11">
        <f t="shared" si="123"/>
        <v>4</v>
      </c>
      <c r="L516" s="11">
        <f t="shared" si="123"/>
        <v>12</v>
      </c>
      <c r="M516" s="11">
        <f t="shared" si="123"/>
        <v>0</v>
      </c>
      <c r="N516" s="11">
        <f t="shared" si="123"/>
        <v>16</v>
      </c>
      <c r="O516" s="11">
        <f t="shared" si="123"/>
        <v>19</v>
      </c>
      <c r="P516" s="11">
        <f t="shared" si="123"/>
        <v>35</v>
      </c>
      <c r="Q516" s="11">
        <f t="shared" si="123"/>
        <v>2</v>
      </c>
      <c r="R516" s="11">
        <f t="shared" si="123"/>
        <v>2</v>
      </c>
      <c r="S516" s="11">
        <f t="shared" si="123"/>
        <v>2</v>
      </c>
      <c r="T516" s="43">
        <f t="shared" si="123"/>
        <v>6</v>
      </c>
      <c r="U516"/>
      <c r="V516"/>
      <c r="W516"/>
      <c r="X516"/>
      <c r="Y516"/>
      <c r="Z516"/>
    </row>
    <row r="517" spans="1:26" ht="15" x14ac:dyDescent="0.25">
      <c r="A517" s="259" t="s">
        <v>49</v>
      </c>
      <c r="B517" s="260"/>
      <c r="C517" s="260"/>
      <c r="D517" s="260"/>
      <c r="E517" s="260"/>
      <c r="F517" s="260"/>
      <c r="G517" s="260"/>
      <c r="H517" s="260"/>
      <c r="I517" s="260"/>
      <c r="J517" s="261"/>
      <c r="K517" s="11">
        <f t="shared" ref="K517:P517" si="124">K512*14+K515*12</f>
        <v>52</v>
      </c>
      <c r="L517" s="11">
        <f t="shared" si="124"/>
        <v>164</v>
      </c>
      <c r="M517" s="11">
        <f t="shared" si="124"/>
        <v>0</v>
      </c>
      <c r="N517" s="11">
        <f t="shared" si="124"/>
        <v>216</v>
      </c>
      <c r="O517" s="11">
        <f t="shared" si="124"/>
        <v>258</v>
      </c>
      <c r="P517" s="11">
        <f t="shared" si="124"/>
        <v>474</v>
      </c>
      <c r="Q517" s="370"/>
      <c r="R517" s="371"/>
      <c r="S517" s="371"/>
      <c r="T517" s="372"/>
      <c r="U517"/>
      <c r="V517"/>
      <c r="W517"/>
      <c r="X517"/>
      <c r="Y517"/>
      <c r="Z517"/>
    </row>
    <row r="518" spans="1:26" ht="12.75" customHeight="1" x14ac:dyDescent="0.25">
      <c r="A518" s="262"/>
      <c r="B518" s="263"/>
      <c r="C518" s="263"/>
      <c r="D518" s="263"/>
      <c r="E518" s="263"/>
      <c r="F518" s="263"/>
      <c r="G518" s="263"/>
      <c r="H518" s="263"/>
      <c r="I518" s="263"/>
      <c r="J518" s="264"/>
      <c r="K518" s="266">
        <f>SUM(K517:M517)</f>
        <v>216</v>
      </c>
      <c r="L518" s="267"/>
      <c r="M518" s="268"/>
      <c r="N518" s="266">
        <f>SUM(N517:O517)</f>
        <v>474</v>
      </c>
      <c r="O518" s="267"/>
      <c r="P518" s="268"/>
      <c r="Q518" s="373"/>
      <c r="R518" s="374"/>
      <c r="S518" s="374"/>
      <c r="T518" s="375"/>
      <c r="U518"/>
      <c r="V518"/>
      <c r="W518"/>
      <c r="X518"/>
      <c r="Y518"/>
      <c r="Z518"/>
    </row>
    <row r="519" spans="1:26" ht="12.75" customHeight="1" x14ac:dyDescent="0.25">
      <c r="A519" s="241" t="s">
        <v>88</v>
      </c>
      <c r="B519" s="306"/>
      <c r="C519" s="306"/>
      <c r="D519" s="306"/>
      <c r="E519" s="306"/>
      <c r="F519" s="306"/>
      <c r="G519" s="306"/>
      <c r="H519" s="306"/>
      <c r="I519" s="306"/>
      <c r="J519" s="242"/>
      <c r="K519" s="180">
        <f>T516/SUM(T244,T261,T277,T292,T305,T319)</f>
        <v>0.15384615384615385</v>
      </c>
      <c r="L519" s="181"/>
      <c r="M519" s="181"/>
      <c r="N519" s="181"/>
      <c r="O519" s="181"/>
      <c r="P519" s="181"/>
      <c r="Q519" s="181"/>
      <c r="R519" s="181"/>
      <c r="S519" s="181"/>
      <c r="T519" s="182"/>
      <c r="U519"/>
      <c r="V519"/>
      <c r="W519"/>
      <c r="X519"/>
      <c r="Y519"/>
      <c r="Z519"/>
    </row>
    <row r="520" spans="1:26" ht="12.75" customHeight="1" x14ac:dyDescent="0.25">
      <c r="A520" s="305" t="s">
        <v>89</v>
      </c>
      <c r="B520" s="305"/>
      <c r="C520" s="305"/>
      <c r="D520" s="305"/>
      <c r="E520" s="305"/>
      <c r="F520" s="305"/>
      <c r="G520" s="305"/>
      <c r="H520" s="305"/>
      <c r="I520" s="305"/>
      <c r="J520" s="305"/>
      <c r="K520" s="180">
        <f>K518/(SUM(N244,N261,N277,N292,N305)*14+N319*12)</f>
        <v>0.10975609756097561</v>
      </c>
      <c r="L520" s="181"/>
      <c r="M520" s="181"/>
      <c r="N520" s="181"/>
      <c r="O520" s="181"/>
      <c r="P520" s="181"/>
      <c r="Q520" s="181"/>
      <c r="R520" s="181"/>
      <c r="S520" s="181"/>
      <c r="T520" s="182"/>
      <c r="U520"/>
      <c r="V520"/>
      <c r="W520"/>
      <c r="X520"/>
      <c r="Y520"/>
      <c r="Z520"/>
    </row>
    <row r="521" spans="1:26" ht="12.75" customHeight="1" x14ac:dyDescent="0.25">
      <c r="U521"/>
      <c r="V521"/>
      <c r="W521"/>
      <c r="X521"/>
      <c r="Y521"/>
      <c r="Z521"/>
    </row>
    <row r="522" spans="1:26" ht="12.75" customHeight="1" x14ac:dyDescent="0.25">
      <c r="U522"/>
      <c r="V522"/>
      <c r="W522"/>
      <c r="X522"/>
      <c r="Y522"/>
      <c r="Z522"/>
    </row>
    <row r="523" spans="1:26" ht="12.75" customHeight="1" x14ac:dyDescent="0.25">
      <c r="U523"/>
      <c r="V523"/>
      <c r="W523"/>
      <c r="X523"/>
      <c r="Y523"/>
      <c r="Z523"/>
    </row>
    <row r="525" spans="1:26" ht="12.75" customHeight="1" x14ac:dyDescent="0.2">
      <c r="A525" s="390" t="s">
        <v>70</v>
      </c>
      <c r="B525" s="390"/>
      <c r="C525" s="390"/>
      <c r="D525" s="390"/>
      <c r="E525" s="390"/>
      <c r="F525" s="390"/>
      <c r="G525" s="390"/>
      <c r="H525" s="390"/>
      <c r="I525" s="390"/>
      <c r="J525" s="390"/>
      <c r="K525" s="390"/>
      <c r="L525" s="390"/>
      <c r="M525" s="390"/>
      <c r="N525" s="390"/>
      <c r="O525" s="390"/>
      <c r="P525" s="390"/>
      <c r="Q525" s="390"/>
      <c r="R525" s="390"/>
      <c r="S525" s="390"/>
      <c r="T525" s="390"/>
    </row>
    <row r="526" spans="1:26" ht="12.75" customHeight="1" x14ac:dyDescent="0.2">
      <c r="A526" s="378" t="s">
        <v>28</v>
      </c>
      <c r="B526" s="229" t="s">
        <v>59</v>
      </c>
      <c r="C526" s="230"/>
      <c r="D526" s="230"/>
      <c r="E526" s="230"/>
      <c r="F526" s="230"/>
      <c r="G526" s="231"/>
      <c r="H526" s="229" t="s">
        <v>62</v>
      </c>
      <c r="I526" s="231"/>
      <c r="J526" s="356" t="s">
        <v>63</v>
      </c>
      <c r="K526" s="358"/>
      <c r="L526" s="358"/>
      <c r="M526" s="358"/>
      <c r="N526" s="358"/>
      <c r="O526" s="357"/>
      <c r="P526" s="229" t="s">
        <v>48</v>
      </c>
      <c r="Q526" s="231"/>
      <c r="R526" s="228" t="s">
        <v>64</v>
      </c>
      <c r="S526" s="228"/>
      <c r="T526" s="228"/>
    </row>
    <row r="527" spans="1:26" x14ac:dyDescent="0.2">
      <c r="A527" s="379"/>
      <c r="B527" s="232"/>
      <c r="C527" s="233"/>
      <c r="D527" s="233"/>
      <c r="E527" s="233"/>
      <c r="F527" s="233"/>
      <c r="G527" s="234"/>
      <c r="H527" s="232"/>
      <c r="I527" s="234"/>
      <c r="J527" s="356" t="s">
        <v>35</v>
      </c>
      <c r="K527" s="357"/>
      <c r="L527" s="356" t="s">
        <v>7</v>
      </c>
      <c r="M527" s="357"/>
      <c r="N527" s="356" t="s">
        <v>32</v>
      </c>
      <c r="O527" s="357"/>
      <c r="P527" s="232"/>
      <c r="Q527" s="234"/>
      <c r="R527" s="16" t="s">
        <v>65</v>
      </c>
      <c r="S527" s="16" t="s">
        <v>66</v>
      </c>
      <c r="T527" s="16" t="s">
        <v>67</v>
      </c>
    </row>
    <row r="528" spans="1:26" ht="12.75" customHeight="1" x14ac:dyDescent="0.2">
      <c r="A528" s="16">
        <v>1</v>
      </c>
      <c r="B528" s="356" t="s">
        <v>60</v>
      </c>
      <c r="C528" s="358"/>
      <c r="D528" s="358"/>
      <c r="E528" s="358"/>
      <c r="F528" s="358"/>
      <c r="G528" s="357"/>
      <c r="H528" s="391">
        <f>J528</f>
        <v>1592</v>
      </c>
      <c r="I528" s="392"/>
      <c r="J528" s="359">
        <f>(SUM(N244+N261+N277+N292+N305)*14+N319*12)-J529</f>
        <v>1592</v>
      </c>
      <c r="K528" s="360"/>
      <c r="L528" s="359">
        <f>(SUM(O244+O261+O277+O292+O305)*14+O319*12)-L529</f>
        <v>2088</v>
      </c>
      <c r="M528" s="360"/>
      <c r="N528" s="359">
        <f>(SUM(P244+P261+P277+P292+P305)*14+P319*12)-N529</f>
        <v>3680</v>
      </c>
      <c r="O528" s="360"/>
      <c r="P528" s="393">
        <f>H528/H530</f>
        <v>0.80894308943089432</v>
      </c>
      <c r="Q528" s="394"/>
      <c r="R528" s="8">
        <f>J244+J261-R529</f>
        <v>64</v>
      </c>
      <c r="S528" s="8">
        <f>J277+J292-S529</f>
        <v>45</v>
      </c>
      <c r="T528" s="8">
        <f>J305+J319-T529</f>
        <v>38</v>
      </c>
    </row>
    <row r="529" spans="1:25" ht="12.75" customHeight="1" x14ac:dyDescent="0.2">
      <c r="A529" s="16">
        <v>2</v>
      </c>
      <c r="B529" s="356" t="s">
        <v>61</v>
      </c>
      <c r="C529" s="358"/>
      <c r="D529" s="358"/>
      <c r="E529" s="358"/>
      <c r="F529" s="358"/>
      <c r="G529" s="357"/>
      <c r="H529" s="391">
        <f>J529</f>
        <v>376</v>
      </c>
      <c r="I529" s="392"/>
      <c r="J529" s="376">
        <f>N361</f>
        <v>376</v>
      </c>
      <c r="K529" s="377"/>
      <c r="L529" s="376">
        <f>O361</f>
        <v>566</v>
      </c>
      <c r="M529" s="377"/>
      <c r="N529" s="395">
        <f>SUM(J529:M529)</f>
        <v>942</v>
      </c>
      <c r="O529" s="396"/>
      <c r="P529" s="393">
        <f>H529/H530</f>
        <v>0.1910569105691057</v>
      </c>
      <c r="Q529" s="394"/>
      <c r="R529" s="7">
        <v>0</v>
      </c>
      <c r="S529" s="7">
        <v>15</v>
      </c>
      <c r="T529" s="7">
        <v>22</v>
      </c>
      <c r="U529" s="183" t="str">
        <f>IF(N529=P361,"Corect","Nu corespunde cu tabelul de opționale")</f>
        <v>Corect</v>
      </c>
      <c r="V529" s="183"/>
      <c r="W529" s="183"/>
      <c r="X529" s="183"/>
    </row>
    <row r="530" spans="1:25" x14ac:dyDescent="0.2">
      <c r="A530" s="356" t="s">
        <v>26</v>
      </c>
      <c r="B530" s="358"/>
      <c r="C530" s="358"/>
      <c r="D530" s="358"/>
      <c r="E530" s="358"/>
      <c r="F530" s="358"/>
      <c r="G530" s="357"/>
      <c r="H530" s="356">
        <f>SUM(H528:I529)</f>
        <v>1968</v>
      </c>
      <c r="I530" s="357"/>
      <c r="J530" s="356">
        <f>SUM(J528:K529)</f>
        <v>1968</v>
      </c>
      <c r="K530" s="357"/>
      <c r="L530" s="216">
        <f>SUM(L528:M529)</f>
        <v>2654</v>
      </c>
      <c r="M530" s="218"/>
      <c r="N530" s="216">
        <f>SUM(N528:O529)</f>
        <v>4622</v>
      </c>
      <c r="O530" s="218"/>
      <c r="P530" s="341">
        <f>SUM(P528:Q529)</f>
        <v>1</v>
      </c>
      <c r="Q530" s="342"/>
      <c r="R530" s="10">
        <f>SUM(R528:R529)</f>
        <v>64</v>
      </c>
      <c r="S530" s="10">
        <f>SUM(S528:S529)</f>
        <v>60</v>
      </c>
      <c r="T530" s="10">
        <f>SUM(T528:T529)</f>
        <v>60</v>
      </c>
    </row>
    <row r="531" spans="1:25" x14ac:dyDescent="0.2">
      <c r="A531" s="40"/>
      <c r="B531" s="40"/>
      <c r="C531" s="40"/>
      <c r="D531" s="40"/>
      <c r="E531" s="40"/>
      <c r="F531" s="40"/>
      <c r="G531" s="40"/>
      <c r="H531" s="40"/>
      <c r="I531" s="40"/>
      <c r="J531" s="40"/>
      <c r="K531" s="40"/>
      <c r="L531" s="30"/>
      <c r="M531" s="30"/>
      <c r="N531" s="30"/>
      <c r="O531" s="30"/>
      <c r="P531" s="41"/>
      <c r="Q531" s="41"/>
      <c r="R531" s="30"/>
      <c r="S531" s="30"/>
      <c r="T531" s="30"/>
    </row>
    <row r="532" spans="1:25" x14ac:dyDescent="0.2">
      <c r="A532" s="40"/>
      <c r="B532" s="40"/>
      <c r="C532" s="40"/>
      <c r="D532" s="40"/>
      <c r="E532" s="40"/>
      <c r="F532" s="40"/>
      <c r="G532" s="40"/>
      <c r="H532" s="40"/>
      <c r="I532" s="40"/>
      <c r="J532" s="40"/>
      <c r="K532" s="40"/>
      <c r="L532" s="30"/>
      <c r="M532" s="30"/>
      <c r="N532" s="30"/>
      <c r="O532" s="30"/>
      <c r="P532" s="41"/>
      <c r="Q532" s="41"/>
      <c r="R532" s="30"/>
      <c r="S532" s="30"/>
      <c r="T532" s="30"/>
    </row>
    <row r="533" spans="1:25" x14ac:dyDescent="0.2">
      <c r="A533" s="40"/>
      <c r="B533" s="40"/>
      <c r="C533" s="40"/>
      <c r="D533" s="40"/>
      <c r="E533" s="40"/>
      <c r="F533" s="40"/>
      <c r="G533" s="40"/>
      <c r="H533" s="40"/>
      <c r="I533" s="40"/>
      <c r="J533" s="40"/>
      <c r="K533" s="40"/>
      <c r="L533" s="30"/>
      <c r="M533" s="30"/>
      <c r="N533" s="30"/>
      <c r="O533" s="30"/>
      <c r="P533" s="41"/>
      <c r="Q533" s="41"/>
      <c r="R533" s="30"/>
      <c r="S533" s="30"/>
      <c r="T533" s="30"/>
    </row>
    <row r="534" spans="1:25" ht="12.75" customHeight="1" x14ac:dyDescent="0.2">
      <c r="A534" s="367" t="s">
        <v>140</v>
      </c>
      <c r="B534" s="367"/>
      <c r="C534" s="367"/>
      <c r="D534" s="367"/>
      <c r="E534" s="367"/>
      <c r="F534" s="367"/>
      <c r="G534" s="367"/>
      <c r="H534" s="367"/>
      <c r="I534" s="367"/>
      <c r="J534" s="367"/>
      <c r="K534" s="367"/>
      <c r="L534" s="367"/>
      <c r="M534" s="367"/>
      <c r="N534" s="367"/>
      <c r="O534" s="367"/>
      <c r="P534" s="367"/>
      <c r="Q534" s="367"/>
      <c r="R534" s="367"/>
      <c r="S534" s="367"/>
      <c r="T534" s="367"/>
    </row>
    <row r="535" spans="1:25" ht="12.75" customHeight="1" x14ac:dyDescent="0.2">
      <c r="A535" s="229" t="s">
        <v>145</v>
      </c>
      <c r="B535" s="230"/>
      <c r="C535" s="230"/>
      <c r="D535" s="230"/>
      <c r="E535" s="230"/>
      <c r="F535" s="230"/>
      <c r="G535" s="230"/>
      <c r="H535" s="231"/>
      <c r="I535" s="229" t="s">
        <v>146</v>
      </c>
      <c r="J535" s="231"/>
      <c r="K535" s="229" t="s">
        <v>148</v>
      </c>
      <c r="L535" s="230"/>
      <c r="M535" s="230"/>
      <c r="N535" s="231"/>
      <c r="O535" s="229" t="s">
        <v>149</v>
      </c>
      <c r="P535" s="230"/>
      <c r="Q535" s="231"/>
      <c r="R535" s="229" t="s">
        <v>150</v>
      </c>
      <c r="S535" s="230"/>
      <c r="T535" s="231"/>
    </row>
    <row r="536" spans="1:25" ht="12.75" customHeight="1" x14ac:dyDescent="0.2">
      <c r="A536" s="232"/>
      <c r="B536" s="233"/>
      <c r="C536" s="233"/>
      <c r="D536" s="233"/>
      <c r="E536" s="233"/>
      <c r="F536" s="233"/>
      <c r="G536" s="233"/>
      <c r="H536" s="234"/>
      <c r="I536" s="232"/>
      <c r="J536" s="234"/>
      <c r="K536" s="232"/>
      <c r="L536" s="233"/>
      <c r="M536" s="233"/>
      <c r="N536" s="234"/>
      <c r="O536" s="232"/>
      <c r="P536" s="233"/>
      <c r="Q536" s="234"/>
      <c r="R536" s="232"/>
      <c r="S536" s="233"/>
      <c r="T536" s="234"/>
    </row>
    <row r="537" spans="1:25" ht="12.75" customHeight="1" x14ac:dyDescent="0.2">
      <c r="A537" s="385" t="s">
        <v>143</v>
      </c>
      <c r="B537" s="386"/>
      <c r="C537" s="386"/>
      <c r="D537" s="386"/>
      <c r="E537" s="386"/>
      <c r="F537" s="386"/>
      <c r="G537" s="387"/>
      <c r="H537" s="16" t="s">
        <v>141</v>
      </c>
      <c r="I537" s="388">
        <f>K459</f>
        <v>552</v>
      </c>
      <c r="J537" s="389"/>
      <c r="K537" s="405">
        <f>K461</f>
        <v>0.28048780487804881</v>
      </c>
      <c r="L537" s="405"/>
      <c r="M537" s="405"/>
      <c r="N537" s="405"/>
      <c r="O537" s="383">
        <f>N459</f>
        <v>1394</v>
      </c>
      <c r="P537" s="384"/>
      <c r="Q537" s="384"/>
      <c r="R537" s="380">
        <f>O537/O540</f>
        <v>0.30160103851146691</v>
      </c>
      <c r="S537" s="381"/>
      <c r="T537" s="382"/>
      <c r="U537" s="399" t="str">
        <f>IF(J530=I540,"Corect","Bilanțul general nu corespunde cu Bilanțul pe tipuri de discipline")</f>
        <v>Corect</v>
      </c>
      <c r="V537" s="400"/>
      <c r="W537" s="400"/>
      <c r="X537" s="400"/>
      <c r="Y537" s="400"/>
    </row>
    <row r="538" spans="1:25" ht="12.75" customHeight="1" x14ac:dyDescent="0.2">
      <c r="A538" s="385" t="s">
        <v>144</v>
      </c>
      <c r="B538" s="386"/>
      <c r="C538" s="386"/>
      <c r="D538" s="386"/>
      <c r="E538" s="386"/>
      <c r="F538" s="386"/>
      <c r="G538" s="387"/>
      <c r="H538" s="16" t="s">
        <v>142</v>
      </c>
      <c r="I538" s="388">
        <f>K497</f>
        <v>1200</v>
      </c>
      <c r="J538" s="389"/>
      <c r="K538" s="405">
        <f>K499</f>
        <v>0.6097560975609756</v>
      </c>
      <c r="L538" s="405"/>
      <c r="M538" s="405"/>
      <c r="N538" s="405"/>
      <c r="O538" s="383">
        <f>N497</f>
        <v>2754</v>
      </c>
      <c r="P538" s="384"/>
      <c r="Q538" s="384"/>
      <c r="R538" s="380">
        <f>O538/O540</f>
        <v>0.59584595413241026</v>
      </c>
      <c r="S538" s="381"/>
      <c r="T538" s="382"/>
    </row>
    <row r="539" spans="1:25" ht="12.75" customHeight="1" x14ac:dyDescent="0.2">
      <c r="A539" s="385" t="s">
        <v>153</v>
      </c>
      <c r="B539" s="386"/>
      <c r="C539" s="386"/>
      <c r="D539" s="386"/>
      <c r="E539" s="386"/>
      <c r="F539" s="386"/>
      <c r="G539" s="387"/>
      <c r="H539" s="16" t="s">
        <v>38</v>
      </c>
      <c r="I539" s="388">
        <f>K518</f>
        <v>216</v>
      </c>
      <c r="J539" s="389"/>
      <c r="K539" s="405">
        <f>K520</f>
        <v>0.10975609756097561</v>
      </c>
      <c r="L539" s="405"/>
      <c r="M539" s="405"/>
      <c r="N539" s="405"/>
      <c r="O539" s="383">
        <f>N518</f>
        <v>474</v>
      </c>
      <c r="P539" s="384"/>
      <c r="Q539" s="384"/>
      <c r="R539" s="380">
        <f>O539/O540</f>
        <v>0.1025530073561229</v>
      </c>
      <c r="S539" s="381"/>
      <c r="T539" s="382"/>
      <c r="U539" s="399" t="str">
        <f>IF(N530=O540,"Corect","Bilanțul general nu corespunde cu Bilanțul pe tipuri de discipline")</f>
        <v>Corect</v>
      </c>
      <c r="V539" s="400"/>
      <c r="W539" s="400"/>
      <c r="X539" s="400"/>
      <c r="Y539" s="400"/>
    </row>
    <row r="540" spans="1:25" x14ac:dyDescent="0.2">
      <c r="A540" s="228" t="s">
        <v>26</v>
      </c>
      <c r="B540" s="228"/>
      <c r="C540" s="228"/>
      <c r="D540" s="228"/>
      <c r="E540" s="228"/>
      <c r="F540" s="228"/>
      <c r="G540" s="228"/>
      <c r="H540" s="228"/>
      <c r="I540" s="403">
        <f>SUM(I537:J539)</f>
        <v>1968</v>
      </c>
      <c r="J540" s="404"/>
      <c r="K540" s="351">
        <f>SUM(K537:N539)</f>
        <v>1</v>
      </c>
      <c r="L540" s="351"/>
      <c r="M540" s="351"/>
      <c r="N540" s="351"/>
      <c r="O540" s="401">
        <f>SUM(O537:Q539)</f>
        <v>4622</v>
      </c>
      <c r="P540" s="402"/>
      <c r="Q540" s="402"/>
      <c r="R540" s="351">
        <f>SUM(R537:T539)</f>
        <v>1</v>
      </c>
      <c r="S540" s="351"/>
      <c r="T540" s="351"/>
    </row>
    <row r="541" spans="1:25" x14ac:dyDescent="0.2">
      <c r="A541" s="40"/>
      <c r="B541" s="40"/>
      <c r="C541" s="40"/>
      <c r="D541" s="40"/>
      <c r="E541" s="40"/>
      <c r="F541" s="40"/>
      <c r="G541" s="40"/>
      <c r="H541" s="40"/>
      <c r="I541" s="40"/>
      <c r="J541" s="40"/>
      <c r="K541" s="40"/>
      <c r="L541" s="30"/>
      <c r="M541" s="30"/>
      <c r="N541" s="30"/>
      <c r="O541" s="30"/>
      <c r="P541" s="41"/>
      <c r="Q541" s="41"/>
      <c r="R541" s="30"/>
      <c r="S541" s="30"/>
      <c r="T541" s="30"/>
      <c r="U541" s="85" t="s">
        <v>331</v>
      </c>
      <c r="V541" s="85"/>
    </row>
    <row r="542" spans="1:25" x14ac:dyDescent="0.2">
      <c r="A542" s="40"/>
      <c r="B542" s="40"/>
      <c r="C542" s="40"/>
      <c r="D542" s="40"/>
      <c r="E542" s="40"/>
      <c r="F542" s="40"/>
      <c r="G542" s="40"/>
      <c r="H542" s="40"/>
      <c r="I542" s="40"/>
      <c r="J542" s="40"/>
      <c r="K542" s="40"/>
      <c r="L542" s="30"/>
      <c r="M542" s="30"/>
      <c r="N542" s="30"/>
      <c r="O542" s="30"/>
      <c r="P542" s="41"/>
      <c r="Q542" s="41"/>
      <c r="R542" s="30"/>
      <c r="S542" s="30"/>
      <c r="T542" s="30"/>
    </row>
    <row r="543" spans="1:25" x14ac:dyDescent="0.2">
      <c r="A543" s="40"/>
      <c r="B543" s="40"/>
      <c r="C543" s="40"/>
      <c r="D543" s="40"/>
      <c r="E543" s="40"/>
      <c r="F543" s="40"/>
      <c r="G543" s="40"/>
      <c r="H543" s="40"/>
      <c r="I543" s="40"/>
      <c r="J543" s="40"/>
      <c r="K543" s="40"/>
      <c r="L543" s="30"/>
      <c r="M543" s="30"/>
      <c r="N543" s="30"/>
      <c r="O543" s="30"/>
      <c r="P543" s="41"/>
      <c r="Q543" s="41"/>
      <c r="R543" s="30"/>
      <c r="S543" s="30"/>
      <c r="T543" s="30"/>
      <c r="U543" s="406" t="s">
        <v>93</v>
      </c>
      <c r="V543" s="406"/>
      <c r="W543" s="406"/>
      <c r="X543" s="406"/>
    </row>
    <row r="544" spans="1:25" x14ac:dyDescent="0.2">
      <c r="A544" s="263" t="s">
        <v>156</v>
      </c>
      <c r="B544" s="263"/>
      <c r="C544" s="263"/>
      <c r="D544" s="263"/>
      <c r="E544" s="263"/>
      <c r="F544" s="263"/>
      <c r="G544" s="263"/>
      <c r="H544" s="263"/>
      <c r="I544" s="263"/>
      <c r="J544" s="263"/>
      <c r="K544" s="263"/>
      <c r="L544" s="263"/>
      <c r="M544" s="263"/>
      <c r="N544" s="263"/>
      <c r="O544" s="263"/>
      <c r="P544" s="263"/>
      <c r="Q544" s="41"/>
      <c r="R544" s="30"/>
      <c r="S544" s="30"/>
      <c r="T544" s="30"/>
      <c r="U544" s="406"/>
      <c r="V544" s="406"/>
      <c r="W544" s="406"/>
      <c r="X544" s="406"/>
    </row>
    <row r="545" spans="1:29" ht="12.75" customHeight="1" x14ac:dyDescent="0.2">
      <c r="A545" s="385" t="s">
        <v>157</v>
      </c>
      <c r="B545" s="386"/>
      <c r="C545" s="386"/>
      <c r="D545" s="386"/>
      <c r="E545" s="386"/>
      <c r="F545" s="386"/>
      <c r="G545" s="386"/>
      <c r="H545" s="386"/>
      <c r="I545" s="386"/>
      <c r="J545" s="386"/>
      <c r="K545" s="386"/>
      <c r="L545" s="386"/>
      <c r="M545" s="386"/>
      <c r="N545" s="387"/>
      <c r="O545" s="397">
        <f>SUM(M474,M478,M480)*14</f>
        <v>140</v>
      </c>
      <c r="P545" s="397"/>
      <c r="Q545" s="41"/>
      <c r="R545" s="30"/>
      <c r="S545" s="30"/>
      <c r="T545" s="30"/>
      <c r="U545" s="406"/>
      <c r="V545" s="406"/>
      <c r="W545" s="406"/>
      <c r="X545" s="406"/>
    </row>
    <row r="546" spans="1:29" ht="12.75" customHeight="1" x14ac:dyDescent="0.2">
      <c r="A546" s="385" t="s">
        <v>158</v>
      </c>
      <c r="B546" s="386"/>
      <c r="C546" s="386"/>
      <c r="D546" s="386"/>
      <c r="E546" s="386"/>
      <c r="F546" s="386"/>
      <c r="G546" s="386"/>
      <c r="H546" s="386"/>
      <c r="I546" s="386"/>
      <c r="J546" s="386"/>
      <c r="K546" s="386"/>
      <c r="L546" s="386"/>
      <c r="M546" s="386"/>
      <c r="N546" s="387"/>
      <c r="O546" s="398">
        <v>0</v>
      </c>
      <c r="P546" s="398"/>
      <c r="Q546" s="41"/>
      <c r="R546" s="30"/>
      <c r="S546" s="30"/>
      <c r="T546" s="30"/>
      <c r="U546" s="407" t="s">
        <v>94</v>
      </c>
      <c r="V546" s="408"/>
      <c r="W546" s="407" t="s">
        <v>95</v>
      </c>
      <c r="X546" s="408"/>
    </row>
    <row r="547" spans="1:29" ht="12.75" customHeight="1" x14ac:dyDescent="0.2">
      <c r="A547" s="356" t="s">
        <v>147</v>
      </c>
      <c r="B547" s="358"/>
      <c r="C547" s="358"/>
      <c r="D547" s="358"/>
      <c r="E547" s="358"/>
      <c r="F547" s="358"/>
      <c r="G547" s="358"/>
      <c r="H547" s="358"/>
      <c r="I547" s="358"/>
      <c r="J547" s="358"/>
      <c r="K547" s="358"/>
      <c r="L547" s="358"/>
      <c r="M547" s="358"/>
      <c r="N547" s="357"/>
      <c r="O547" s="140">
        <f>O545+O546</f>
        <v>140</v>
      </c>
      <c r="P547" s="140"/>
      <c r="Q547" s="41"/>
      <c r="R547" s="30"/>
      <c r="S547" s="30"/>
      <c r="T547" s="30"/>
      <c r="U547" s="409"/>
      <c r="V547" s="410"/>
      <c r="W547" s="409"/>
      <c r="X547" s="410"/>
    </row>
    <row r="548" spans="1:29" x14ac:dyDescent="0.2">
      <c r="A548" s="40"/>
      <c r="B548" s="40"/>
      <c r="C548" s="40"/>
      <c r="D548" s="40"/>
      <c r="E548" s="40"/>
      <c r="F548" s="40"/>
      <c r="G548" s="40"/>
      <c r="H548" s="40"/>
      <c r="I548" s="40"/>
      <c r="J548" s="40"/>
      <c r="K548" s="40"/>
      <c r="L548" s="30"/>
      <c r="M548" s="30"/>
      <c r="N548" s="30"/>
      <c r="O548" s="30"/>
      <c r="P548" s="41"/>
      <c r="Q548" s="41"/>
      <c r="R548" s="30"/>
      <c r="S548" s="30"/>
      <c r="T548" s="30"/>
      <c r="U548" s="169" t="e">
        <f>K460+#REF!+K498+K519</f>
        <v>#REF!</v>
      </c>
      <c r="V548" s="170"/>
      <c r="W548" s="169">
        <f>K460+K498+K519</f>
        <v>1</v>
      </c>
      <c r="X548" s="170"/>
      <c r="Y548" s="171" t="s">
        <v>96</v>
      </c>
      <c r="Z548" s="172"/>
    </row>
    <row r="549" spans="1:29" x14ac:dyDescent="0.2">
      <c r="A549" s="40"/>
      <c r="B549" s="40"/>
      <c r="C549" s="40"/>
      <c r="D549" s="40"/>
      <c r="E549" s="40"/>
      <c r="F549" s="40"/>
      <c r="G549" s="40"/>
      <c r="H549" s="40"/>
      <c r="I549" s="40"/>
      <c r="J549" s="40"/>
      <c r="K549" s="40"/>
      <c r="L549" s="30"/>
      <c r="M549" s="30"/>
      <c r="N549" s="30"/>
      <c r="O549" s="30"/>
      <c r="P549" s="41"/>
      <c r="Q549" s="41"/>
      <c r="R549" s="30"/>
      <c r="S549" s="30"/>
      <c r="T549" s="30"/>
      <c r="U549" s="169" t="e">
        <f>K461+#REF!+K499+K520</f>
        <v>#REF!</v>
      </c>
      <c r="V549" s="170"/>
      <c r="W549" s="169">
        <f>K461+K499+K520</f>
        <v>1</v>
      </c>
      <c r="X549" s="170"/>
      <c r="Y549" s="171" t="s">
        <v>97</v>
      </c>
      <c r="Z549" s="172"/>
    </row>
    <row r="550" spans="1:29" ht="12.75" customHeight="1" x14ac:dyDescent="0.2">
      <c r="A550" s="30"/>
      <c r="B550" s="30"/>
      <c r="C550" s="30"/>
      <c r="D550" s="30"/>
      <c r="E550" s="30"/>
      <c r="F550" s="30"/>
      <c r="G550" s="30"/>
      <c r="H550" s="30"/>
      <c r="I550" s="30"/>
      <c r="J550" s="30"/>
      <c r="K550" s="30"/>
      <c r="L550" s="30"/>
      <c r="M550" s="30"/>
      <c r="N550" s="30"/>
      <c r="O550" s="30"/>
      <c r="P550" s="30"/>
      <c r="Q550" s="41"/>
      <c r="R550" s="30"/>
      <c r="S550" s="30"/>
      <c r="T550" s="30"/>
      <c r="U550" s="173" t="e">
        <f>IF(U548=100%,"Corect",IF(U548&gt;100%,"Ați dublat unele discipline","Ați pierdut unele discipline"))</f>
        <v>#REF!</v>
      </c>
      <c r="V550" s="174"/>
      <c r="W550" s="173" t="str">
        <f>IF(W548=100%,"Corect",IF(W548&gt;100%,"Ați dublat unele discipline","Ați pierdut unele discipline"))</f>
        <v>Corect</v>
      </c>
      <c r="X550" s="174"/>
      <c r="Y550" s="66"/>
      <c r="Z550" s="66"/>
    </row>
    <row r="551" spans="1:29" ht="12.75" customHeight="1" x14ac:dyDescent="0.2">
      <c r="A551" s="30"/>
      <c r="B551" s="30"/>
      <c r="C551" s="30"/>
      <c r="D551" s="30"/>
      <c r="E551" s="30"/>
      <c r="F551" s="30"/>
      <c r="G551" s="30"/>
      <c r="H551" s="30"/>
      <c r="I551" s="30"/>
      <c r="J551" s="30"/>
      <c r="K551" s="30"/>
      <c r="L551" s="30"/>
      <c r="M551" s="30"/>
      <c r="N551" s="30"/>
      <c r="O551" s="30"/>
      <c r="P551" s="30"/>
      <c r="Q551" s="41"/>
      <c r="R551" s="30"/>
      <c r="S551" s="30"/>
      <c r="T551" s="30"/>
      <c r="U551" s="173" t="e">
        <f>IF(U549=100%,"Corect",IF(U549&gt;100%,"Ați dublat unele discipline","Ați pierdut unele discipline"))</f>
        <v>#REF!</v>
      </c>
      <c r="V551" s="174"/>
      <c r="W551" s="173" t="str">
        <f>IF(W549=100%,"Corect",IF(W549&gt;100%,"Ați dublat unele discipline","Ați pierdut unele discipline"))</f>
        <v>Corect</v>
      </c>
      <c r="X551" s="174"/>
      <c r="Y551" s="66"/>
      <c r="Z551" s="66"/>
    </row>
    <row r="552" spans="1:29" ht="12.75" customHeight="1" x14ac:dyDescent="0.2">
      <c r="A552" s="30"/>
      <c r="B552" s="30"/>
      <c r="C552" s="30"/>
      <c r="D552" s="30"/>
      <c r="E552" s="30"/>
      <c r="F552" s="30"/>
      <c r="G552" s="30"/>
      <c r="H552" s="30"/>
      <c r="I552" s="30"/>
      <c r="J552" s="30"/>
      <c r="K552" s="30"/>
      <c r="L552" s="30"/>
      <c r="M552" s="30"/>
      <c r="N552" s="30"/>
      <c r="O552" s="30"/>
      <c r="P552" s="30"/>
      <c r="Q552" s="41"/>
      <c r="R552" s="30"/>
      <c r="S552" s="30"/>
      <c r="T552" s="30"/>
      <c r="U552" s="160" t="s">
        <v>128</v>
      </c>
      <c r="V552" s="161"/>
      <c r="W552" s="161"/>
      <c r="X552" s="161"/>
      <c r="Y552" s="161"/>
      <c r="Z552" s="162"/>
    </row>
    <row r="553" spans="1:29" x14ac:dyDescent="0.2">
      <c r="A553" s="30"/>
      <c r="B553" s="30"/>
      <c r="C553" s="30"/>
      <c r="D553" s="30"/>
      <c r="E553" s="30"/>
      <c r="F553" s="30"/>
      <c r="G553" s="30"/>
      <c r="H553" s="30"/>
      <c r="I553" s="30"/>
      <c r="J553" s="30"/>
      <c r="K553" s="30"/>
      <c r="L553" s="30"/>
      <c r="M553" s="30"/>
      <c r="N553" s="30"/>
      <c r="O553" s="30"/>
      <c r="P553" s="30"/>
      <c r="Q553" s="41"/>
      <c r="R553" s="30"/>
      <c r="S553" s="30"/>
      <c r="T553" s="30"/>
      <c r="U553" s="163"/>
      <c r="V553" s="164"/>
      <c r="W553" s="164"/>
      <c r="X553" s="164"/>
      <c r="Y553" s="164"/>
      <c r="Z553" s="165"/>
    </row>
    <row r="554" spans="1:29" x14ac:dyDescent="0.2">
      <c r="A554" s="40"/>
      <c r="B554" s="40"/>
      <c r="C554" s="40"/>
      <c r="D554" s="40"/>
      <c r="E554" s="40"/>
      <c r="F554" s="40"/>
      <c r="G554" s="40"/>
      <c r="H554" s="40"/>
      <c r="I554" s="40"/>
      <c r="J554" s="40"/>
      <c r="K554" s="40"/>
      <c r="L554" s="30"/>
      <c r="M554" s="30"/>
      <c r="N554" s="30"/>
      <c r="O554" s="30"/>
      <c r="P554" s="41"/>
      <c r="Q554" s="41"/>
      <c r="R554" s="30"/>
      <c r="S554" s="30"/>
      <c r="T554" s="30"/>
      <c r="U554" s="166"/>
      <c r="V554" s="167"/>
      <c r="W554" s="167"/>
      <c r="X554" s="167"/>
      <c r="Y554" s="167"/>
      <c r="Z554" s="168"/>
    </row>
    <row r="555" spans="1:29" x14ac:dyDescent="0.2">
      <c r="A555" s="285" t="s">
        <v>82</v>
      </c>
      <c r="B555" s="285"/>
      <c r="C555" s="285"/>
      <c r="D555" s="285"/>
      <c r="E555" s="285"/>
      <c r="F555" s="285"/>
      <c r="G555" s="285"/>
      <c r="H555" s="285"/>
      <c r="I555" s="285"/>
      <c r="J555" s="285"/>
      <c r="K555" s="285"/>
      <c r="L555" s="285"/>
      <c r="M555" s="285"/>
      <c r="N555" s="285"/>
      <c r="O555" s="285"/>
      <c r="P555" s="285"/>
      <c r="Q555" s="285"/>
      <c r="R555" s="285"/>
      <c r="S555" s="285"/>
      <c r="T555" s="285"/>
      <c r="U555" s="2"/>
      <c r="V555" s="2"/>
      <c r="W555" s="2"/>
      <c r="X555" s="2"/>
      <c r="Y555" s="2"/>
      <c r="Z555" s="2"/>
    </row>
    <row r="556" spans="1:29" ht="9.75" customHeight="1" x14ac:dyDescent="0.2">
      <c r="U556" s="2"/>
      <c r="V556" s="2"/>
      <c r="W556" s="2"/>
      <c r="X556" s="2"/>
      <c r="Y556" s="2"/>
      <c r="Z556" s="2"/>
    </row>
    <row r="557" spans="1:29" ht="19.7" customHeight="1" x14ac:dyDescent="0.2">
      <c r="A557" s="244" t="s">
        <v>73</v>
      </c>
      <c r="B557" s="244"/>
      <c r="C557" s="244"/>
      <c r="D557" s="244"/>
      <c r="E557" s="244"/>
      <c r="F557" s="244"/>
      <c r="G557" s="244"/>
      <c r="H557" s="244"/>
      <c r="I557" s="244"/>
      <c r="J557" s="244"/>
      <c r="K557" s="244"/>
      <c r="L557" s="244"/>
      <c r="M557" s="244"/>
      <c r="N557" s="244"/>
      <c r="O557" s="244"/>
      <c r="P557" s="244"/>
      <c r="Q557" s="244"/>
      <c r="R557" s="244"/>
      <c r="S557" s="244"/>
      <c r="T557" s="244"/>
      <c r="U557" s="2"/>
      <c r="V557" s="2"/>
      <c r="W557" s="2"/>
      <c r="X557" s="2"/>
      <c r="Y557" s="2"/>
      <c r="Z557" s="2"/>
    </row>
    <row r="558" spans="1:29" ht="12.75" customHeight="1" x14ac:dyDescent="0.2">
      <c r="A558" s="245" t="s">
        <v>28</v>
      </c>
      <c r="B558" s="99" t="s">
        <v>27</v>
      </c>
      <c r="C558" s="100"/>
      <c r="D558" s="100"/>
      <c r="E558" s="100"/>
      <c r="F558" s="100"/>
      <c r="G558" s="100"/>
      <c r="H558" s="100"/>
      <c r="I558" s="101"/>
      <c r="J558" s="141" t="s">
        <v>39</v>
      </c>
      <c r="K558" s="105" t="s">
        <v>25</v>
      </c>
      <c r="L558" s="106"/>
      <c r="M558" s="107"/>
      <c r="N558" s="105" t="s">
        <v>40</v>
      </c>
      <c r="O558" s="106"/>
      <c r="P558" s="107"/>
      <c r="Q558" s="105" t="s">
        <v>24</v>
      </c>
      <c r="R558" s="106"/>
      <c r="S558" s="107"/>
      <c r="T558" s="144" t="s">
        <v>23</v>
      </c>
      <c r="U558" s="184" t="s">
        <v>109</v>
      </c>
      <c r="V558" s="184"/>
      <c r="W558" s="184"/>
      <c r="X558" s="184"/>
      <c r="Y558" s="184"/>
      <c r="Z558" s="2"/>
      <c r="AA558" s="2"/>
      <c r="AB558" s="2"/>
      <c r="AC558" s="2"/>
    </row>
    <row r="559" spans="1:29" x14ac:dyDescent="0.2">
      <c r="A559" s="246"/>
      <c r="B559" s="102"/>
      <c r="C559" s="103"/>
      <c r="D559" s="103"/>
      <c r="E559" s="103"/>
      <c r="F559" s="103"/>
      <c r="G559" s="103"/>
      <c r="H559" s="103"/>
      <c r="I559" s="104"/>
      <c r="J559" s="142"/>
      <c r="K559" s="108"/>
      <c r="L559" s="109"/>
      <c r="M559" s="110"/>
      <c r="N559" s="108"/>
      <c r="O559" s="109"/>
      <c r="P559" s="110"/>
      <c r="Q559" s="108"/>
      <c r="R559" s="109"/>
      <c r="S559" s="110"/>
      <c r="T559" s="144"/>
      <c r="U559" s="184"/>
      <c r="V559" s="184"/>
      <c r="W559" s="184"/>
      <c r="X559" s="184"/>
      <c r="Y559" s="184"/>
      <c r="Z559" s="2"/>
      <c r="AA559" s="2"/>
      <c r="AB559" s="2"/>
      <c r="AC559" s="2"/>
    </row>
    <row r="560" spans="1:29" ht="12.75" customHeight="1" x14ac:dyDescent="0.2">
      <c r="A560" s="247"/>
      <c r="B560" s="151"/>
      <c r="C560" s="152"/>
      <c r="D560" s="152"/>
      <c r="E560" s="152"/>
      <c r="F560" s="152"/>
      <c r="G560" s="152"/>
      <c r="H560" s="152"/>
      <c r="I560" s="153"/>
      <c r="J560" s="143"/>
      <c r="K560" s="4" t="s">
        <v>29</v>
      </c>
      <c r="L560" s="4" t="s">
        <v>30</v>
      </c>
      <c r="M560" s="4" t="s">
        <v>31</v>
      </c>
      <c r="N560" s="4" t="s">
        <v>35</v>
      </c>
      <c r="O560" s="4" t="s">
        <v>7</v>
      </c>
      <c r="P560" s="4" t="s">
        <v>32</v>
      </c>
      <c r="Q560" s="4" t="s">
        <v>33</v>
      </c>
      <c r="R560" s="4" t="s">
        <v>29</v>
      </c>
      <c r="S560" s="4" t="s">
        <v>34</v>
      </c>
      <c r="T560" s="144"/>
      <c r="U560" s="184"/>
      <c r="V560" s="184"/>
      <c r="W560" s="184"/>
      <c r="X560" s="184"/>
      <c r="Y560" s="184"/>
      <c r="Z560" s="2"/>
      <c r="AA560" s="2"/>
      <c r="AB560" s="2"/>
      <c r="AC560" s="2"/>
    </row>
    <row r="561" spans="1:29" x14ac:dyDescent="0.2">
      <c r="A561" s="355" t="s">
        <v>50</v>
      </c>
      <c r="B561" s="355"/>
      <c r="C561" s="355"/>
      <c r="D561" s="355"/>
      <c r="E561" s="355"/>
      <c r="F561" s="355"/>
      <c r="G561" s="355"/>
      <c r="H561" s="355"/>
      <c r="I561" s="355"/>
      <c r="J561" s="355"/>
      <c r="K561" s="355"/>
      <c r="L561" s="355"/>
      <c r="M561" s="355"/>
      <c r="N561" s="355"/>
      <c r="O561" s="355"/>
      <c r="P561" s="355"/>
      <c r="Q561" s="355"/>
      <c r="R561" s="355"/>
      <c r="S561" s="355"/>
      <c r="T561" s="355"/>
      <c r="U561" s="184"/>
      <c r="V561" s="184"/>
      <c r="W561" s="184"/>
      <c r="X561" s="184"/>
      <c r="Y561" s="184"/>
      <c r="Z561" s="2"/>
      <c r="AA561" s="2"/>
      <c r="AB561" s="2"/>
      <c r="AC561" s="2"/>
    </row>
    <row r="562" spans="1:29" ht="19.7" customHeight="1" x14ac:dyDescent="0.2">
      <c r="A562" s="21" t="s">
        <v>74</v>
      </c>
      <c r="B562" s="303" t="s">
        <v>103</v>
      </c>
      <c r="C562" s="303"/>
      <c r="D562" s="303"/>
      <c r="E562" s="303"/>
      <c r="F562" s="303"/>
      <c r="G562" s="303"/>
      <c r="H562" s="303"/>
      <c r="I562" s="303"/>
      <c r="J562" s="22">
        <v>5</v>
      </c>
      <c r="K562" s="22">
        <v>2</v>
      </c>
      <c r="L562" s="22">
        <v>2</v>
      </c>
      <c r="M562" s="22">
        <v>0</v>
      </c>
      <c r="N562" s="23">
        <f>K562+L562+M562</f>
        <v>4</v>
      </c>
      <c r="O562" s="23">
        <f>P562-N562</f>
        <v>5</v>
      </c>
      <c r="P562" s="23">
        <f>ROUND(PRODUCT(J562,25)/14,0)</f>
        <v>9</v>
      </c>
      <c r="Q562" s="22" t="s">
        <v>33</v>
      </c>
      <c r="R562" s="22"/>
      <c r="S562" s="24"/>
      <c r="T562" s="24" t="s">
        <v>83</v>
      </c>
      <c r="U562" s="184"/>
      <c r="V562" s="184"/>
      <c r="W562" s="184"/>
      <c r="X562" s="184"/>
      <c r="Y562" s="184"/>
      <c r="Z562" s="2"/>
      <c r="AA562" s="2"/>
      <c r="AB562" s="2"/>
      <c r="AC562" s="2"/>
    </row>
    <row r="563" spans="1:29" x14ac:dyDescent="0.2">
      <c r="A563" s="352" t="s">
        <v>51</v>
      </c>
      <c r="B563" s="353"/>
      <c r="C563" s="353"/>
      <c r="D563" s="353"/>
      <c r="E563" s="353"/>
      <c r="F563" s="353"/>
      <c r="G563" s="353"/>
      <c r="H563" s="353"/>
      <c r="I563" s="353"/>
      <c r="J563" s="353"/>
      <c r="K563" s="353"/>
      <c r="L563" s="353"/>
      <c r="M563" s="353"/>
      <c r="N563" s="353"/>
      <c r="O563" s="353"/>
      <c r="P563" s="353"/>
      <c r="Q563" s="353"/>
      <c r="R563" s="353"/>
      <c r="S563" s="353"/>
      <c r="T563" s="354"/>
      <c r="U563" s="184"/>
      <c r="V563" s="184"/>
      <c r="W563" s="184"/>
      <c r="X563" s="184"/>
      <c r="Y563" s="184"/>
      <c r="Z563" s="2"/>
      <c r="AA563" s="2"/>
      <c r="AB563" s="2"/>
      <c r="AC563" s="2"/>
    </row>
    <row r="564" spans="1:29" x14ac:dyDescent="0.2">
      <c r="A564" s="208" t="s">
        <v>75</v>
      </c>
      <c r="B564" s="227" t="s">
        <v>126</v>
      </c>
      <c r="C564" s="227"/>
      <c r="D564" s="227"/>
      <c r="E564" s="227"/>
      <c r="F564" s="227"/>
      <c r="G564" s="227"/>
      <c r="H564" s="227"/>
      <c r="I564" s="227"/>
      <c r="J564" s="201">
        <v>5</v>
      </c>
      <c r="K564" s="201">
        <v>2</v>
      </c>
      <c r="L564" s="201">
        <v>2</v>
      </c>
      <c r="M564" s="201">
        <v>0</v>
      </c>
      <c r="N564" s="198">
        <f>K564+L564+M564</f>
        <v>4</v>
      </c>
      <c r="O564" s="198">
        <f>P564-N564</f>
        <v>5</v>
      </c>
      <c r="P564" s="198">
        <f>ROUND(PRODUCT(J564,25)/14,0)</f>
        <v>9</v>
      </c>
      <c r="Q564" s="201" t="s">
        <v>33</v>
      </c>
      <c r="R564" s="201"/>
      <c r="S564" s="204"/>
      <c r="T564" s="204" t="s">
        <v>83</v>
      </c>
      <c r="U564" s="184"/>
      <c r="V564" s="184"/>
      <c r="W564" s="184"/>
      <c r="X564" s="184"/>
      <c r="Y564" s="184"/>
      <c r="Z564" s="2"/>
      <c r="AA564" s="2"/>
      <c r="AB564" s="2"/>
      <c r="AC564" s="2"/>
    </row>
    <row r="565" spans="1:29" x14ac:dyDescent="0.2">
      <c r="A565" s="220"/>
      <c r="B565" s="227"/>
      <c r="C565" s="227"/>
      <c r="D565" s="227"/>
      <c r="E565" s="227"/>
      <c r="F565" s="227"/>
      <c r="G565" s="227"/>
      <c r="H565" s="227"/>
      <c r="I565" s="227"/>
      <c r="J565" s="202"/>
      <c r="K565" s="202"/>
      <c r="L565" s="202"/>
      <c r="M565" s="202"/>
      <c r="N565" s="199"/>
      <c r="O565" s="199"/>
      <c r="P565" s="199"/>
      <c r="Q565" s="202"/>
      <c r="R565" s="202"/>
      <c r="S565" s="219"/>
      <c r="T565" s="219"/>
      <c r="U565" s="184"/>
      <c r="V565" s="184"/>
      <c r="W565" s="184"/>
      <c r="X565" s="184"/>
      <c r="Y565" s="184"/>
      <c r="Z565" s="2"/>
      <c r="AA565" s="2"/>
      <c r="AB565" s="2"/>
      <c r="AC565" s="2"/>
    </row>
    <row r="566" spans="1:29" x14ac:dyDescent="0.2">
      <c r="A566" s="220"/>
      <c r="B566" s="227"/>
      <c r="C566" s="227"/>
      <c r="D566" s="227"/>
      <c r="E566" s="227"/>
      <c r="F566" s="227"/>
      <c r="G566" s="227"/>
      <c r="H566" s="227"/>
      <c r="I566" s="227"/>
      <c r="J566" s="202"/>
      <c r="K566" s="202"/>
      <c r="L566" s="202"/>
      <c r="M566" s="202"/>
      <c r="N566" s="199"/>
      <c r="O566" s="199"/>
      <c r="P566" s="199"/>
      <c r="Q566" s="202"/>
      <c r="R566" s="202"/>
      <c r="S566" s="219"/>
      <c r="T566" s="219"/>
      <c r="U566" s="184"/>
      <c r="V566" s="184"/>
      <c r="W566" s="184"/>
      <c r="X566" s="184"/>
      <c r="Y566" s="184"/>
      <c r="Z566" s="2"/>
      <c r="AA566" s="2"/>
      <c r="AB566" s="2"/>
      <c r="AC566" s="2"/>
    </row>
    <row r="567" spans="1:29" x14ac:dyDescent="0.2">
      <c r="A567" s="220"/>
      <c r="B567" s="227"/>
      <c r="C567" s="227"/>
      <c r="D567" s="227"/>
      <c r="E567" s="227"/>
      <c r="F567" s="227"/>
      <c r="G567" s="227"/>
      <c r="H567" s="227"/>
      <c r="I567" s="227"/>
      <c r="J567" s="202"/>
      <c r="K567" s="202"/>
      <c r="L567" s="202"/>
      <c r="M567" s="202"/>
      <c r="N567" s="199"/>
      <c r="O567" s="199"/>
      <c r="P567" s="199"/>
      <c r="Q567" s="202"/>
      <c r="R567" s="202"/>
      <c r="S567" s="219"/>
      <c r="T567" s="219"/>
      <c r="U567" s="184"/>
      <c r="V567" s="184"/>
      <c r="W567" s="184"/>
      <c r="X567" s="184"/>
      <c r="Y567" s="184"/>
      <c r="Z567" s="2"/>
      <c r="AA567" s="2"/>
      <c r="AB567" s="2"/>
      <c r="AC567" s="2"/>
    </row>
    <row r="568" spans="1:29" x14ac:dyDescent="0.2">
      <c r="A568" s="209"/>
      <c r="B568" s="227"/>
      <c r="C568" s="227"/>
      <c r="D568" s="227"/>
      <c r="E568" s="227"/>
      <c r="F568" s="227"/>
      <c r="G568" s="227"/>
      <c r="H568" s="227"/>
      <c r="I568" s="227"/>
      <c r="J568" s="203"/>
      <c r="K568" s="203"/>
      <c r="L568" s="203"/>
      <c r="M568" s="203"/>
      <c r="N568" s="200"/>
      <c r="O568" s="200"/>
      <c r="P568" s="200"/>
      <c r="Q568" s="203"/>
      <c r="R568" s="203"/>
      <c r="S568" s="205"/>
      <c r="T568" s="205"/>
      <c r="Z568" s="2"/>
      <c r="AA568" s="2"/>
      <c r="AB568" s="2"/>
      <c r="AC568" s="2"/>
    </row>
    <row r="569" spans="1:29" x14ac:dyDescent="0.2">
      <c r="A569" s="352" t="s">
        <v>52</v>
      </c>
      <c r="B569" s="353"/>
      <c r="C569" s="353"/>
      <c r="D569" s="353"/>
      <c r="E569" s="353"/>
      <c r="F569" s="353"/>
      <c r="G569" s="353"/>
      <c r="H569" s="353"/>
      <c r="I569" s="353"/>
      <c r="J569" s="353"/>
      <c r="K569" s="353"/>
      <c r="L569" s="353"/>
      <c r="M569" s="353"/>
      <c r="N569" s="353"/>
      <c r="O569" s="353"/>
      <c r="P569" s="353"/>
      <c r="Q569" s="353"/>
      <c r="R569" s="353"/>
      <c r="S569" s="353"/>
      <c r="T569" s="354"/>
      <c r="Z569" s="2"/>
      <c r="AA569" s="2"/>
      <c r="AB569" s="2"/>
      <c r="AC569" s="2"/>
    </row>
    <row r="570" spans="1:29" x14ac:dyDescent="0.2">
      <c r="A570" s="208" t="s">
        <v>76</v>
      </c>
      <c r="B570" s="210" t="s">
        <v>127</v>
      </c>
      <c r="C570" s="211"/>
      <c r="D570" s="211"/>
      <c r="E570" s="211"/>
      <c r="F570" s="211"/>
      <c r="G570" s="211"/>
      <c r="H570" s="211"/>
      <c r="I570" s="212"/>
      <c r="J570" s="201">
        <v>5</v>
      </c>
      <c r="K570" s="201">
        <v>2</v>
      </c>
      <c r="L570" s="201">
        <v>2</v>
      </c>
      <c r="M570" s="201">
        <v>0</v>
      </c>
      <c r="N570" s="198">
        <f>K570+L570+M570</f>
        <v>4</v>
      </c>
      <c r="O570" s="198">
        <f>P570-N570</f>
        <v>5</v>
      </c>
      <c r="P570" s="198">
        <f>ROUND(PRODUCT(J570,25)/14,0)</f>
        <v>9</v>
      </c>
      <c r="Q570" s="201" t="s">
        <v>33</v>
      </c>
      <c r="R570" s="224"/>
      <c r="S570" s="224"/>
      <c r="T570" s="204" t="s">
        <v>83</v>
      </c>
      <c r="V570" s="2"/>
      <c r="W570" s="2"/>
      <c r="X570" s="2"/>
      <c r="Y570" s="2"/>
      <c r="Z570" s="2"/>
      <c r="AA570" s="2"/>
      <c r="AB570" s="2"/>
      <c r="AC570" s="2"/>
    </row>
    <row r="571" spans="1:29" x14ac:dyDescent="0.2">
      <c r="A571" s="220"/>
      <c r="B571" s="221"/>
      <c r="C571" s="222"/>
      <c r="D571" s="222"/>
      <c r="E571" s="222"/>
      <c r="F571" s="222"/>
      <c r="G571" s="222"/>
      <c r="H571" s="222"/>
      <c r="I571" s="223"/>
      <c r="J571" s="202"/>
      <c r="K571" s="202"/>
      <c r="L571" s="202"/>
      <c r="M571" s="202"/>
      <c r="N571" s="199"/>
      <c r="O571" s="199"/>
      <c r="P571" s="199"/>
      <c r="Q571" s="202"/>
      <c r="R571" s="225"/>
      <c r="S571" s="225"/>
      <c r="T571" s="219"/>
      <c r="V571" s="2"/>
      <c r="W571" s="2"/>
      <c r="X571" s="2"/>
      <c r="Y571" s="2"/>
      <c r="Z571" s="2"/>
      <c r="AA571" s="2"/>
      <c r="AB571" s="2"/>
      <c r="AC571" s="2"/>
    </row>
    <row r="572" spans="1:29" x14ac:dyDescent="0.2">
      <c r="A572" s="220"/>
      <c r="B572" s="221"/>
      <c r="C572" s="222"/>
      <c r="D572" s="222"/>
      <c r="E572" s="222"/>
      <c r="F572" s="222"/>
      <c r="G572" s="222"/>
      <c r="H572" s="222"/>
      <c r="I572" s="223"/>
      <c r="J572" s="202"/>
      <c r="K572" s="202"/>
      <c r="L572" s="202"/>
      <c r="M572" s="202"/>
      <c r="N572" s="199"/>
      <c r="O572" s="199"/>
      <c r="P572" s="199"/>
      <c r="Q572" s="202"/>
      <c r="R572" s="225"/>
      <c r="S572" s="225"/>
      <c r="T572" s="219"/>
      <c r="V572" s="2"/>
      <c r="W572" s="2"/>
      <c r="X572" s="2"/>
      <c r="Y572" s="2"/>
      <c r="Z572" s="2"/>
      <c r="AA572" s="2"/>
      <c r="AB572" s="2"/>
      <c r="AC572" s="2"/>
    </row>
    <row r="573" spans="1:29" x14ac:dyDescent="0.2">
      <c r="A573" s="209"/>
      <c r="B573" s="213"/>
      <c r="C573" s="214"/>
      <c r="D573" s="214"/>
      <c r="E573" s="214"/>
      <c r="F573" s="214"/>
      <c r="G573" s="214"/>
      <c r="H573" s="214"/>
      <c r="I573" s="215"/>
      <c r="J573" s="203"/>
      <c r="K573" s="203"/>
      <c r="L573" s="203"/>
      <c r="M573" s="203"/>
      <c r="N573" s="200"/>
      <c r="O573" s="200"/>
      <c r="P573" s="200"/>
      <c r="Q573" s="203"/>
      <c r="R573" s="226"/>
      <c r="S573" s="226"/>
      <c r="T573" s="205"/>
      <c r="AA573" s="2"/>
      <c r="AB573" s="2"/>
      <c r="AC573" s="2"/>
    </row>
    <row r="574" spans="1:29" x14ac:dyDescent="0.2">
      <c r="A574" s="150" t="s">
        <v>53</v>
      </c>
      <c r="B574" s="272"/>
      <c r="C574" s="272"/>
      <c r="D574" s="272"/>
      <c r="E574" s="272"/>
      <c r="F574" s="272"/>
      <c r="G574" s="272"/>
      <c r="H574" s="272"/>
      <c r="I574" s="272"/>
      <c r="J574" s="272"/>
      <c r="K574" s="272"/>
      <c r="L574" s="272"/>
      <c r="M574" s="272"/>
      <c r="N574" s="272"/>
      <c r="O574" s="272"/>
      <c r="P574" s="272"/>
      <c r="Q574" s="272"/>
      <c r="R574" s="272"/>
      <c r="S574" s="272"/>
      <c r="T574" s="272"/>
      <c r="AA574" s="2"/>
      <c r="AB574" s="2"/>
      <c r="AC574" s="2"/>
    </row>
    <row r="575" spans="1:29" x14ac:dyDescent="0.2">
      <c r="A575" s="303" t="s">
        <v>77</v>
      </c>
      <c r="B575" s="197" t="s">
        <v>305</v>
      </c>
      <c r="C575" s="197"/>
      <c r="D575" s="197"/>
      <c r="E575" s="197"/>
      <c r="F575" s="197"/>
      <c r="G575" s="197"/>
      <c r="H575" s="197"/>
      <c r="I575" s="197"/>
      <c r="J575" s="271">
        <v>5</v>
      </c>
      <c r="K575" s="271">
        <v>2</v>
      </c>
      <c r="L575" s="271">
        <v>2</v>
      </c>
      <c r="M575" s="271">
        <v>0</v>
      </c>
      <c r="N575" s="283">
        <f>K575+L575+M575</f>
        <v>4</v>
      </c>
      <c r="O575" s="283">
        <f>P575-N575</f>
        <v>5</v>
      </c>
      <c r="P575" s="283">
        <f>ROUND(PRODUCT(J575,25)/14,0)</f>
        <v>9</v>
      </c>
      <c r="Q575" s="271" t="s">
        <v>33</v>
      </c>
      <c r="R575" s="272"/>
      <c r="S575" s="272"/>
      <c r="T575" s="206" t="s">
        <v>84</v>
      </c>
      <c r="AA575" s="2"/>
      <c r="AB575" s="2"/>
      <c r="AC575" s="2"/>
    </row>
    <row r="576" spans="1:29" x14ac:dyDescent="0.2">
      <c r="A576" s="303"/>
      <c r="B576" s="197"/>
      <c r="C576" s="197"/>
      <c r="D576" s="197"/>
      <c r="E576" s="197"/>
      <c r="F576" s="197"/>
      <c r="G576" s="197"/>
      <c r="H576" s="197"/>
      <c r="I576" s="197"/>
      <c r="J576" s="271"/>
      <c r="K576" s="271"/>
      <c r="L576" s="271"/>
      <c r="M576" s="271"/>
      <c r="N576" s="283"/>
      <c r="O576" s="283"/>
      <c r="P576" s="283"/>
      <c r="Q576" s="271"/>
      <c r="R576" s="272"/>
      <c r="S576" s="272"/>
      <c r="T576" s="273"/>
      <c r="AA576" s="2"/>
      <c r="AB576" s="2"/>
      <c r="AC576" s="2"/>
    </row>
    <row r="577" spans="1:29" x14ac:dyDescent="0.2">
      <c r="A577" s="277" t="s">
        <v>54</v>
      </c>
      <c r="B577" s="277"/>
      <c r="C577" s="277"/>
      <c r="D577" s="277"/>
      <c r="E577" s="277"/>
      <c r="F577" s="277"/>
      <c r="G577" s="277"/>
      <c r="H577" s="277"/>
      <c r="I577" s="277"/>
      <c r="J577" s="277"/>
      <c r="K577" s="277"/>
      <c r="L577" s="277"/>
      <c r="M577" s="277"/>
      <c r="N577" s="277"/>
      <c r="O577" s="277"/>
      <c r="P577" s="277"/>
      <c r="Q577" s="277"/>
      <c r="R577" s="277"/>
      <c r="S577" s="277"/>
      <c r="T577" s="277"/>
      <c r="AA577" s="2"/>
      <c r="AB577" s="2"/>
      <c r="AC577" s="2"/>
    </row>
    <row r="578" spans="1:29" ht="19.7" customHeight="1" x14ac:dyDescent="0.2">
      <c r="A578" s="54" t="s">
        <v>78</v>
      </c>
      <c r="B578" s="274" t="s">
        <v>104</v>
      </c>
      <c r="C578" s="275"/>
      <c r="D578" s="275"/>
      <c r="E578" s="275"/>
      <c r="F578" s="275"/>
      <c r="G578" s="275"/>
      <c r="H578" s="275"/>
      <c r="I578" s="276"/>
      <c r="J578" s="52">
        <v>2</v>
      </c>
      <c r="K578" s="52">
        <v>1</v>
      </c>
      <c r="L578" s="52">
        <v>1</v>
      </c>
      <c r="M578" s="52">
        <v>0</v>
      </c>
      <c r="N578" s="53">
        <f>K578+L578+M578</f>
        <v>2</v>
      </c>
      <c r="O578" s="53">
        <f>P578-N578</f>
        <v>2</v>
      </c>
      <c r="P578" s="53">
        <f>ROUND(PRODUCT(J578,25)/14,0)</f>
        <v>4</v>
      </c>
      <c r="Q578" s="52"/>
      <c r="R578" s="52" t="s">
        <v>29</v>
      </c>
      <c r="S578" s="55"/>
      <c r="T578" s="56" t="s">
        <v>84</v>
      </c>
      <c r="AA578" s="2"/>
      <c r="AB578" s="2"/>
      <c r="AC578" s="2"/>
    </row>
    <row r="579" spans="1:29" ht="15" customHeight="1" x14ac:dyDescent="0.2">
      <c r="A579" s="208" t="s">
        <v>79</v>
      </c>
      <c r="B579" s="210" t="s">
        <v>105</v>
      </c>
      <c r="C579" s="211"/>
      <c r="D579" s="211"/>
      <c r="E579" s="211"/>
      <c r="F579" s="211"/>
      <c r="G579" s="211"/>
      <c r="H579" s="211"/>
      <c r="I579" s="212"/>
      <c r="J579" s="201">
        <v>3</v>
      </c>
      <c r="K579" s="201">
        <v>0</v>
      </c>
      <c r="L579" s="201">
        <v>0</v>
      </c>
      <c r="M579" s="201">
        <v>3</v>
      </c>
      <c r="N579" s="198">
        <f>K579+L579+M579</f>
        <v>3</v>
      </c>
      <c r="O579" s="198">
        <f>P579-N579</f>
        <v>2</v>
      </c>
      <c r="P579" s="198">
        <f>ROUND(PRODUCT(J579,25)/14,0)</f>
        <v>5</v>
      </c>
      <c r="Q579" s="201"/>
      <c r="R579" s="201" t="s">
        <v>29</v>
      </c>
      <c r="S579" s="204"/>
      <c r="T579" s="206" t="s">
        <v>84</v>
      </c>
      <c r="AA579" s="2"/>
      <c r="AB579" s="2"/>
      <c r="AC579" s="2"/>
    </row>
    <row r="580" spans="1:29" ht="12.75" customHeight="1" x14ac:dyDescent="0.2">
      <c r="A580" s="209"/>
      <c r="B580" s="213"/>
      <c r="C580" s="214"/>
      <c r="D580" s="214"/>
      <c r="E580" s="214"/>
      <c r="F580" s="214"/>
      <c r="G580" s="214"/>
      <c r="H580" s="214"/>
      <c r="I580" s="215"/>
      <c r="J580" s="203"/>
      <c r="K580" s="203"/>
      <c r="L580" s="203"/>
      <c r="M580" s="203"/>
      <c r="N580" s="200"/>
      <c r="O580" s="200"/>
      <c r="P580" s="200"/>
      <c r="Q580" s="203"/>
      <c r="R580" s="203"/>
      <c r="S580" s="205"/>
      <c r="T580" s="207"/>
      <c r="AA580" s="37"/>
      <c r="AB580" s="2"/>
      <c r="AC580" s="2"/>
    </row>
    <row r="581" spans="1:29" x14ac:dyDescent="0.2">
      <c r="A581" s="277" t="s">
        <v>55</v>
      </c>
      <c r="B581" s="277"/>
      <c r="C581" s="277"/>
      <c r="D581" s="277"/>
      <c r="E581" s="277"/>
      <c r="F581" s="277"/>
      <c r="G581" s="277"/>
      <c r="H581" s="277"/>
      <c r="I581" s="277"/>
      <c r="J581" s="277"/>
      <c r="K581" s="277"/>
      <c r="L581" s="277"/>
      <c r="M581" s="277"/>
      <c r="N581" s="277"/>
      <c r="O581" s="277"/>
      <c r="P581" s="277"/>
      <c r="Q581" s="277"/>
      <c r="R581" s="277"/>
      <c r="S581" s="277"/>
      <c r="T581" s="277"/>
      <c r="AA581" s="37"/>
      <c r="AB581" s="2"/>
      <c r="AC581" s="2"/>
    </row>
    <row r="582" spans="1:29" ht="19.7" customHeight="1" x14ac:dyDescent="0.2">
      <c r="A582" s="21" t="s">
        <v>80</v>
      </c>
      <c r="B582" s="303" t="s">
        <v>107</v>
      </c>
      <c r="C582" s="303"/>
      <c r="D582" s="303"/>
      <c r="E582" s="303"/>
      <c r="F582" s="303"/>
      <c r="G582" s="303"/>
      <c r="H582" s="303"/>
      <c r="I582" s="303"/>
      <c r="J582" s="22">
        <v>3</v>
      </c>
      <c r="K582" s="22">
        <v>1</v>
      </c>
      <c r="L582" s="22">
        <v>1</v>
      </c>
      <c r="M582" s="22">
        <v>0</v>
      </c>
      <c r="N582" s="23">
        <f>K582+L582+M582</f>
        <v>2</v>
      </c>
      <c r="O582" s="23">
        <f>P582-N582</f>
        <v>4</v>
      </c>
      <c r="P582" s="23">
        <f>ROUND(PRODUCT(J582,25)/12,0)</f>
        <v>6</v>
      </c>
      <c r="Q582" s="22" t="s">
        <v>33</v>
      </c>
      <c r="R582" s="22"/>
      <c r="S582" s="24"/>
      <c r="T582" s="24" t="s">
        <v>83</v>
      </c>
      <c r="AA582" s="2"/>
      <c r="AB582" s="2"/>
      <c r="AC582" s="2"/>
    </row>
    <row r="583" spans="1:29" ht="15" customHeight="1" x14ac:dyDescent="0.2">
      <c r="A583" s="208" t="s">
        <v>81</v>
      </c>
      <c r="B583" s="210" t="s">
        <v>106</v>
      </c>
      <c r="C583" s="211"/>
      <c r="D583" s="211"/>
      <c r="E583" s="211"/>
      <c r="F583" s="211"/>
      <c r="G583" s="211"/>
      <c r="H583" s="211"/>
      <c r="I583" s="212"/>
      <c r="J583" s="201">
        <v>2</v>
      </c>
      <c r="K583" s="201">
        <v>0</v>
      </c>
      <c r="L583" s="201">
        <v>0</v>
      </c>
      <c r="M583" s="201">
        <v>3</v>
      </c>
      <c r="N583" s="198">
        <f>K583+L583+M583</f>
        <v>3</v>
      </c>
      <c r="O583" s="198">
        <f>P583-N583</f>
        <v>1</v>
      </c>
      <c r="P583" s="198">
        <f>ROUND(PRODUCT(J583,25)/12,0)</f>
        <v>4</v>
      </c>
      <c r="Q583" s="201"/>
      <c r="R583" s="201" t="s">
        <v>29</v>
      </c>
      <c r="S583" s="204"/>
      <c r="T583" s="206" t="s">
        <v>84</v>
      </c>
      <c r="AA583" s="2"/>
      <c r="AB583" s="2"/>
      <c r="AC583" s="2"/>
    </row>
    <row r="584" spans="1:29" x14ac:dyDescent="0.2">
      <c r="A584" s="209"/>
      <c r="B584" s="213"/>
      <c r="C584" s="214"/>
      <c r="D584" s="214"/>
      <c r="E584" s="214"/>
      <c r="F584" s="214"/>
      <c r="G584" s="214"/>
      <c r="H584" s="214"/>
      <c r="I584" s="215"/>
      <c r="J584" s="203"/>
      <c r="K584" s="203"/>
      <c r="L584" s="203"/>
      <c r="M584" s="203"/>
      <c r="N584" s="200"/>
      <c r="O584" s="200"/>
      <c r="P584" s="200"/>
      <c r="Q584" s="203"/>
      <c r="R584" s="203"/>
      <c r="S584" s="205"/>
      <c r="T584" s="207"/>
      <c r="AA584" s="2"/>
      <c r="AB584" s="2"/>
      <c r="AC584" s="2"/>
    </row>
    <row r="585" spans="1:29" ht="12.75" customHeight="1" x14ac:dyDescent="0.2">
      <c r="A585" s="279" t="s">
        <v>72</v>
      </c>
      <c r="B585" s="280"/>
      <c r="C585" s="280"/>
      <c r="D585" s="280"/>
      <c r="E585" s="280"/>
      <c r="F585" s="280"/>
      <c r="G585" s="280"/>
      <c r="H585" s="280"/>
      <c r="I585" s="281"/>
      <c r="J585" s="25">
        <f t="shared" ref="J585:P585" si="125">SUM(J562,J564,J570,J575,J578:J580,J582:J584)</f>
        <v>30</v>
      </c>
      <c r="K585" s="25">
        <f t="shared" si="125"/>
        <v>10</v>
      </c>
      <c r="L585" s="25">
        <f t="shared" si="125"/>
        <v>10</v>
      </c>
      <c r="M585" s="25">
        <f t="shared" si="125"/>
        <v>6</v>
      </c>
      <c r="N585" s="25">
        <f t="shared" si="125"/>
        <v>26</v>
      </c>
      <c r="O585" s="25">
        <f t="shared" si="125"/>
        <v>29</v>
      </c>
      <c r="P585" s="25">
        <f t="shared" si="125"/>
        <v>55</v>
      </c>
      <c r="Q585" s="25">
        <f>COUNTIF(Q562,"E")+COUNTIF(Q564,"E")+COUNTIF(Q570,"E")+COUNTIF(Q575,"E")+COUNTIF(Q578:Q580,"E")+COUNTIF(Q582:Q584,"E")</f>
        <v>5</v>
      </c>
      <c r="R585" s="25">
        <f>COUNTIF(R562,"C")+COUNTIF(R564,"C")+COUNTIF(R570,"C")+COUNTIF(R575,"C")+COUNTIF(R578:R580,"C")+COUNTIF(R582:R584,"C")</f>
        <v>3</v>
      </c>
      <c r="S585" s="25">
        <f>COUNTIF(S562,"VP")+COUNTIF(S564,"VP")+COUNTIF(S570,"VP")+COUNTIF(S575,"VP")+COUNTIF(S578:S580,"VP")+COUNTIF(S582:S584,"VP")</f>
        <v>0</v>
      </c>
      <c r="T585" s="45"/>
      <c r="AA585" s="2"/>
      <c r="AB585" s="2"/>
      <c r="AC585" s="2"/>
    </row>
    <row r="586" spans="1:29" x14ac:dyDescent="0.2">
      <c r="A586" s="278" t="s">
        <v>49</v>
      </c>
      <c r="B586" s="278"/>
      <c r="C586" s="278"/>
      <c r="D586" s="278"/>
      <c r="E586" s="278"/>
      <c r="F586" s="278"/>
      <c r="G586" s="278"/>
      <c r="H586" s="278"/>
      <c r="I586" s="278"/>
      <c r="J586" s="278"/>
      <c r="K586" s="25">
        <f t="shared" ref="K586:P586" si="126">SUM(K562,K564,K570,K575,K578,K579)*14+SUM(K582,K583)*12</f>
        <v>138</v>
      </c>
      <c r="L586" s="25">
        <f t="shared" si="126"/>
        <v>138</v>
      </c>
      <c r="M586" s="25">
        <f t="shared" si="126"/>
        <v>78</v>
      </c>
      <c r="N586" s="25">
        <f t="shared" si="126"/>
        <v>354</v>
      </c>
      <c r="O586" s="25">
        <f t="shared" si="126"/>
        <v>396</v>
      </c>
      <c r="P586" s="25">
        <f t="shared" si="126"/>
        <v>750</v>
      </c>
      <c r="Q586" s="284"/>
      <c r="R586" s="284"/>
      <c r="S586" s="284"/>
      <c r="T586" s="284"/>
      <c r="AA586" s="2"/>
      <c r="AB586" s="2"/>
      <c r="AC586" s="2"/>
    </row>
    <row r="587" spans="1:29" x14ac:dyDescent="0.2">
      <c r="A587" s="278"/>
      <c r="B587" s="278"/>
      <c r="C587" s="278"/>
      <c r="D587" s="278"/>
      <c r="E587" s="278"/>
      <c r="F587" s="278"/>
      <c r="G587" s="278"/>
      <c r="H587" s="278"/>
      <c r="I587" s="278"/>
      <c r="J587" s="278"/>
      <c r="K587" s="282">
        <f>SUM(K586:M586)</f>
        <v>354</v>
      </c>
      <c r="L587" s="282"/>
      <c r="M587" s="282"/>
      <c r="N587" s="282">
        <f>SUM(N586:O586)</f>
        <v>750</v>
      </c>
      <c r="O587" s="282"/>
      <c r="P587" s="282"/>
      <c r="Q587" s="284"/>
      <c r="R587" s="284"/>
      <c r="S587" s="284"/>
      <c r="T587" s="284"/>
      <c r="AA587" s="2"/>
      <c r="AB587" s="2"/>
      <c r="AC587" s="2"/>
    </row>
    <row r="588" spans="1:29" x14ac:dyDescent="0.2">
      <c r="A588" s="344" t="s">
        <v>108</v>
      </c>
      <c r="B588" s="345"/>
      <c r="C588" s="345"/>
      <c r="D588" s="345"/>
      <c r="E588" s="345"/>
      <c r="F588" s="345"/>
      <c r="G588" s="345"/>
      <c r="H588" s="345"/>
      <c r="I588" s="346"/>
      <c r="J588" s="47">
        <v>5</v>
      </c>
      <c r="K588" s="347"/>
      <c r="L588" s="348"/>
      <c r="M588" s="348"/>
      <c r="N588" s="348"/>
      <c r="O588" s="348"/>
      <c r="P588" s="348"/>
      <c r="Q588" s="348"/>
      <c r="R588" s="348"/>
      <c r="S588" s="348"/>
      <c r="T588" s="349"/>
      <c r="AA588" s="2"/>
      <c r="AB588" s="2"/>
      <c r="AC588" s="2"/>
    </row>
    <row r="589" spans="1:29" x14ac:dyDescent="0.2">
      <c r="AA589" s="2"/>
      <c r="AB589" s="2"/>
      <c r="AC589" s="2"/>
    </row>
    <row r="590" spans="1:29" x14ac:dyDescent="0.2">
      <c r="A590" s="343" t="s">
        <v>92</v>
      </c>
      <c r="B590" s="343"/>
      <c r="C590" s="343"/>
      <c r="D590" s="343"/>
      <c r="E590" s="343"/>
      <c r="F590" s="343"/>
      <c r="G590" s="343"/>
      <c r="H590" s="343"/>
      <c r="I590" s="343"/>
      <c r="J590" s="343"/>
      <c r="K590" s="343"/>
      <c r="L590" s="343"/>
      <c r="M590" s="343"/>
      <c r="N590" s="343"/>
      <c r="O590" s="343"/>
      <c r="P590" s="343"/>
      <c r="Q590" s="343"/>
      <c r="R590" s="343"/>
      <c r="S590" s="343"/>
      <c r="T590" s="343"/>
      <c r="AA590" s="2"/>
      <c r="AB590" s="2"/>
      <c r="AC590" s="2"/>
    </row>
  </sheetData>
  <sheetProtection deleteColumns="0" deleteRows="0" selectLockedCells="1" selectUnlockedCells="1"/>
  <dataConsolidate/>
  <mergeCells count="595">
    <mergeCell ref="A6:K6"/>
    <mergeCell ref="A7:K8"/>
    <mergeCell ref="A23:K27"/>
    <mergeCell ref="M23:T27"/>
    <mergeCell ref="A74:J108"/>
    <mergeCell ref="K74:T108"/>
    <mergeCell ref="A109:J120"/>
    <mergeCell ref="K109:T120"/>
    <mergeCell ref="M30:T36"/>
    <mergeCell ref="A21:K21"/>
    <mergeCell ref="H30:H32"/>
    <mergeCell ref="G30:G32"/>
    <mergeCell ref="D30:F31"/>
    <mergeCell ref="B30:C31"/>
    <mergeCell ref="A30:A32"/>
    <mergeCell ref="A29:K29"/>
    <mergeCell ref="A544:P544"/>
    <mergeCell ref="O545:P545"/>
    <mergeCell ref="O546:P546"/>
    <mergeCell ref="O547:P547"/>
    <mergeCell ref="A545:N545"/>
    <mergeCell ref="A546:N546"/>
    <mergeCell ref="A547:N547"/>
    <mergeCell ref="U537:Y537"/>
    <mergeCell ref="U539:Y539"/>
    <mergeCell ref="O539:Q539"/>
    <mergeCell ref="O540:Q540"/>
    <mergeCell ref="I538:J538"/>
    <mergeCell ref="I539:J539"/>
    <mergeCell ref="A540:H540"/>
    <mergeCell ref="I540:J540"/>
    <mergeCell ref="K537:N537"/>
    <mergeCell ref="K538:N538"/>
    <mergeCell ref="K539:N539"/>
    <mergeCell ref="K540:N540"/>
    <mergeCell ref="U543:X545"/>
    <mergeCell ref="U546:V547"/>
    <mergeCell ref="W546:X547"/>
    <mergeCell ref="R538:T538"/>
    <mergeCell ref="A537:G537"/>
    <mergeCell ref="B509:I509"/>
    <mergeCell ref="R539:T539"/>
    <mergeCell ref="O538:Q538"/>
    <mergeCell ref="A539:G539"/>
    <mergeCell ref="I537:J537"/>
    <mergeCell ref="R537:T537"/>
    <mergeCell ref="O537:Q537"/>
    <mergeCell ref="A535:H536"/>
    <mergeCell ref="I535:J536"/>
    <mergeCell ref="K535:N536"/>
    <mergeCell ref="O535:Q536"/>
    <mergeCell ref="R535:T536"/>
    <mergeCell ref="A538:G538"/>
    <mergeCell ref="A525:T525"/>
    <mergeCell ref="A513:T513"/>
    <mergeCell ref="B514:I514"/>
    <mergeCell ref="J529:K529"/>
    <mergeCell ref="H529:I529"/>
    <mergeCell ref="P528:Q528"/>
    <mergeCell ref="N528:O528"/>
    <mergeCell ref="P529:Q529"/>
    <mergeCell ref="N529:O529"/>
    <mergeCell ref="J528:K528"/>
    <mergeCell ref="H528:I528"/>
    <mergeCell ref="B528:G528"/>
    <mergeCell ref="A516:I516"/>
    <mergeCell ref="A517:J518"/>
    <mergeCell ref="K520:T520"/>
    <mergeCell ref="L529:M529"/>
    <mergeCell ref="B529:G529"/>
    <mergeCell ref="A519:J519"/>
    <mergeCell ref="A520:J520"/>
    <mergeCell ref="K519:T519"/>
    <mergeCell ref="Q517:T518"/>
    <mergeCell ref="H526:I527"/>
    <mergeCell ref="A526:A527"/>
    <mergeCell ref="J527:K527"/>
    <mergeCell ref="P526:Q527"/>
    <mergeCell ref="L527:M527"/>
    <mergeCell ref="B510:I510"/>
    <mergeCell ref="A506:T506"/>
    <mergeCell ref="B507:I507"/>
    <mergeCell ref="B508:I508"/>
    <mergeCell ref="B455:I455"/>
    <mergeCell ref="B448:I448"/>
    <mergeCell ref="B444:I444"/>
    <mergeCell ref="B452:I452"/>
    <mergeCell ref="B450:I450"/>
    <mergeCell ref="Q458:T459"/>
    <mergeCell ref="B503:I505"/>
    <mergeCell ref="J503:J505"/>
    <mergeCell ref="Q496:T497"/>
    <mergeCell ref="A503:A505"/>
    <mergeCell ref="A457:I457"/>
    <mergeCell ref="B456:I456"/>
    <mergeCell ref="A468:T468"/>
    <mergeCell ref="B469:I469"/>
    <mergeCell ref="B481:I481"/>
    <mergeCell ref="B447:I447"/>
    <mergeCell ref="K465:M466"/>
    <mergeCell ref="A460:J460"/>
    <mergeCell ref="A461:J461"/>
    <mergeCell ref="A458:J459"/>
    <mergeCell ref="A443:T443"/>
    <mergeCell ref="A440:A442"/>
    <mergeCell ref="N413:P413"/>
    <mergeCell ref="A454:T454"/>
    <mergeCell ref="B453:I453"/>
    <mergeCell ref="B440:I442"/>
    <mergeCell ref="J440:J442"/>
    <mergeCell ref="T440:T442"/>
    <mergeCell ref="A436:T437"/>
    <mergeCell ref="A438:T439"/>
    <mergeCell ref="K440:M441"/>
    <mergeCell ref="N440:P441"/>
    <mergeCell ref="Q440:S441"/>
    <mergeCell ref="K430:M430"/>
    <mergeCell ref="N430:P430"/>
    <mergeCell ref="B445:I445"/>
    <mergeCell ref="B446:I446"/>
    <mergeCell ref="B451:I451"/>
    <mergeCell ref="B449:I449"/>
    <mergeCell ref="U319:W319"/>
    <mergeCell ref="B470:I470"/>
    <mergeCell ref="K460:T460"/>
    <mergeCell ref="K461:T461"/>
    <mergeCell ref="J558:J560"/>
    <mergeCell ref="N527:O527"/>
    <mergeCell ref="K518:M518"/>
    <mergeCell ref="A555:T555"/>
    <mergeCell ref="T558:T560"/>
    <mergeCell ref="J530:K530"/>
    <mergeCell ref="R526:T526"/>
    <mergeCell ref="A557:T557"/>
    <mergeCell ref="J526:O526"/>
    <mergeCell ref="B515:I515"/>
    <mergeCell ref="N558:P559"/>
    <mergeCell ref="Q558:S559"/>
    <mergeCell ref="N530:O530"/>
    <mergeCell ref="Q503:S504"/>
    <mergeCell ref="K498:T498"/>
    <mergeCell ref="A499:J499"/>
    <mergeCell ref="K499:T499"/>
    <mergeCell ref="A501:T502"/>
    <mergeCell ref="K503:M504"/>
    <mergeCell ref="A534:T534"/>
    <mergeCell ref="K558:M559"/>
    <mergeCell ref="A558:A560"/>
    <mergeCell ref="B558:I560"/>
    <mergeCell ref="H530:I530"/>
    <mergeCell ref="A530:G530"/>
    <mergeCell ref="R564:R568"/>
    <mergeCell ref="L528:M528"/>
    <mergeCell ref="B526:G527"/>
    <mergeCell ref="M13:T13"/>
    <mergeCell ref="A498:J498"/>
    <mergeCell ref="A245:T247"/>
    <mergeCell ref="A262:T264"/>
    <mergeCell ref="B291:I291"/>
    <mergeCell ref="J268:J270"/>
    <mergeCell ref="B285:I285"/>
    <mergeCell ref="B286:I286"/>
    <mergeCell ref="T268:T270"/>
    <mergeCell ref="T251:T253"/>
    <mergeCell ref="B274:I274"/>
    <mergeCell ref="B275:I275"/>
    <mergeCell ref="B276:I276"/>
    <mergeCell ref="J282:J284"/>
    <mergeCell ref="T234:T236"/>
    <mergeCell ref="B239:I239"/>
    <mergeCell ref="B271:I271"/>
    <mergeCell ref="J251:J253"/>
    <mergeCell ref="A249:T250"/>
    <mergeCell ref="Q234:S235"/>
    <mergeCell ref="B237:I237"/>
    <mergeCell ref="B238:I238"/>
    <mergeCell ref="A282:A284"/>
    <mergeCell ref="B282:I284"/>
    <mergeCell ref="B277:I277"/>
    <mergeCell ref="A268:A270"/>
    <mergeCell ref="B268:I270"/>
    <mergeCell ref="B243:I243"/>
    <mergeCell ref="B244:I244"/>
    <mergeCell ref="B258:I258"/>
    <mergeCell ref="B257:I257"/>
    <mergeCell ref="B240:I240"/>
    <mergeCell ref="A590:T590"/>
    <mergeCell ref="B476:I476"/>
    <mergeCell ref="B477:I477"/>
    <mergeCell ref="B478:I478"/>
    <mergeCell ref="B479:I479"/>
    <mergeCell ref="B473:I473"/>
    <mergeCell ref="B472:I472"/>
    <mergeCell ref="B480:I480"/>
    <mergeCell ref="A588:I588"/>
    <mergeCell ref="K588:T588"/>
    <mergeCell ref="B491:I491"/>
    <mergeCell ref="B492:I492"/>
    <mergeCell ref="B512:I512"/>
    <mergeCell ref="R540:T540"/>
    <mergeCell ref="B562:I562"/>
    <mergeCell ref="A563:T563"/>
    <mergeCell ref="A569:T569"/>
    <mergeCell ref="P564:P568"/>
    <mergeCell ref="A561:T561"/>
    <mergeCell ref="L530:M530"/>
    <mergeCell ref="N518:P518"/>
    <mergeCell ref="T503:T505"/>
    <mergeCell ref="N503:P504"/>
    <mergeCell ref="N497:P497"/>
    <mergeCell ref="B511:I511"/>
    <mergeCell ref="P530:Q530"/>
    <mergeCell ref="U261:W261"/>
    <mergeCell ref="U277:W277"/>
    <mergeCell ref="U292:W292"/>
    <mergeCell ref="B289:I289"/>
    <mergeCell ref="A294:T295"/>
    <mergeCell ref="K296:M297"/>
    <mergeCell ref="N296:P297"/>
    <mergeCell ref="Q296:S297"/>
    <mergeCell ref="B316:I316"/>
    <mergeCell ref="A414:J414"/>
    <mergeCell ref="K414:T414"/>
    <mergeCell ref="A415:J415"/>
    <mergeCell ref="K425:M426"/>
    <mergeCell ref="N425:P426"/>
    <mergeCell ref="Q425:S426"/>
    <mergeCell ref="T425:T427"/>
    <mergeCell ref="J425:J427"/>
    <mergeCell ref="J310:J312"/>
    <mergeCell ref="B292:I292"/>
    <mergeCell ref="A296:A298"/>
    <mergeCell ref="K268:M269"/>
    <mergeCell ref="B272:I272"/>
    <mergeCell ref="B359:I359"/>
    <mergeCell ref="A361:J362"/>
    <mergeCell ref="B357:I357"/>
    <mergeCell ref="A360:I360"/>
    <mergeCell ref="B385:I385"/>
    <mergeCell ref="B377:I377"/>
    <mergeCell ref="B379:I379"/>
    <mergeCell ref="B378:I378"/>
    <mergeCell ref="K363:T363"/>
    <mergeCell ref="A363:J363"/>
    <mergeCell ref="B358:I358"/>
    <mergeCell ref="B374:I374"/>
    <mergeCell ref="A376:T376"/>
    <mergeCell ref="A364:J364"/>
    <mergeCell ref="B375:I375"/>
    <mergeCell ref="B373:I373"/>
    <mergeCell ref="J369:J371"/>
    <mergeCell ref="A372:T372"/>
    <mergeCell ref="A369:A371"/>
    <mergeCell ref="B369:I371"/>
    <mergeCell ref="T369:T371"/>
    <mergeCell ref="A367:T368"/>
    <mergeCell ref="K369:M370"/>
    <mergeCell ref="N362:P362"/>
    <mergeCell ref="J409:J410"/>
    <mergeCell ref="K409:K410"/>
    <mergeCell ref="L409:L410"/>
    <mergeCell ref="M409:M410"/>
    <mergeCell ref="K432:T432"/>
    <mergeCell ref="A431:J431"/>
    <mergeCell ref="B381:I381"/>
    <mergeCell ref="A407:T407"/>
    <mergeCell ref="K394:M394"/>
    <mergeCell ref="A425:I427"/>
    <mergeCell ref="B384:I384"/>
    <mergeCell ref="N394:P394"/>
    <mergeCell ref="P409:P410"/>
    <mergeCell ref="A416:T419"/>
    <mergeCell ref="S409:S410"/>
    <mergeCell ref="K415:T415"/>
    <mergeCell ref="R409:R410"/>
    <mergeCell ref="T409:T410"/>
    <mergeCell ref="Q409:Q410"/>
    <mergeCell ref="B383:I383"/>
    <mergeCell ref="A429:J430"/>
    <mergeCell ref="Q429:T430"/>
    <mergeCell ref="A412:J413"/>
    <mergeCell ref="Q412:T413"/>
    <mergeCell ref="Q361:T362"/>
    <mergeCell ref="K362:M362"/>
    <mergeCell ref="B328:T328"/>
    <mergeCell ref="B343:I343"/>
    <mergeCell ref="B344:I344"/>
    <mergeCell ref="B351:I351"/>
    <mergeCell ref="B336:I336"/>
    <mergeCell ref="B350:I350"/>
    <mergeCell ref="B334:I334"/>
    <mergeCell ref="B341:I341"/>
    <mergeCell ref="B333:I333"/>
    <mergeCell ref="B342:I342"/>
    <mergeCell ref="B345:T345"/>
    <mergeCell ref="B337:T337"/>
    <mergeCell ref="B338:I338"/>
    <mergeCell ref="B339:I339"/>
    <mergeCell ref="B340:I340"/>
    <mergeCell ref="B346:I346"/>
    <mergeCell ref="B347:I347"/>
    <mergeCell ref="B356:I356"/>
    <mergeCell ref="B348:I348"/>
    <mergeCell ref="B349:I349"/>
    <mergeCell ref="B353:I353"/>
    <mergeCell ref="B354:I354"/>
    <mergeCell ref="A380:T380"/>
    <mergeCell ref="A409:A410"/>
    <mergeCell ref="B409:I410"/>
    <mergeCell ref="A428:I428"/>
    <mergeCell ref="T404:T406"/>
    <mergeCell ref="A390:T390"/>
    <mergeCell ref="M2:T2"/>
    <mergeCell ref="R6:T6"/>
    <mergeCell ref="R3:T3"/>
    <mergeCell ref="R4:T4"/>
    <mergeCell ref="R5:T5"/>
    <mergeCell ref="A4:K4"/>
    <mergeCell ref="M3:N3"/>
    <mergeCell ref="M5:N5"/>
    <mergeCell ref="A19:K19"/>
    <mergeCell ref="A13:K13"/>
    <mergeCell ref="A16:K16"/>
    <mergeCell ref="A12:K12"/>
    <mergeCell ref="M8:T11"/>
    <mergeCell ref="M15:T16"/>
    <mergeCell ref="M17:T18"/>
    <mergeCell ref="M19:T20"/>
    <mergeCell ref="A15:K15"/>
    <mergeCell ref="A17:K17"/>
    <mergeCell ref="O5:Q5"/>
    <mergeCell ref="O6:Q6"/>
    <mergeCell ref="O3:Q3"/>
    <mergeCell ref="O4:Q4"/>
    <mergeCell ref="N587:P587"/>
    <mergeCell ref="A574:T574"/>
    <mergeCell ref="A577:T577"/>
    <mergeCell ref="B582:I582"/>
    <mergeCell ref="N369:P370"/>
    <mergeCell ref="Q369:S370"/>
    <mergeCell ref="A423:T424"/>
    <mergeCell ref="A392:I392"/>
    <mergeCell ref="A393:J394"/>
    <mergeCell ref="Q393:T394"/>
    <mergeCell ref="A432:J432"/>
    <mergeCell ref="J404:J406"/>
    <mergeCell ref="A395:J395"/>
    <mergeCell ref="A396:J396"/>
    <mergeCell ref="K395:T395"/>
    <mergeCell ref="K396:T396"/>
    <mergeCell ref="A404:A406"/>
    <mergeCell ref="B404:I406"/>
    <mergeCell ref="N409:N410"/>
    <mergeCell ref="A386:T386"/>
    <mergeCell ref="A1:K1"/>
    <mergeCell ref="A3:K3"/>
    <mergeCell ref="B318:I318"/>
    <mergeCell ref="A251:A253"/>
    <mergeCell ref="B254:I254"/>
    <mergeCell ref="B255:I255"/>
    <mergeCell ref="B260:I260"/>
    <mergeCell ref="B259:I259"/>
    <mergeCell ref="B290:I290"/>
    <mergeCell ref="A20:K20"/>
    <mergeCell ref="A18:K18"/>
    <mergeCell ref="A2:K2"/>
    <mergeCell ref="B303:I303"/>
    <mergeCell ref="B302:I302"/>
    <mergeCell ref="A308:T309"/>
    <mergeCell ref="K310:M311"/>
    <mergeCell ref="Q310:S311"/>
    <mergeCell ref="N310:P311"/>
    <mergeCell ref="B300:I300"/>
    <mergeCell ref="T296:T298"/>
    <mergeCell ref="B299:I299"/>
    <mergeCell ref="B310:I312"/>
    <mergeCell ref="T310:T312"/>
    <mergeCell ref="B301:I301"/>
    <mergeCell ref="S575:S576"/>
    <mergeCell ref="T575:T576"/>
    <mergeCell ref="B578:I578"/>
    <mergeCell ref="A581:T581"/>
    <mergeCell ref="A586:J587"/>
    <mergeCell ref="Q583:Q584"/>
    <mergeCell ref="S583:S584"/>
    <mergeCell ref="Q579:Q580"/>
    <mergeCell ref="R579:R580"/>
    <mergeCell ref="A585:I585"/>
    <mergeCell ref="K587:M587"/>
    <mergeCell ref="J575:J576"/>
    <mergeCell ref="K575:K576"/>
    <mergeCell ref="L575:L576"/>
    <mergeCell ref="M575:M576"/>
    <mergeCell ref="N575:N576"/>
    <mergeCell ref="O575:O576"/>
    <mergeCell ref="P575:P576"/>
    <mergeCell ref="Q586:T587"/>
    <mergeCell ref="N583:N584"/>
    <mergeCell ref="O583:O584"/>
    <mergeCell ref="P583:P584"/>
    <mergeCell ref="A575:A576"/>
    <mergeCell ref="B575:I576"/>
    <mergeCell ref="A496:J497"/>
    <mergeCell ref="B493:I493"/>
    <mergeCell ref="B490:I490"/>
    <mergeCell ref="A495:I495"/>
    <mergeCell ref="K497:M497"/>
    <mergeCell ref="A489:T489"/>
    <mergeCell ref="B471:I471"/>
    <mergeCell ref="B486:I486"/>
    <mergeCell ref="B483:I483"/>
    <mergeCell ref="B484:I484"/>
    <mergeCell ref="B485:I485"/>
    <mergeCell ref="B494:I494"/>
    <mergeCell ref="B488:I488"/>
    <mergeCell ref="B474:I474"/>
    <mergeCell ref="B475:I475"/>
    <mergeCell ref="B482:I482"/>
    <mergeCell ref="B487:I487"/>
    <mergeCell ref="U3:X3"/>
    <mergeCell ref="U4:X4"/>
    <mergeCell ref="U5:X5"/>
    <mergeCell ref="U6:X6"/>
    <mergeCell ref="U8:X8"/>
    <mergeCell ref="U35:V35"/>
    <mergeCell ref="U11:X16"/>
    <mergeCell ref="K364:T364"/>
    <mergeCell ref="A234:A236"/>
    <mergeCell ref="U7:X7"/>
    <mergeCell ref="U33:V33"/>
    <mergeCell ref="I30:K31"/>
    <mergeCell ref="U34:V34"/>
    <mergeCell ref="B256:I256"/>
    <mergeCell ref="B287:I287"/>
    <mergeCell ref="B288:I288"/>
    <mergeCell ref="N268:P269"/>
    <mergeCell ref="Q268:S269"/>
    <mergeCell ref="M14:T14"/>
    <mergeCell ref="A14:K14"/>
    <mergeCell ref="A220:T221"/>
    <mergeCell ref="A226:T229"/>
    <mergeCell ref="U271:W271"/>
    <mergeCell ref="U285:W285"/>
    <mergeCell ref="J465:J467"/>
    <mergeCell ref="K459:M459"/>
    <mergeCell ref="B465:I467"/>
    <mergeCell ref="N465:P466"/>
    <mergeCell ref="Q465:S466"/>
    <mergeCell ref="A463:T464"/>
    <mergeCell ref="N459:P459"/>
    <mergeCell ref="T465:T467"/>
    <mergeCell ref="M4:N4"/>
    <mergeCell ref="A11:K11"/>
    <mergeCell ref="M6:N6"/>
    <mergeCell ref="A9:K9"/>
    <mergeCell ref="A10:K10"/>
    <mergeCell ref="A325:A327"/>
    <mergeCell ref="B304:I304"/>
    <mergeCell ref="K325:M326"/>
    <mergeCell ref="N325:P326"/>
    <mergeCell ref="B317:I317"/>
    <mergeCell ref="J325:J327"/>
    <mergeCell ref="B325:I327"/>
    <mergeCell ref="B319:I319"/>
    <mergeCell ref="A323:T324"/>
    <mergeCell ref="T325:T327"/>
    <mergeCell ref="A310:A312"/>
    <mergeCell ref="B314:I314"/>
    <mergeCell ref="B305:I305"/>
    <mergeCell ref="A280:T281"/>
    <mergeCell ref="S564:S568"/>
    <mergeCell ref="T564:T568"/>
    <mergeCell ref="A570:A573"/>
    <mergeCell ref="B570:I573"/>
    <mergeCell ref="J570:J573"/>
    <mergeCell ref="K570:K573"/>
    <mergeCell ref="L570:L573"/>
    <mergeCell ref="M570:M573"/>
    <mergeCell ref="N570:N573"/>
    <mergeCell ref="O570:O573"/>
    <mergeCell ref="P570:P573"/>
    <mergeCell ref="Q570:Q573"/>
    <mergeCell ref="S570:S573"/>
    <mergeCell ref="R570:R573"/>
    <mergeCell ref="T570:T573"/>
    <mergeCell ref="B564:I568"/>
    <mergeCell ref="A564:A568"/>
    <mergeCell ref="J564:J568"/>
    <mergeCell ref="K564:K568"/>
    <mergeCell ref="L564:L568"/>
    <mergeCell ref="M564:M568"/>
    <mergeCell ref="N564:N568"/>
    <mergeCell ref="O564:O568"/>
    <mergeCell ref="Q564:Q568"/>
    <mergeCell ref="S579:S580"/>
    <mergeCell ref="T579:T580"/>
    <mergeCell ref="A583:A584"/>
    <mergeCell ref="B583:I584"/>
    <mergeCell ref="J583:J584"/>
    <mergeCell ref="K583:K584"/>
    <mergeCell ref="L583:L584"/>
    <mergeCell ref="M583:M584"/>
    <mergeCell ref="A579:A580"/>
    <mergeCell ref="B579:I580"/>
    <mergeCell ref="J579:J580"/>
    <mergeCell ref="K579:K580"/>
    <mergeCell ref="L579:L580"/>
    <mergeCell ref="M579:M580"/>
    <mergeCell ref="N579:N580"/>
    <mergeCell ref="O579:O580"/>
    <mergeCell ref="P579:P580"/>
    <mergeCell ref="T583:T584"/>
    <mergeCell ref="R583:R584"/>
    <mergeCell ref="Q575:Q576"/>
    <mergeCell ref="R575:R576"/>
    <mergeCell ref="U529:X529"/>
    <mergeCell ref="U558:Y567"/>
    <mergeCell ref="A38:T39"/>
    <mergeCell ref="A40:J73"/>
    <mergeCell ref="A199:J216"/>
    <mergeCell ref="K199:T216"/>
    <mergeCell ref="K40:T73"/>
    <mergeCell ref="U243:W243"/>
    <mergeCell ref="U260:W260"/>
    <mergeCell ref="B242:I242"/>
    <mergeCell ref="A230:T231"/>
    <mergeCell ref="A232:T233"/>
    <mergeCell ref="B388:I388"/>
    <mergeCell ref="A411:I411"/>
    <mergeCell ref="B408:I408"/>
    <mergeCell ref="K413:M413"/>
    <mergeCell ref="B387:I387"/>
    <mergeCell ref="B389:I389"/>
    <mergeCell ref="B391:I391"/>
    <mergeCell ref="B332:I332"/>
    <mergeCell ref="B335:I335"/>
    <mergeCell ref="B329:I329"/>
    <mergeCell ref="B330:I330"/>
    <mergeCell ref="B331:I331"/>
    <mergeCell ref="U552:Z554"/>
    <mergeCell ref="U548:V548"/>
    <mergeCell ref="W548:X548"/>
    <mergeCell ref="Y548:Z548"/>
    <mergeCell ref="U549:V549"/>
    <mergeCell ref="W549:X549"/>
    <mergeCell ref="Y549:Z549"/>
    <mergeCell ref="U550:V550"/>
    <mergeCell ref="W550:X550"/>
    <mergeCell ref="U551:V551"/>
    <mergeCell ref="W551:X551"/>
    <mergeCell ref="U39:X43"/>
    <mergeCell ref="Q325:S326"/>
    <mergeCell ref="A465:A467"/>
    <mergeCell ref="J296:J298"/>
    <mergeCell ref="N282:P283"/>
    <mergeCell ref="T282:T284"/>
    <mergeCell ref="U299:W299"/>
    <mergeCell ref="U313:W313"/>
    <mergeCell ref="U305:W305"/>
    <mergeCell ref="Q282:S283"/>
    <mergeCell ref="K282:M283"/>
    <mergeCell ref="B355:I355"/>
    <mergeCell ref="B352:T352"/>
    <mergeCell ref="B296:I298"/>
    <mergeCell ref="B315:I315"/>
    <mergeCell ref="B313:I313"/>
    <mergeCell ref="B273:I273"/>
    <mergeCell ref="A382:T382"/>
    <mergeCell ref="A402:T403"/>
    <mergeCell ref="K404:M405"/>
    <mergeCell ref="N404:P405"/>
    <mergeCell ref="Q404:S405"/>
    <mergeCell ref="O409:O410"/>
    <mergeCell ref="K431:T431"/>
    <mergeCell ref="A222:A225"/>
    <mergeCell ref="B222:G222"/>
    <mergeCell ref="B223:T224"/>
    <mergeCell ref="B225:G225"/>
    <mergeCell ref="U244:W244"/>
    <mergeCell ref="A266:T267"/>
    <mergeCell ref="N251:P252"/>
    <mergeCell ref="Q251:S252"/>
    <mergeCell ref="A121:J147"/>
    <mergeCell ref="A148:J186"/>
    <mergeCell ref="A187:J198"/>
    <mergeCell ref="K121:T147"/>
    <mergeCell ref="K148:T186"/>
    <mergeCell ref="K187:T198"/>
    <mergeCell ref="K251:M252"/>
    <mergeCell ref="B251:I253"/>
    <mergeCell ref="N234:P235"/>
    <mergeCell ref="B234:I236"/>
    <mergeCell ref="K234:M235"/>
    <mergeCell ref="J234:J236"/>
    <mergeCell ref="B261:I261"/>
  </mergeCells>
  <phoneticPr fontId="4" type="noConversion"/>
  <conditionalFormatting sqref="U3:U8">
    <cfRule type="cellIs" dxfId="77" priority="78" operator="equal">
      <formula>$B$33:$K$33=52</formula>
    </cfRule>
    <cfRule type="cellIs" dxfId="76" priority="77" operator="equal">
      <formula>$K$33</formula>
    </cfRule>
    <cfRule type="cellIs" dxfId="75" priority="74" operator="equal">
      <formula>SUM($B$33:$J$33)</formula>
    </cfRule>
    <cfRule type="cellIs" dxfId="74" priority="73" operator="equal">
      <formula>"Corect"</formula>
    </cfRule>
    <cfRule type="cellIs" dxfId="73" priority="72" operator="equal">
      <formula>"Suma trebuie să fie 52"</formula>
    </cfRule>
    <cfRule type="cellIs" dxfId="72" priority="71" operator="equal">
      <formula>"Corect"</formula>
    </cfRule>
    <cfRule type="cellIs" dxfId="71" priority="70" operator="equal">
      <formula>"Suma trebuie să fie 52"</formula>
    </cfRule>
    <cfRule type="cellIs" dxfId="70" priority="69" operator="equal">
      <formula>"Trebuie alocate cel puțin 20 de ore pe săptămână"</formula>
    </cfRule>
    <cfRule type="cellIs" dxfId="69" priority="76" operator="equal">
      <formula>52</formula>
    </cfRule>
    <cfRule type="cellIs" dxfId="68" priority="75" operator="lessThan">
      <formula>"(SUM(B28:K28)=52"</formula>
    </cfRule>
    <cfRule type="cellIs" dxfId="67" priority="79" operator="equal">
      <formula>"NU e bine"</formula>
    </cfRule>
    <cfRule type="cellIs" dxfId="66" priority="80" operator="equal">
      <formula>"E bine"</formula>
    </cfRule>
  </conditionalFormatting>
  <conditionalFormatting sqref="U33:U35 U529 L34:L35">
    <cfRule type="cellIs" dxfId="65" priority="257" operator="equal">
      <formula>"E bine"</formula>
    </cfRule>
  </conditionalFormatting>
  <conditionalFormatting sqref="U33:U35 U529">
    <cfRule type="cellIs" dxfId="64" priority="256" operator="equal">
      <formula>"NU e bine"</formula>
    </cfRule>
  </conditionalFormatting>
  <conditionalFormatting sqref="U243">
    <cfRule type="containsText" dxfId="63" priority="46" operator="containsText" text="Sunt necesare cel puțin 32 de credite">
      <formula>NOT(ISERROR(SEARCH("Sunt necesare cel puțin 32 de credite",U243)))</formula>
    </cfRule>
  </conditionalFormatting>
  <conditionalFormatting sqref="U260">
    <cfRule type="containsText" dxfId="62" priority="66" operator="containsText" text="Sunt necesare cel puțin 32 de credite">
      <formula>NOT(ISERROR(SEARCH("Sunt necesare cel puțin 32 de credite",U260)))</formula>
    </cfRule>
  </conditionalFormatting>
  <conditionalFormatting sqref="U271">
    <cfRule type="containsText" dxfId="61" priority="44" operator="containsText" text="Sunt necesare cel puțin 30 de credite">
      <formula>NOT(ISERROR(SEARCH("Sunt necesare cel puțin 30 de credite",U271)))</formula>
    </cfRule>
  </conditionalFormatting>
  <conditionalFormatting sqref="U285">
    <cfRule type="containsText" dxfId="60" priority="42" operator="containsText" text="Sunt necesare cel puțin 30 de credite">
      <formula>NOT(ISERROR(SEARCH("Sunt necesare cel puțin 30 de credite",U285)))</formula>
    </cfRule>
  </conditionalFormatting>
  <conditionalFormatting sqref="U299">
    <cfRule type="containsText" dxfId="59" priority="40" operator="containsText" text="Sunt necesare cel puțin 30 de credite">
      <formula>NOT(ISERROR(SEARCH("Sunt necesare cel puțin 30 de credite",U299)))</formula>
    </cfRule>
  </conditionalFormatting>
  <conditionalFormatting sqref="U313">
    <cfRule type="containsText" dxfId="58" priority="38" operator="containsText" text="Sunt necesare cel puțin 30 de credite">
      <formula>NOT(ISERROR(SEARCH("Sunt necesare cel puțin 30 de credite",U313)))</formula>
    </cfRule>
  </conditionalFormatting>
  <conditionalFormatting sqref="U537">
    <cfRule type="cellIs" dxfId="57" priority="19" operator="equal">
      <formula>SUM($B$33:$J$33)</formula>
    </cfRule>
    <cfRule type="cellIs" dxfId="56" priority="16" operator="equal">
      <formula>"Bilanțul general nu corespunde cu Bilanțul pe tipuri de discipline"</formula>
    </cfRule>
    <cfRule type="cellIs" dxfId="55" priority="17" operator="equal">
      <formula>"Suma trebuie să fie 52"</formula>
    </cfRule>
    <cfRule type="cellIs" dxfId="54" priority="18" operator="equal">
      <formula>"Corect"</formula>
    </cfRule>
    <cfRule type="cellIs" dxfId="53" priority="20" operator="lessThan">
      <formula>"(SUM(B28:K28)=52"</formula>
    </cfRule>
    <cfRule type="cellIs" dxfId="52" priority="21" operator="equal">
      <formula>52</formula>
    </cfRule>
    <cfRule type="cellIs" dxfId="51" priority="22" operator="equal">
      <formula>$K$33</formula>
    </cfRule>
    <cfRule type="cellIs" dxfId="50" priority="23" operator="equal">
      <formula>$B$33:$K$33=52</formula>
    </cfRule>
    <cfRule type="cellIs" dxfId="49" priority="24" operator="equal">
      <formula>"Suma trebuie să fie 52"</formula>
    </cfRule>
    <cfRule type="cellIs" dxfId="48" priority="25" operator="equal">
      <formula>"Corect"</formula>
    </cfRule>
    <cfRule type="cellIs" dxfId="47" priority="26" operator="equal">
      <formula>"NU e bine"</formula>
    </cfRule>
    <cfRule type="cellIs" dxfId="46" priority="27" operator="equal">
      <formula>"E bine"</formula>
    </cfRule>
  </conditionalFormatting>
  <conditionalFormatting sqref="U539">
    <cfRule type="cellIs" dxfId="45" priority="8" operator="lessThan">
      <formula>"(SUM(B28:K28)=52"</formula>
    </cfRule>
    <cfRule type="cellIs" dxfId="44" priority="9" operator="equal">
      <formula>52</formula>
    </cfRule>
    <cfRule type="cellIs" dxfId="43" priority="11" operator="equal">
      <formula>$B$33:$K$33=52</formula>
    </cfRule>
    <cfRule type="cellIs" dxfId="42" priority="12" operator="equal">
      <formula>"Suma trebuie să fie 52"</formula>
    </cfRule>
    <cfRule type="cellIs" dxfId="41" priority="13" operator="equal">
      <formula>"Corect"</formula>
    </cfRule>
    <cfRule type="cellIs" dxfId="40" priority="14" operator="equal">
      <formula>"NU e bine"</formula>
    </cfRule>
    <cfRule type="cellIs" dxfId="39" priority="15" operator="equal">
      <formula>"E bine"</formula>
    </cfRule>
    <cfRule type="cellIs" dxfId="38" priority="10" operator="equal">
      <formula>$K$33</formula>
    </cfRule>
    <cfRule type="cellIs" dxfId="37" priority="4" operator="equal">
      <formula>"Bilanțul general nu corespunde cu Bilanțul pe tipuri de discipline"</formula>
    </cfRule>
    <cfRule type="cellIs" dxfId="36" priority="5" operator="equal">
      <formula>"Suma trebuie să fie 52"</formula>
    </cfRule>
    <cfRule type="cellIs" dxfId="35" priority="6" operator="equal">
      <formula>"Corect"</formula>
    </cfRule>
    <cfRule type="cellIs" dxfId="34" priority="7" operator="equal">
      <formula>SUM($B$33:$J$33)</formula>
    </cfRule>
  </conditionalFormatting>
  <conditionalFormatting sqref="U33:V33">
    <cfRule type="cellIs" dxfId="33" priority="110" operator="equal">
      <formula>"Correct"</formula>
    </cfRule>
  </conditionalFormatting>
  <conditionalFormatting sqref="U33:V35">
    <cfRule type="cellIs" dxfId="32" priority="249" operator="equal">
      <formula>"Suma trebuie să fie 52"</formula>
    </cfRule>
    <cfRule type="cellIs" dxfId="31" priority="250" operator="equal">
      <formula>"Corect"</formula>
    </cfRule>
    <cfRule type="cellIs" dxfId="30" priority="251" operator="equal">
      <formula>SUM($B$33:$J$33)</formula>
    </cfRule>
    <cfRule type="cellIs" dxfId="29" priority="252" operator="lessThan">
      <formula>"(SUM(B28:K28)=52"</formula>
    </cfRule>
    <cfRule type="cellIs" dxfId="28" priority="253" operator="equal">
      <formula>52</formula>
    </cfRule>
    <cfRule type="cellIs" dxfId="27" priority="254" operator="equal">
      <formula>$K$33</formula>
    </cfRule>
    <cfRule type="cellIs" dxfId="26" priority="255" operator="equal">
      <formula>$B$33:$K$33=52</formula>
    </cfRule>
  </conditionalFormatting>
  <conditionalFormatting sqref="U529:V529 U33:V35">
    <cfRule type="cellIs" dxfId="25" priority="244" operator="equal">
      <formula>"Suma trebuie să fie 52"</formula>
    </cfRule>
  </conditionalFormatting>
  <conditionalFormatting sqref="U529:V529">
    <cfRule type="cellIs" dxfId="24" priority="226" operator="lessThan">
      <formula>"(SUM(B28:K28)=52"</formula>
    </cfRule>
    <cfRule type="cellIs" dxfId="23" priority="229" operator="equal">
      <formula>$B$33:$K$33=52</formula>
    </cfRule>
    <cfRule type="cellIs" dxfId="22" priority="228" operator="equal">
      <formula>$K$33</formula>
    </cfRule>
    <cfRule type="cellIs" dxfId="21" priority="227" operator="equal">
      <formula>52</formula>
    </cfRule>
    <cfRule type="cellIs" dxfId="20" priority="220" operator="equal">
      <formula>"Nu corespunde cu tabelul de opționale"</formula>
    </cfRule>
    <cfRule type="cellIs" dxfId="19" priority="223" operator="equal">
      <formula>"Suma trebuie să fie 52"</formula>
    </cfRule>
    <cfRule type="cellIs" dxfId="18" priority="225" operator="equal">
      <formula>SUM($B$33:$J$33)</formula>
    </cfRule>
    <cfRule type="cellIs" dxfId="17" priority="224" operator="equal">
      <formula>"Corect"</formula>
    </cfRule>
  </conditionalFormatting>
  <conditionalFormatting sqref="U243:W243">
    <cfRule type="containsText" dxfId="16" priority="45" operator="containsText" text="Corect">
      <formula>NOT(ISERROR(SEARCH("Corect",U243)))</formula>
    </cfRule>
  </conditionalFormatting>
  <conditionalFormatting sqref="U244:W244 W246 U247:W247 U261:W261 U277:W277 U292:W292 U305:W305 U319:W319">
    <cfRule type="cellIs" dxfId="15" priority="246" operator="equal">
      <formula>"Corect"</formula>
    </cfRule>
    <cfRule type="cellIs" dxfId="14" priority="245" operator="equal">
      <formula>"E trebuie să fie cel puțin egal cu C+VP"</formula>
    </cfRule>
  </conditionalFormatting>
  <conditionalFormatting sqref="U260:W260">
    <cfRule type="containsText" dxfId="13" priority="65" operator="containsText" text="Corect">
      <formula>NOT(ISERROR(SEARCH("Corect",U260)))</formula>
    </cfRule>
  </conditionalFormatting>
  <conditionalFormatting sqref="U271:W271">
    <cfRule type="containsText" dxfId="12" priority="43" operator="containsText" text="Corect">
      <formula>NOT(ISERROR(SEARCH("Corect",U271)))</formula>
    </cfRule>
  </conditionalFormatting>
  <conditionalFormatting sqref="U285:W285">
    <cfRule type="containsText" dxfId="11" priority="41" operator="containsText" text="Corect">
      <formula>NOT(ISERROR(SEARCH("Corect",U285)))</formula>
    </cfRule>
  </conditionalFormatting>
  <conditionalFormatting sqref="U299:W299">
    <cfRule type="containsText" dxfId="10" priority="39" operator="containsText" text="Corect">
      <formula>NOT(ISERROR(SEARCH("Corect",U299)))</formula>
    </cfRule>
  </conditionalFormatting>
  <conditionalFormatting sqref="U313:W313">
    <cfRule type="containsText" dxfId="9" priority="37" operator="containsText" text="Corect">
      <formula>NOT(ISERROR(SEARCH("Corect",U313)))</formula>
    </cfRule>
  </conditionalFormatting>
  <conditionalFormatting sqref="U529:X529 U33:V35">
    <cfRule type="cellIs" dxfId="8" priority="247" operator="equal">
      <formula>"Corect"</formula>
    </cfRule>
  </conditionalFormatting>
  <conditionalFormatting sqref="U550:X551">
    <cfRule type="cellIs" dxfId="7" priority="2" operator="equal">
      <formula>"Ați pierdut unele discipline"</formula>
    </cfRule>
    <cfRule type="cellIs" dxfId="6" priority="3" operator="equal">
      <formula>"Corect"</formula>
    </cfRule>
    <cfRule type="cellIs" dxfId="5" priority="1" operator="equal">
      <formula>"Ați dublat unele discipline"</formula>
    </cfRule>
  </conditionalFormatting>
  <conditionalFormatting sqref="V278:W278">
    <cfRule type="containsText" dxfId="4" priority="53" operator="containsText" text="Corect">
      <formula>NOT(ISERROR(SEARCH("Corect",V278)))</formula>
    </cfRule>
  </conditionalFormatting>
  <conditionalFormatting sqref="V293:W293">
    <cfRule type="containsText" dxfId="3" priority="49" operator="containsText" text="Corect">
      <formula>NOT(ISERROR(SEARCH("Corect",V293)))</formula>
    </cfRule>
  </conditionalFormatting>
  <conditionalFormatting sqref="V306:W306">
    <cfRule type="containsText" dxfId="2" priority="51" operator="containsText" text="Corect">
      <formula>NOT(ISERROR(SEARCH("Corect",V306)))</formula>
    </cfRule>
  </conditionalFormatting>
  <conditionalFormatting sqref="V320:W320">
    <cfRule type="containsText" dxfId="1" priority="47" operator="containsText" text="Corect">
      <formula>NOT(ISERROR(SEARCH("Corect",V320)))</formula>
    </cfRule>
  </conditionalFormatting>
  <conditionalFormatting sqref="W245">
    <cfRule type="containsText" dxfId="0" priority="55" operator="containsText" text="Corect">
      <formula>NOT(ISERROR(SEARCH("Corect",W245)))</formula>
    </cfRule>
  </conditionalFormatting>
  <dataValidations disablePrompts="1" count="8">
    <dataValidation type="list" allowBlank="1" showInputMessage="1" showErrorMessage="1" sqref="R564:R565 R562 R578:R579 R582:R583" xr:uid="{00000000-0002-0000-0000-000000000000}">
      <formula1>$R$236</formula1>
    </dataValidation>
    <dataValidation type="list" allowBlank="1" showInputMessage="1" showErrorMessage="1" sqref="Q570:Q571 Q582:Q583 Q562 Q564:Q565 Q575:Q576 Q578:Q579" xr:uid="{00000000-0002-0000-0000-000001000000}">
      <formula1>$Q$236</formula1>
    </dataValidation>
    <dataValidation type="list" allowBlank="1" showInputMessage="1" showErrorMessage="1" sqref="S564:S565 S562 S578:S579 S582:S583" xr:uid="{00000000-0002-0000-0000-000002000000}">
      <formula1>$S$236</formula1>
    </dataValidation>
    <dataValidation type="list" allowBlank="1" showInputMessage="1" showErrorMessage="1" sqref="B507:I511 B514:I514 B490:I493 B455:I455 B469:I487 B444:I452" xr:uid="{00000000-0002-0000-0000-000003000000}">
      <formula1>$B$234:$B$394</formula1>
    </dataValidation>
    <dataValidation type="list" allowBlank="1" showInputMessage="1" showErrorMessage="1" sqref="T408:T409 T237:T243 T254:T260 T271:T276 T285:T291 T313:T318 T329:T336 T338:T344 T373:T375 T377:T379 T353:T359 T381 T387:T389 T383:T385 T299:T304 T391 T346:T351" xr:uid="{00000000-0002-0000-0000-000004000000}">
      <formula1>"DF, DD, DS, DC"</formula1>
    </dataValidation>
    <dataValidation type="list" allowBlank="1" showInputMessage="1" showErrorMessage="1" sqref="Q408:Q409 Q237:Q243 Q254:Q260 Q271:Q276 Q285:Q291 Q313:Q318 Q338:Q344 Q353:Q359 Q373:Q375 Q377:Q379 Q381 Q383:Q385 Q387:Q389 Q391 Q299:Q304 Q329:Q336 Q346:Q351" xr:uid="{00000000-0002-0000-0000-000005000000}">
      <formula1>"E"</formula1>
    </dataValidation>
    <dataValidation type="list" allowBlank="1" showInputMessage="1" showErrorMessage="1" sqref="R408:R409 R271:R276 R254:R260 R285:R291 R313:R318 R329:R336 R338:R344 R373:R375 R377:R379 R381 R353:R359 R387:R389 R383:R385 R299:R304 R237:R243 R391 R346:R351" xr:uid="{00000000-0002-0000-0000-000006000000}">
      <formula1>"C"</formula1>
    </dataValidation>
    <dataValidation type="list" allowBlank="1" showInputMessage="1" showErrorMessage="1" sqref="S408:S409 S271:S276 S285:S291 S299:S304 S254:S260 S338:S344 S353:S359 S373:S375 S377:S379 S329:S336 S383:S385 S387:S389 S381 S313:S318 S237:S243 S391 S346:S351" xr:uid="{00000000-0002-0000-0000-000007000000}">
      <formula1>"VP"</formula1>
    </dataValidation>
  </dataValidations>
  <pageMargins left="0.70866141732283472" right="0.70866141732283472" top="0.74803149606299213" bottom="0.74803149606299213" header="0.31496062992125984" footer="0.39370078740157483"/>
  <pageSetup paperSize="9" orientation="landscape" blackAndWhite="1" r:id="rId1"/>
  <headerFooter differentFirst="1">
    <oddHeader>&amp;RPag. &amp;P</oddHeader>
    <firstFooter>&amp;LRECTOR,
Prof. univ. dr. Adrian-Olimpiu Petrușel&amp;CDECAN,
Prof. univ. dr.Călin Emilian Hințea&amp;RDIRECTOR DE DEPARTAMENT,
Prof. univ.dr. Ioan Hosu</firstFooter>
  </headerFooter>
  <rowBreaks count="16" manualBreakCount="16">
    <brk id="37" max="25" man="1"/>
    <brk id="73" max="16383" man="1"/>
    <brk id="108" max="16383" man="1"/>
    <brk id="219" max="16383" man="1"/>
    <brk id="229" max="16383" man="1"/>
    <brk id="248" max="16383" man="1"/>
    <brk id="265" max="16383" man="1"/>
    <brk id="293" max="16383" man="1"/>
    <brk id="322" max="16383" man="1"/>
    <brk id="366" max="16383" man="1"/>
    <brk id="401" max="16383" man="1"/>
    <brk id="435" max="16383" man="1"/>
    <brk id="462" max="16383" man="1"/>
    <brk id="500" max="16383" man="1"/>
    <brk id="524" max="16383" man="1"/>
    <brk id="554" max="16383" man="1"/>
  </rowBreaks>
  <ignoredErrors>
    <ignoredError sqref="M529"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N35"/>
  <sheetViews>
    <sheetView view="pageLayout" zoomScaleNormal="150" workbookViewId="0">
      <selection activeCell="A9" sqref="A9:L10"/>
    </sheetView>
  </sheetViews>
  <sheetFormatPr defaultColWidth="8.85546875" defaultRowHeight="15" x14ac:dyDescent="0.25"/>
  <cols>
    <col min="1" max="1" width="10.28515625" customWidth="1"/>
    <col min="6" max="6" width="10.28515625" customWidth="1"/>
    <col min="7" max="7" width="11.140625" customWidth="1"/>
    <col min="8" max="8" width="10.7109375" customWidth="1"/>
    <col min="9" max="9" width="8.42578125" customWidth="1"/>
    <col min="10" max="10" width="8.140625" customWidth="1"/>
    <col min="11" max="11" width="9.42578125" customWidth="1"/>
    <col min="12" max="12" width="9.140625" customWidth="1"/>
    <col min="14" max="14" width="9.140625" customWidth="1"/>
  </cols>
  <sheetData>
    <row r="1" spans="1:14" x14ac:dyDescent="0.25">
      <c r="A1" s="426" t="s">
        <v>138</v>
      </c>
      <c r="B1" s="426"/>
      <c r="C1" s="426"/>
      <c r="D1" s="426"/>
      <c r="E1" s="426"/>
      <c r="F1" s="426"/>
      <c r="G1" s="426"/>
      <c r="H1" s="426"/>
      <c r="I1" s="426"/>
      <c r="J1" s="426"/>
      <c r="K1" s="426"/>
      <c r="L1" s="426"/>
      <c r="M1" s="426"/>
      <c r="N1" s="426"/>
    </row>
    <row r="2" spans="1:14" x14ac:dyDescent="0.25">
      <c r="A2" s="81"/>
      <c r="B2" s="81"/>
      <c r="C2" s="81"/>
      <c r="D2" s="81"/>
      <c r="E2" s="81"/>
      <c r="F2" s="81"/>
      <c r="G2" s="81"/>
      <c r="H2" s="81"/>
      <c r="I2" s="81"/>
      <c r="J2" s="81"/>
      <c r="K2" s="81"/>
      <c r="L2" s="81"/>
      <c r="M2" s="81"/>
      <c r="N2" s="81"/>
    </row>
    <row r="3" spans="1:14" x14ac:dyDescent="0.25">
      <c r="A3" s="81"/>
      <c r="B3" s="81"/>
      <c r="C3" s="81"/>
      <c r="D3" s="81"/>
      <c r="E3" s="81"/>
      <c r="F3" s="81"/>
      <c r="G3" s="81"/>
      <c r="H3" s="81"/>
      <c r="I3" s="81"/>
      <c r="J3" s="81"/>
      <c r="K3" s="81"/>
      <c r="L3" s="81"/>
      <c r="M3" s="81"/>
      <c r="N3" s="81"/>
    </row>
    <row r="4" spans="1:14" x14ac:dyDescent="0.25">
      <c r="A4" s="434" t="s">
        <v>319</v>
      </c>
      <c r="B4" s="434"/>
      <c r="C4" s="434"/>
      <c r="D4" s="434"/>
      <c r="E4" s="434"/>
      <c r="F4" s="434"/>
      <c r="G4" s="434"/>
      <c r="H4" s="434"/>
      <c r="I4" s="434"/>
      <c r="J4" s="434"/>
      <c r="K4" s="434"/>
      <c r="L4" s="434"/>
      <c r="M4" s="434"/>
      <c r="N4" s="434"/>
    </row>
    <row r="5" spans="1:14" x14ac:dyDescent="0.25">
      <c r="A5" s="81"/>
      <c r="B5" s="81"/>
      <c r="C5" s="81"/>
      <c r="D5" s="81"/>
      <c r="E5" s="81"/>
      <c r="F5" s="81"/>
      <c r="G5" s="81"/>
      <c r="H5" s="81"/>
      <c r="I5" s="81"/>
      <c r="J5" s="81"/>
      <c r="K5" s="81"/>
      <c r="L5" s="81"/>
      <c r="M5" s="81"/>
      <c r="N5" s="81"/>
    </row>
    <row r="6" spans="1:14" x14ac:dyDescent="0.25">
      <c r="A6" s="427" t="s">
        <v>111</v>
      </c>
      <c r="B6" s="427"/>
      <c r="C6" s="427"/>
      <c r="D6" s="427"/>
      <c r="E6" s="427"/>
      <c r="F6" s="427"/>
      <c r="G6" s="427"/>
      <c r="H6" s="427"/>
      <c r="I6" s="427"/>
      <c r="J6" s="427"/>
      <c r="K6" s="427"/>
      <c r="L6" s="427"/>
      <c r="M6" s="428"/>
      <c r="N6" s="428"/>
    </row>
    <row r="7" spans="1:14" x14ac:dyDescent="0.25">
      <c r="A7" s="429" t="s">
        <v>112</v>
      </c>
      <c r="B7" s="430"/>
      <c r="C7" s="430"/>
      <c r="D7" s="430"/>
      <c r="E7" s="430"/>
      <c r="F7" s="430"/>
      <c r="G7" s="430"/>
      <c r="H7" s="430"/>
      <c r="I7" s="430"/>
      <c r="J7" s="430"/>
      <c r="K7" s="430"/>
      <c r="L7" s="430"/>
      <c r="M7" s="433" t="s">
        <v>110</v>
      </c>
      <c r="N7" s="433"/>
    </row>
    <row r="8" spans="1:14" x14ac:dyDescent="0.25">
      <c r="A8" s="431"/>
      <c r="B8" s="432"/>
      <c r="C8" s="432"/>
      <c r="D8" s="432"/>
      <c r="E8" s="432"/>
      <c r="F8" s="432"/>
      <c r="G8" s="432"/>
      <c r="H8" s="432"/>
      <c r="I8" s="432"/>
      <c r="J8" s="432"/>
      <c r="K8" s="432"/>
      <c r="L8" s="432"/>
      <c r="M8" s="433"/>
      <c r="N8" s="433"/>
    </row>
    <row r="9" spans="1:14" ht="15" customHeight="1" x14ac:dyDescent="0.25">
      <c r="A9" s="419" t="s">
        <v>306</v>
      </c>
      <c r="B9" s="420"/>
      <c r="C9" s="420"/>
      <c r="D9" s="420"/>
      <c r="E9" s="420"/>
      <c r="F9" s="420"/>
      <c r="G9" s="420"/>
      <c r="H9" s="420"/>
      <c r="I9" s="420"/>
      <c r="J9" s="420"/>
      <c r="K9" s="420"/>
      <c r="L9" s="421"/>
      <c r="M9" s="425"/>
      <c r="N9" s="425"/>
    </row>
    <row r="10" spans="1:14" x14ac:dyDescent="0.25">
      <c r="A10" s="422"/>
      <c r="B10" s="423"/>
      <c r="C10" s="423"/>
      <c r="D10" s="423"/>
      <c r="E10" s="423"/>
      <c r="F10" s="423"/>
      <c r="G10" s="423"/>
      <c r="H10" s="423"/>
      <c r="I10" s="423"/>
      <c r="J10" s="423"/>
      <c r="K10" s="423"/>
      <c r="L10" s="424"/>
      <c r="M10" s="425"/>
      <c r="N10" s="425"/>
    </row>
    <row r="11" spans="1:14" ht="15" customHeight="1" x14ac:dyDescent="0.25">
      <c r="A11" s="419" t="s">
        <v>307</v>
      </c>
      <c r="B11" s="420"/>
      <c r="C11" s="420"/>
      <c r="D11" s="420"/>
      <c r="E11" s="420"/>
      <c r="F11" s="420"/>
      <c r="G11" s="420"/>
      <c r="H11" s="420"/>
      <c r="I11" s="420"/>
      <c r="J11" s="420"/>
      <c r="K11" s="420"/>
      <c r="L11" s="421"/>
      <c r="M11" s="425"/>
      <c r="N11" s="425"/>
    </row>
    <row r="12" spans="1:14" x14ac:dyDescent="0.25">
      <c r="A12" s="422"/>
      <c r="B12" s="423"/>
      <c r="C12" s="423"/>
      <c r="D12" s="423"/>
      <c r="E12" s="423"/>
      <c r="F12" s="423"/>
      <c r="G12" s="423"/>
      <c r="H12" s="423"/>
      <c r="I12" s="423"/>
      <c r="J12" s="423"/>
      <c r="K12" s="423"/>
      <c r="L12" s="424"/>
      <c r="M12" s="425"/>
      <c r="N12" s="425"/>
    </row>
    <row r="13" spans="1:14" ht="15" customHeight="1" x14ac:dyDescent="0.25">
      <c r="A13" s="419" t="s">
        <v>308</v>
      </c>
      <c r="B13" s="420"/>
      <c r="C13" s="420"/>
      <c r="D13" s="420"/>
      <c r="E13" s="420"/>
      <c r="F13" s="420"/>
      <c r="G13" s="420"/>
      <c r="H13" s="420"/>
      <c r="I13" s="420"/>
      <c r="J13" s="420"/>
      <c r="K13" s="420"/>
      <c r="L13" s="421"/>
      <c r="M13" s="425"/>
      <c r="N13" s="425"/>
    </row>
    <row r="14" spans="1:14" x14ac:dyDescent="0.25">
      <c r="A14" s="435"/>
      <c r="B14" s="436"/>
      <c r="C14" s="436"/>
      <c r="D14" s="436"/>
      <c r="E14" s="436"/>
      <c r="F14" s="436"/>
      <c r="G14" s="436"/>
      <c r="H14" s="436"/>
      <c r="I14" s="436"/>
      <c r="J14" s="436"/>
      <c r="K14" s="436"/>
      <c r="L14" s="437"/>
      <c r="M14" s="425"/>
      <c r="N14" s="425"/>
    </row>
    <row r="16" spans="1:14" x14ac:dyDescent="0.25">
      <c r="A16" s="427" t="s">
        <v>114</v>
      </c>
      <c r="B16" s="427"/>
      <c r="C16" s="427"/>
      <c r="D16" s="427"/>
      <c r="E16" s="427"/>
      <c r="F16" s="427"/>
      <c r="G16" s="427"/>
      <c r="H16" s="427"/>
      <c r="I16" s="427"/>
      <c r="J16" s="427"/>
      <c r="K16" s="427"/>
      <c r="L16" s="427"/>
      <c r="M16" s="438"/>
      <c r="N16" s="439"/>
    </row>
    <row r="17" spans="1:14" x14ac:dyDescent="0.25">
      <c r="A17" s="429" t="s">
        <v>115</v>
      </c>
      <c r="B17" s="430"/>
      <c r="C17" s="430"/>
      <c r="D17" s="430"/>
      <c r="E17" s="430"/>
      <c r="F17" s="430"/>
      <c r="G17" s="430"/>
      <c r="H17" s="430"/>
      <c r="I17" s="430"/>
      <c r="J17" s="430"/>
      <c r="K17" s="430"/>
      <c r="L17" s="430"/>
      <c r="M17" s="433" t="s">
        <v>110</v>
      </c>
      <c r="N17" s="433"/>
    </row>
    <row r="18" spans="1:14" x14ac:dyDescent="0.25">
      <c r="A18" s="431"/>
      <c r="B18" s="432"/>
      <c r="C18" s="432"/>
      <c r="D18" s="432"/>
      <c r="E18" s="432"/>
      <c r="F18" s="432"/>
      <c r="G18" s="432"/>
      <c r="H18" s="432"/>
      <c r="I18" s="432"/>
      <c r="J18" s="432"/>
      <c r="K18" s="432"/>
      <c r="L18" s="432"/>
      <c r="M18" s="433"/>
      <c r="N18" s="433"/>
    </row>
    <row r="19" spans="1:14" ht="15" customHeight="1" x14ac:dyDescent="0.25">
      <c r="A19" s="419" t="s">
        <v>309</v>
      </c>
      <c r="B19" s="420"/>
      <c r="C19" s="420"/>
      <c r="D19" s="420"/>
      <c r="E19" s="420"/>
      <c r="F19" s="420"/>
      <c r="G19" s="420"/>
      <c r="H19" s="420"/>
      <c r="I19" s="420"/>
      <c r="J19" s="420"/>
      <c r="K19" s="420"/>
      <c r="L19" s="421"/>
      <c r="M19" s="440"/>
      <c r="N19" s="441"/>
    </row>
    <row r="20" spans="1:14" x14ac:dyDescent="0.25">
      <c r="A20" s="422"/>
      <c r="B20" s="423"/>
      <c r="C20" s="423"/>
      <c r="D20" s="423"/>
      <c r="E20" s="423"/>
      <c r="F20" s="423"/>
      <c r="G20" s="423"/>
      <c r="H20" s="423"/>
      <c r="I20" s="423"/>
      <c r="J20" s="423"/>
      <c r="K20" s="423"/>
      <c r="L20" s="424"/>
      <c r="M20" s="442"/>
      <c r="N20" s="443"/>
    </row>
    <row r="21" spans="1:14" ht="15" customHeight="1" x14ac:dyDescent="0.25">
      <c r="A21" s="419" t="s">
        <v>310</v>
      </c>
      <c r="B21" s="420"/>
      <c r="C21" s="420"/>
      <c r="D21" s="420"/>
      <c r="E21" s="420"/>
      <c r="F21" s="420"/>
      <c r="G21" s="420"/>
      <c r="H21" s="420"/>
      <c r="I21" s="420"/>
      <c r="J21" s="420"/>
      <c r="K21" s="420"/>
      <c r="L21" s="421"/>
      <c r="M21" s="440"/>
      <c r="N21" s="441"/>
    </row>
    <row r="22" spans="1:14" x14ac:dyDescent="0.25">
      <c r="A22" s="422"/>
      <c r="B22" s="423"/>
      <c r="C22" s="423"/>
      <c r="D22" s="423"/>
      <c r="E22" s="423"/>
      <c r="F22" s="423"/>
      <c r="G22" s="423"/>
      <c r="H22" s="423"/>
      <c r="I22" s="423"/>
      <c r="J22" s="423"/>
      <c r="K22" s="423"/>
      <c r="L22" s="424"/>
      <c r="M22" s="442"/>
      <c r="N22" s="443"/>
    </row>
    <row r="23" spans="1:14" ht="15" customHeight="1" x14ac:dyDescent="0.25">
      <c r="A23" s="419" t="s">
        <v>311</v>
      </c>
      <c r="B23" s="420"/>
      <c r="C23" s="420"/>
      <c r="D23" s="420"/>
      <c r="E23" s="420"/>
      <c r="F23" s="420"/>
      <c r="G23" s="420"/>
      <c r="H23" s="420"/>
      <c r="I23" s="420"/>
      <c r="J23" s="420"/>
      <c r="K23" s="420"/>
      <c r="L23" s="421"/>
      <c r="M23" s="425"/>
      <c r="N23" s="425"/>
    </row>
    <row r="24" spans="1:14" x14ac:dyDescent="0.25">
      <c r="A24" s="435"/>
      <c r="B24" s="436"/>
      <c r="C24" s="436"/>
      <c r="D24" s="436"/>
      <c r="E24" s="436"/>
      <c r="F24" s="436"/>
      <c r="G24" s="436"/>
      <c r="H24" s="436"/>
      <c r="I24" s="436"/>
      <c r="J24" s="436"/>
      <c r="K24" s="436"/>
      <c r="L24" s="437"/>
      <c r="M24" s="425"/>
      <c r="N24" s="425"/>
    </row>
    <row r="25" spans="1:14" ht="15" customHeight="1" x14ac:dyDescent="0.25">
      <c r="A25" s="419" t="s">
        <v>312</v>
      </c>
      <c r="B25" s="420"/>
      <c r="C25" s="420"/>
      <c r="D25" s="420"/>
      <c r="E25" s="420"/>
      <c r="F25" s="420"/>
      <c r="G25" s="420"/>
      <c r="H25" s="420"/>
      <c r="I25" s="420"/>
      <c r="J25" s="420"/>
      <c r="K25" s="420"/>
      <c r="L25" s="421"/>
      <c r="M25" s="425"/>
      <c r="N25" s="425"/>
    </row>
    <row r="26" spans="1:14" x14ac:dyDescent="0.25">
      <c r="A26" s="435"/>
      <c r="B26" s="436"/>
      <c r="C26" s="436"/>
      <c r="D26" s="436"/>
      <c r="E26" s="436"/>
      <c r="F26" s="436"/>
      <c r="G26" s="436"/>
      <c r="H26" s="436"/>
      <c r="I26" s="436"/>
      <c r="J26" s="436"/>
      <c r="K26" s="436"/>
      <c r="L26" s="437"/>
      <c r="M26" s="425"/>
      <c r="N26" s="425"/>
    </row>
    <row r="27" spans="1:14" ht="15" customHeight="1" x14ac:dyDescent="0.25">
      <c r="A27" s="419" t="s">
        <v>313</v>
      </c>
      <c r="B27" s="420"/>
      <c r="C27" s="420"/>
      <c r="D27" s="420"/>
      <c r="E27" s="420"/>
      <c r="F27" s="420"/>
      <c r="G27" s="420"/>
      <c r="H27" s="420"/>
      <c r="I27" s="420"/>
      <c r="J27" s="420"/>
      <c r="K27" s="420"/>
      <c r="L27" s="421"/>
      <c r="M27" s="425"/>
      <c r="N27" s="425"/>
    </row>
    <row r="28" spans="1:14" x14ac:dyDescent="0.25">
      <c r="A28" s="435"/>
      <c r="B28" s="436"/>
      <c r="C28" s="436"/>
      <c r="D28" s="436"/>
      <c r="E28" s="436"/>
      <c r="F28" s="436"/>
      <c r="G28" s="436"/>
      <c r="H28" s="436"/>
      <c r="I28" s="436"/>
      <c r="J28" s="436"/>
      <c r="K28" s="436"/>
      <c r="L28" s="437"/>
      <c r="M28" s="425"/>
      <c r="N28" s="425"/>
    </row>
    <row r="29" spans="1:14" x14ac:dyDescent="0.25">
      <c r="A29" s="61"/>
      <c r="B29" s="61"/>
      <c r="C29" s="61"/>
      <c r="D29" s="61"/>
      <c r="E29" s="61"/>
      <c r="F29" s="61"/>
      <c r="G29" s="61"/>
      <c r="H29" s="61"/>
      <c r="I29" s="61"/>
      <c r="J29" s="61"/>
      <c r="K29" s="61"/>
      <c r="L29" s="61"/>
      <c r="M29" s="62"/>
      <c r="N29" s="62"/>
    </row>
    <row r="30" spans="1:14" x14ac:dyDescent="0.25">
      <c r="A30" s="447" t="s">
        <v>116</v>
      </c>
      <c r="B30" s="448"/>
      <c r="C30" s="448"/>
      <c r="D30" s="448"/>
      <c r="E30" s="448"/>
      <c r="F30" s="448"/>
      <c r="G30" s="448"/>
      <c r="H30" s="448"/>
      <c r="I30" s="448"/>
      <c r="J30" s="448"/>
      <c r="K30" s="448"/>
      <c r="L30" s="448"/>
      <c r="M30" s="448"/>
      <c r="N30" s="449"/>
    </row>
    <row r="31" spans="1:14" x14ac:dyDescent="0.25">
      <c r="A31" s="444" t="s">
        <v>314</v>
      </c>
      <c r="B31" s="445"/>
      <c r="C31" s="445"/>
      <c r="D31" s="445"/>
      <c r="E31" s="445"/>
      <c r="F31" s="445"/>
      <c r="G31" s="445"/>
      <c r="H31" s="445"/>
      <c r="I31" s="445"/>
      <c r="J31" s="445"/>
      <c r="K31" s="445"/>
      <c r="L31" s="445"/>
      <c r="M31" s="445"/>
      <c r="N31" s="446"/>
    </row>
    <row r="32" spans="1:14" x14ac:dyDescent="0.25">
      <c r="A32" s="444" t="s">
        <v>315</v>
      </c>
      <c r="B32" s="445"/>
      <c r="C32" s="445"/>
      <c r="D32" s="445"/>
      <c r="E32" s="445"/>
      <c r="F32" s="445"/>
      <c r="G32" s="445"/>
      <c r="H32" s="445"/>
      <c r="I32" s="445"/>
      <c r="J32" s="445"/>
      <c r="K32" s="445"/>
      <c r="L32" s="445"/>
      <c r="M32" s="445"/>
      <c r="N32" s="446"/>
    </row>
    <row r="33" spans="1:14" x14ac:dyDescent="0.25">
      <c r="A33" s="444" t="s">
        <v>316</v>
      </c>
      <c r="B33" s="445"/>
      <c r="C33" s="445"/>
      <c r="D33" s="445"/>
      <c r="E33" s="445"/>
      <c r="F33" s="445"/>
      <c r="G33" s="445"/>
      <c r="H33" s="445"/>
      <c r="I33" s="445"/>
      <c r="J33" s="445"/>
      <c r="K33" s="445"/>
      <c r="L33" s="445"/>
      <c r="M33" s="445"/>
      <c r="N33" s="446"/>
    </row>
    <row r="34" spans="1:14" x14ac:dyDescent="0.25">
      <c r="A34" s="444" t="s">
        <v>317</v>
      </c>
      <c r="B34" s="445"/>
      <c r="C34" s="445"/>
      <c r="D34" s="445"/>
      <c r="E34" s="445"/>
      <c r="F34" s="445"/>
      <c r="G34" s="445"/>
      <c r="H34" s="445"/>
      <c r="I34" s="445"/>
      <c r="J34" s="445"/>
      <c r="K34" s="445"/>
      <c r="L34" s="445"/>
      <c r="M34" s="445"/>
      <c r="N34" s="446"/>
    </row>
    <row r="35" spans="1:14" x14ac:dyDescent="0.25">
      <c r="A35" s="444" t="s">
        <v>318</v>
      </c>
      <c r="B35" s="445"/>
      <c r="C35" s="445"/>
      <c r="D35" s="445"/>
      <c r="E35" s="445"/>
      <c r="F35" s="445"/>
      <c r="G35" s="445"/>
      <c r="H35" s="445"/>
      <c r="I35" s="445"/>
      <c r="J35" s="445"/>
      <c r="K35" s="445"/>
      <c r="L35" s="445"/>
      <c r="M35" s="445"/>
      <c r="N35" s="446"/>
    </row>
  </sheetData>
  <mergeCells count="32">
    <mergeCell ref="A35:N35"/>
    <mergeCell ref="A23:L24"/>
    <mergeCell ref="M23:N24"/>
    <mergeCell ref="A25:L26"/>
    <mergeCell ref="M25:N26"/>
    <mergeCell ref="A27:L28"/>
    <mergeCell ref="M27:N28"/>
    <mergeCell ref="A30:N30"/>
    <mergeCell ref="A31:N31"/>
    <mergeCell ref="A32:N32"/>
    <mergeCell ref="A33:N33"/>
    <mergeCell ref="A34:N34"/>
    <mergeCell ref="A17:L18"/>
    <mergeCell ref="M17:N18"/>
    <mergeCell ref="A19:L20"/>
    <mergeCell ref="M19:N20"/>
    <mergeCell ref="A21:L22"/>
    <mergeCell ref="M21:N22"/>
    <mergeCell ref="A11:L12"/>
    <mergeCell ref="M11:N12"/>
    <mergeCell ref="A13:L14"/>
    <mergeCell ref="M13:N14"/>
    <mergeCell ref="A16:L16"/>
    <mergeCell ref="M16:N16"/>
    <mergeCell ref="A9:L10"/>
    <mergeCell ref="M9:N10"/>
    <mergeCell ref="A1:N1"/>
    <mergeCell ref="A6:L6"/>
    <mergeCell ref="M6:N6"/>
    <mergeCell ref="A7:L8"/>
    <mergeCell ref="M7:N8"/>
    <mergeCell ref="A4:N4"/>
  </mergeCells>
  <pageMargins left="0.70866141732283472" right="0.70866141732283472" top="0.39370078740157483" bottom="0.74803149606299213" header="0.31496062992125984" footer="0.39370078740157483"/>
  <pageSetup paperSize="9" orientation="landscape" horizontalDpi="4294967295" verticalDpi="4294967295" r:id="rId1"/>
  <headerFooter differentFirst="1">
    <firstFooter>&amp;LDECAN,
Prof. univ. dr. Călin-Emilian HINȚEA&amp;RDIRECTOR DE DEPARTAMENT,
Prof. univ. dr. Ioan HOSU</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11</xdr:col>
                    <xdr:colOff>609600</xdr:colOff>
                    <xdr:row>5</xdr:row>
                    <xdr:rowOff>0</xdr:rowOff>
                  </from>
                  <to>
                    <xdr:col>13</xdr:col>
                    <xdr:colOff>600075</xdr:colOff>
                    <xdr:row>6</xdr:row>
                    <xdr:rowOff>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12</xdr:col>
                    <xdr:colOff>76200</xdr:colOff>
                    <xdr:row>5</xdr:row>
                    <xdr:rowOff>9525</xdr:rowOff>
                  </from>
                  <to>
                    <xdr:col>12</xdr:col>
                    <xdr:colOff>523875</xdr:colOff>
                    <xdr:row>5</xdr:row>
                    <xdr:rowOff>180975</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13</xdr:col>
                    <xdr:colOff>76200</xdr:colOff>
                    <xdr:row>5</xdr:row>
                    <xdr:rowOff>9525</xdr:rowOff>
                  </from>
                  <to>
                    <xdr:col>13</xdr:col>
                    <xdr:colOff>542925</xdr:colOff>
                    <xdr:row>5</xdr:row>
                    <xdr:rowOff>180975</xdr:rowOff>
                  </to>
                </anchor>
              </controlPr>
            </control>
          </mc:Choice>
        </mc:AlternateContent>
        <mc:AlternateContent xmlns:mc="http://schemas.openxmlformats.org/markup-compatibility/2006">
          <mc:Choice Requires="x14">
            <control shapeId="2052" r:id="rId7" name="Group Box 4">
              <controlPr defaultSize="0" autoFill="0" autoPict="0">
                <anchor moveWithCells="1">
                  <from>
                    <xdr:col>11</xdr:col>
                    <xdr:colOff>609600</xdr:colOff>
                    <xdr:row>10</xdr:row>
                    <xdr:rowOff>95250</xdr:rowOff>
                  </from>
                  <to>
                    <xdr:col>13</xdr:col>
                    <xdr:colOff>600075</xdr:colOff>
                    <xdr:row>11</xdr:row>
                    <xdr:rowOff>95250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12</xdr:col>
                    <xdr:colOff>76200</xdr:colOff>
                    <xdr:row>10</xdr:row>
                    <xdr:rowOff>104775</xdr:rowOff>
                  </from>
                  <to>
                    <xdr:col>12</xdr:col>
                    <xdr:colOff>523875</xdr:colOff>
                    <xdr:row>11</xdr:row>
                    <xdr:rowOff>85725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13</xdr:col>
                    <xdr:colOff>76200</xdr:colOff>
                    <xdr:row>10</xdr:row>
                    <xdr:rowOff>104775</xdr:rowOff>
                  </from>
                  <to>
                    <xdr:col>13</xdr:col>
                    <xdr:colOff>542925</xdr:colOff>
                    <xdr:row>11</xdr:row>
                    <xdr:rowOff>85725</xdr:rowOff>
                  </to>
                </anchor>
              </controlPr>
            </control>
          </mc:Choice>
        </mc:AlternateContent>
        <mc:AlternateContent xmlns:mc="http://schemas.openxmlformats.org/markup-compatibility/2006">
          <mc:Choice Requires="x14">
            <control shapeId="2055" r:id="rId10" name="Group Box 7">
              <controlPr defaultSize="0" autoFill="0" autoPict="0">
                <anchor moveWithCells="1">
                  <from>
                    <xdr:col>11</xdr:col>
                    <xdr:colOff>609600</xdr:colOff>
                    <xdr:row>12</xdr:row>
                    <xdr:rowOff>95250</xdr:rowOff>
                  </from>
                  <to>
                    <xdr:col>13</xdr:col>
                    <xdr:colOff>600075</xdr:colOff>
                    <xdr:row>13</xdr:row>
                    <xdr:rowOff>95250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12</xdr:col>
                    <xdr:colOff>76200</xdr:colOff>
                    <xdr:row>12</xdr:row>
                    <xdr:rowOff>104775</xdr:rowOff>
                  </from>
                  <to>
                    <xdr:col>12</xdr:col>
                    <xdr:colOff>523875</xdr:colOff>
                    <xdr:row>13</xdr:row>
                    <xdr:rowOff>85725</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13</xdr:col>
                    <xdr:colOff>76200</xdr:colOff>
                    <xdr:row>12</xdr:row>
                    <xdr:rowOff>104775</xdr:rowOff>
                  </from>
                  <to>
                    <xdr:col>13</xdr:col>
                    <xdr:colOff>542925</xdr:colOff>
                    <xdr:row>13</xdr:row>
                    <xdr:rowOff>85725</xdr:rowOff>
                  </to>
                </anchor>
              </controlPr>
            </control>
          </mc:Choice>
        </mc:AlternateContent>
        <mc:AlternateContent xmlns:mc="http://schemas.openxmlformats.org/markup-compatibility/2006">
          <mc:Choice Requires="x14">
            <control shapeId="2058" r:id="rId13" name="Group Box 10">
              <controlPr defaultSize="0" autoFill="0" autoPict="0">
                <anchor moveWithCells="1">
                  <from>
                    <xdr:col>11</xdr:col>
                    <xdr:colOff>609600</xdr:colOff>
                    <xdr:row>15</xdr:row>
                    <xdr:rowOff>0</xdr:rowOff>
                  </from>
                  <to>
                    <xdr:col>13</xdr:col>
                    <xdr:colOff>600075</xdr:colOff>
                    <xdr:row>16</xdr:row>
                    <xdr:rowOff>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12</xdr:col>
                    <xdr:colOff>76200</xdr:colOff>
                    <xdr:row>15</xdr:row>
                    <xdr:rowOff>9525</xdr:rowOff>
                  </from>
                  <to>
                    <xdr:col>12</xdr:col>
                    <xdr:colOff>523875</xdr:colOff>
                    <xdr:row>15</xdr:row>
                    <xdr:rowOff>180975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13</xdr:col>
                    <xdr:colOff>76200</xdr:colOff>
                    <xdr:row>15</xdr:row>
                    <xdr:rowOff>9525</xdr:rowOff>
                  </from>
                  <to>
                    <xdr:col>13</xdr:col>
                    <xdr:colOff>542925</xdr:colOff>
                    <xdr:row>15</xdr:row>
                    <xdr:rowOff>180975</xdr:rowOff>
                  </to>
                </anchor>
              </controlPr>
            </control>
          </mc:Choice>
        </mc:AlternateContent>
        <mc:AlternateContent xmlns:mc="http://schemas.openxmlformats.org/markup-compatibility/2006">
          <mc:Choice Requires="x14">
            <control shapeId="2061" r:id="rId16" name="Group Box 13">
              <controlPr defaultSize="0" autoFill="0" autoPict="0">
                <anchor moveWithCells="1">
                  <from>
                    <xdr:col>11</xdr:col>
                    <xdr:colOff>609600</xdr:colOff>
                    <xdr:row>18</xdr:row>
                    <xdr:rowOff>95250</xdr:rowOff>
                  </from>
                  <to>
                    <xdr:col>13</xdr:col>
                    <xdr:colOff>600075</xdr:colOff>
                    <xdr:row>19</xdr:row>
                    <xdr:rowOff>95250</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12</xdr:col>
                    <xdr:colOff>76200</xdr:colOff>
                    <xdr:row>18</xdr:row>
                    <xdr:rowOff>104775</xdr:rowOff>
                  </from>
                  <to>
                    <xdr:col>12</xdr:col>
                    <xdr:colOff>523875</xdr:colOff>
                    <xdr:row>19</xdr:row>
                    <xdr:rowOff>95250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13</xdr:col>
                    <xdr:colOff>76200</xdr:colOff>
                    <xdr:row>18</xdr:row>
                    <xdr:rowOff>114300</xdr:rowOff>
                  </from>
                  <to>
                    <xdr:col>13</xdr:col>
                    <xdr:colOff>542925</xdr:colOff>
                    <xdr:row>19</xdr:row>
                    <xdr:rowOff>95250</xdr:rowOff>
                  </to>
                </anchor>
              </controlPr>
            </control>
          </mc:Choice>
        </mc:AlternateContent>
        <mc:AlternateContent xmlns:mc="http://schemas.openxmlformats.org/markup-compatibility/2006">
          <mc:Choice Requires="x14">
            <control shapeId="2064" r:id="rId19" name="Group Box 16">
              <controlPr defaultSize="0" autoFill="0" autoPict="0">
                <anchor moveWithCells="1">
                  <from>
                    <xdr:col>11</xdr:col>
                    <xdr:colOff>609600</xdr:colOff>
                    <xdr:row>20</xdr:row>
                    <xdr:rowOff>95250</xdr:rowOff>
                  </from>
                  <to>
                    <xdr:col>13</xdr:col>
                    <xdr:colOff>600075</xdr:colOff>
                    <xdr:row>21</xdr:row>
                    <xdr:rowOff>95250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12</xdr:col>
                    <xdr:colOff>76200</xdr:colOff>
                    <xdr:row>20</xdr:row>
                    <xdr:rowOff>104775</xdr:rowOff>
                  </from>
                  <to>
                    <xdr:col>12</xdr:col>
                    <xdr:colOff>523875</xdr:colOff>
                    <xdr:row>21</xdr:row>
                    <xdr:rowOff>95250</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13</xdr:col>
                    <xdr:colOff>76200</xdr:colOff>
                    <xdr:row>20</xdr:row>
                    <xdr:rowOff>114300</xdr:rowOff>
                  </from>
                  <to>
                    <xdr:col>13</xdr:col>
                    <xdr:colOff>542925</xdr:colOff>
                    <xdr:row>21</xdr:row>
                    <xdr:rowOff>95250</xdr:rowOff>
                  </to>
                </anchor>
              </controlPr>
            </control>
          </mc:Choice>
        </mc:AlternateContent>
        <mc:AlternateContent xmlns:mc="http://schemas.openxmlformats.org/markup-compatibility/2006">
          <mc:Choice Requires="x14">
            <control shapeId="2067" r:id="rId22" name="Group Box 19">
              <controlPr defaultSize="0" autoFill="0" autoPict="0">
                <anchor moveWithCells="1">
                  <from>
                    <xdr:col>11</xdr:col>
                    <xdr:colOff>609600</xdr:colOff>
                    <xdr:row>22</xdr:row>
                    <xdr:rowOff>95250</xdr:rowOff>
                  </from>
                  <to>
                    <xdr:col>13</xdr:col>
                    <xdr:colOff>600075</xdr:colOff>
                    <xdr:row>23</xdr:row>
                    <xdr:rowOff>95250</xdr:rowOff>
                  </to>
                </anchor>
              </controlPr>
            </control>
          </mc:Choice>
        </mc:AlternateContent>
        <mc:AlternateContent xmlns:mc="http://schemas.openxmlformats.org/markup-compatibility/2006">
          <mc:Choice Requires="x14">
            <control shapeId="2068" r:id="rId23" name="Option Button 20">
              <controlPr defaultSize="0" autoFill="0" autoLine="0" autoPict="0">
                <anchor moveWithCells="1">
                  <from>
                    <xdr:col>12</xdr:col>
                    <xdr:colOff>76200</xdr:colOff>
                    <xdr:row>22</xdr:row>
                    <xdr:rowOff>104775</xdr:rowOff>
                  </from>
                  <to>
                    <xdr:col>12</xdr:col>
                    <xdr:colOff>523875</xdr:colOff>
                    <xdr:row>23</xdr:row>
                    <xdr:rowOff>95250</xdr:rowOff>
                  </to>
                </anchor>
              </controlPr>
            </control>
          </mc:Choice>
        </mc:AlternateContent>
        <mc:AlternateContent xmlns:mc="http://schemas.openxmlformats.org/markup-compatibility/2006">
          <mc:Choice Requires="x14">
            <control shapeId="2069" r:id="rId24" name="Option Button 21">
              <controlPr defaultSize="0" autoFill="0" autoLine="0" autoPict="0">
                <anchor moveWithCells="1">
                  <from>
                    <xdr:col>13</xdr:col>
                    <xdr:colOff>76200</xdr:colOff>
                    <xdr:row>22</xdr:row>
                    <xdr:rowOff>114300</xdr:rowOff>
                  </from>
                  <to>
                    <xdr:col>13</xdr:col>
                    <xdr:colOff>542925</xdr:colOff>
                    <xdr:row>23</xdr:row>
                    <xdr:rowOff>95250</xdr:rowOff>
                  </to>
                </anchor>
              </controlPr>
            </control>
          </mc:Choice>
        </mc:AlternateContent>
        <mc:AlternateContent xmlns:mc="http://schemas.openxmlformats.org/markup-compatibility/2006">
          <mc:Choice Requires="x14">
            <control shapeId="2070" r:id="rId25" name="Group Box 22">
              <controlPr defaultSize="0" autoFill="0" autoPict="0">
                <anchor moveWithCells="1">
                  <from>
                    <xdr:col>11</xdr:col>
                    <xdr:colOff>609600</xdr:colOff>
                    <xdr:row>8</xdr:row>
                    <xdr:rowOff>95250</xdr:rowOff>
                  </from>
                  <to>
                    <xdr:col>13</xdr:col>
                    <xdr:colOff>600075</xdr:colOff>
                    <xdr:row>9</xdr:row>
                    <xdr:rowOff>95250</xdr:rowOff>
                  </to>
                </anchor>
              </controlPr>
            </control>
          </mc:Choice>
        </mc:AlternateContent>
        <mc:AlternateContent xmlns:mc="http://schemas.openxmlformats.org/markup-compatibility/2006">
          <mc:Choice Requires="x14">
            <control shapeId="2071" r:id="rId26" name="Option Button 23">
              <controlPr defaultSize="0" autoFill="0" autoLine="0" autoPict="0">
                <anchor moveWithCells="1">
                  <from>
                    <xdr:col>12</xdr:col>
                    <xdr:colOff>76200</xdr:colOff>
                    <xdr:row>8</xdr:row>
                    <xdr:rowOff>104775</xdr:rowOff>
                  </from>
                  <to>
                    <xdr:col>12</xdr:col>
                    <xdr:colOff>523875</xdr:colOff>
                    <xdr:row>9</xdr:row>
                    <xdr:rowOff>85725</xdr:rowOff>
                  </to>
                </anchor>
              </controlPr>
            </control>
          </mc:Choice>
        </mc:AlternateContent>
        <mc:AlternateContent xmlns:mc="http://schemas.openxmlformats.org/markup-compatibility/2006">
          <mc:Choice Requires="x14">
            <control shapeId="2072" r:id="rId27" name="Option Button 24">
              <controlPr defaultSize="0" autoFill="0" autoLine="0" autoPict="0">
                <anchor moveWithCells="1">
                  <from>
                    <xdr:col>13</xdr:col>
                    <xdr:colOff>76200</xdr:colOff>
                    <xdr:row>8</xdr:row>
                    <xdr:rowOff>104775</xdr:rowOff>
                  </from>
                  <to>
                    <xdr:col>13</xdr:col>
                    <xdr:colOff>542925</xdr:colOff>
                    <xdr:row>9</xdr:row>
                    <xdr:rowOff>85725</xdr:rowOff>
                  </to>
                </anchor>
              </controlPr>
            </control>
          </mc:Choice>
        </mc:AlternateContent>
        <mc:AlternateContent xmlns:mc="http://schemas.openxmlformats.org/markup-compatibility/2006">
          <mc:Choice Requires="x14">
            <control shapeId="2073" r:id="rId28" name="Group Box 25">
              <controlPr defaultSize="0" autoFill="0" autoPict="0">
                <anchor moveWithCells="1">
                  <from>
                    <xdr:col>11</xdr:col>
                    <xdr:colOff>609600</xdr:colOff>
                    <xdr:row>24</xdr:row>
                    <xdr:rowOff>95250</xdr:rowOff>
                  </from>
                  <to>
                    <xdr:col>13</xdr:col>
                    <xdr:colOff>600075</xdr:colOff>
                    <xdr:row>25</xdr:row>
                    <xdr:rowOff>95250</xdr:rowOff>
                  </to>
                </anchor>
              </controlPr>
            </control>
          </mc:Choice>
        </mc:AlternateContent>
        <mc:AlternateContent xmlns:mc="http://schemas.openxmlformats.org/markup-compatibility/2006">
          <mc:Choice Requires="x14">
            <control shapeId="2074" r:id="rId29" name="Option Button 26">
              <controlPr defaultSize="0" autoFill="0" autoLine="0" autoPict="0">
                <anchor moveWithCells="1">
                  <from>
                    <xdr:col>12</xdr:col>
                    <xdr:colOff>76200</xdr:colOff>
                    <xdr:row>24</xdr:row>
                    <xdr:rowOff>104775</xdr:rowOff>
                  </from>
                  <to>
                    <xdr:col>12</xdr:col>
                    <xdr:colOff>523875</xdr:colOff>
                    <xdr:row>25</xdr:row>
                    <xdr:rowOff>95250</xdr:rowOff>
                  </to>
                </anchor>
              </controlPr>
            </control>
          </mc:Choice>
        </mc:AlternateContent>
        <mc:AlternateContent xmlns:mc="http://schemas.openxmlformats.org/markup-compatibility/2006">
          <mc:Choice Requires="x14">
            <control shapeId="2075" r:id="rId30" name="Option Button 27">
              <controlPr defaultSize="0" autoFill="0" autoLine="0" autoPict="0">
                <anchor moveWithCells="1">
                  <from>
                    <xdr:col>13</xdr:col>
                    <xdr:colOff>76200</xdr:colOff>
                    <xdr:row>24</xdr:row>
                    <xdr:rowOff>114300</xdr:rowOff>
                  </from>
                  <to>
                    <xdr:col>13</xdr:col>
                    <xdr:colOff>542925</xdr:colOff>
                    <xdr:row>25</xdr:row>
                    <xdr:rowOff>95250</xdr:rowOff>
                  </to>
                </anchor>
              </controlPr>
            </control>
          </mc:Choice>
        </mc:AlternateContent>
        <mc:AlternateContent xmlns:mc="http://schemas.openxmlformats.org/markup-compatibility/2006">
          <mc:Choice Requires="x14">
            <control shapeId="2076" r:id="rId31" name="Group Box 28">
              <controlPr defaultSize="0" autoFill="0" autoPict="0">
                <anchor moveWithCells="1">
                  <from>
                    <xdr:col>11</xdr:col>
                    <xdr:colOff>609600</xdr:colOff>
                    <xdr:row>26</xdr:row>
                    <xdr:rowOff>95250</xdr:rowOff>
                  </from>
                  <to>
                    <xdr:col>13</xdr:col>
                    <xdr:colOff>600075</xdr:colOff>
                    <xdr:row>27</xdr:row>
                    <xdr:rowOff>95250</xdr:rowOff>
                  </to>
                </anchor>
              </controlPr>
            </control>
          </mc:Choice>
        </mc:AlternateContent>
        <mc:AlternateContent xmlns:mc="http://schemas.openxmlformats.org/markup-compatibility/2006">
          <mc:Choice Requires="x14">
            <control shapeId="2077" r:id="rId32" name="Option Button 29">
              <controlPr defaultSize="0" autoFill="0" autoLine="0" autoPict="0">
                <anchor moveWithCells="1">
                  <from>
                    <xdr:col>12</xdr:col>
                    <xdr:colOff>76200</xdr:colOff>
                    <xdr:row>26</xdr:row>
                    <xdr:rowOff>104775</xdr:rowOff>
                  </from>
                  <to>
                    <xdr:col>12</xdr:col>
                    <xdr:colOff>523875</xdr:colOff>
                    <xdr:row>27</xdr:row>
                    <xdr:rowOff>95250</xdr:rowOff>
                  </to>
                </anchor>
              </controlPr>
            </control>
          </mc:Choice>
        </mc:AlternateContent>
        <mc:AlternateContent xmlns:mc="http://schemas.openxmlformats.org/markup-compatibility/2006">
          <mc:Choice Requires="x14">
            <control shapeId="2078" r:id="rId33" name="Option Button 30">
              <controlPr defaultSize="0" autoFill="0" autoLine="0" autoPict="0">
                <anchor moveWithCells="1">
                  <from>
                    <xdr:col>13</xdr:col>
                    <xdr:colOff>76200</xdr:colOff>
                    <xdr:row>26</xdr:row>
                    <xdr:rowOff>114300</xdr:rowOff>
                  </from>
                  <to>
                    <xdr:col>13</xdr:col>
                    <xdr:colOff>542925</xdr:colOff>
                    <xdr:row>27</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2</vt:i4>
      </vt:variant>
    </vt:vector>
  </HeadingPairs>
  <TitlesOfParts>
    <vt:vector size="2" baseType="lpstr">
      <vt:lpstr>Plan</vt:lpstr>
      <vt:lpstr>Raport_revizuire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Gelu</dc:creator>
  <cp:lastModifiedBy>Gelu Cosmin Gherghin</cp:lastModifiedBy>
  <cp:lastPrinted>2025-04-17T07:32:37Z</cp:lastPrinted>
  <dcterms:created xsi:type="dcterms:W3CDTF">2013-06-27T08:19:59Z</dcterms:created>
  <dcterms:modified xsi:type="dcterms:W3CDTF">2025-04-22T13:11:04Z</dcterms:modified>
</cp:coreProperties>
</file>