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ubbcluj-my.sharepoint.com/personal/gelu_gherghin_ubbcluj_ro/Documents/Planuri_de_Invatamant_2025-2026/15. FSPAC/Versiunea_1/"/>
    </mc:Choice>
  </mc:AlternateContent>
  <xr:revisionPtr revIDLastSave="50" documentId="8_{B154C4B6-3183-4435-9781-7CAA499DC3DA}" xr6:coauthVersionLast="47" xr6:coauthVersionMax="47" xr10:uidLastSave="{F4B7F0BE-1811-44F9-92D2-61F82BF272D7}"/>
  <bookViews>
    <workbookView xWindow="-120" yWindow="-120" windowWidth="29040" windowHeight="15720" xr2:uid="{00000000-000D-0000-FFFF-FFFF00000000}"/>
  </bookViews>
  <sheets>
    <sheet name="Plan" sheetId="1" r:id="rId1"/>
    <sheet name="Raport_revizuir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6" i="1" l="1"/>
  <c r="M336" i="1"/>
  <c r="K336" i="1"/>
  <c r="T335" i="1"/>
  <c r="S335" i="1"/>
  <c r="R335" i="1"/>
  <c r="Q335" i="1"/>
  <c r="M335" i="1"/>
  <c r="L335" i="1"/>
  <c r="K335" i="1"/>
  <c r="J335" i="1"/>
  <c r="T472" i="1" l="1"/>
  <c r="S472" i="1"/>
  <c r="R472" i="1"/>
  <c r="Q472" i="1"/>
  <c r="M472" i="1"/>
  <c r="L472" i="1"/>
  <c r="K472" i="1"/>
  <c r="J472" i="1"/>
  <c r="A472" i="1"/>
  <c r="T450" i="1"/>
  <c r="T451" i="1"/>
  <c r="T456" i="1"/>
  <c r="T457" i="1"/>
  <c r="T454" i="1"/>
  <c r="T455" i="1"/>
  <c r="N305" i="1" l="1"/>
  <c r="P305" i="1"/>
  <c r="N306" i="1"/>
  <c r="P306" i="1"/>
  <c r="N311" i="1"/>
  <c r="P311" i="1"/>
  <c r="N312" i="1"/>
  <c r="P312" i="1"/>
  <c r="N317" i="1"/>
  <c r="P317" i="1"/>
  <c r="O317" i="1" s="1"/>
  <c r="N318" i="1"/>
  <c r="P318" i="1"/>
  <c r="N323" i="1"/>
  <c r="P323" i="1"/>
  <c r="O323" i="1" s="1"/>
  <c r="N324" i="1"/>
  <c r="P324" i="1"/>
  <c r="N330" i="1"/>
  <c r="P330" i="1"/>
  <c r="N331" i="1"/>
  <c r="P331" i="1"/>
  <c r="O311" i="1" l="1"/>
  <c r="O330" i="1"/>
  <c r="O331" i="1"/>
  <c r="O318" i="1"/>
  <c r="O305" i="1"/>
  <c r="O306" i="1"/>
  <c r="O324" i="1"/>
  <c r="O312" i="1"/>
  <c r="T412" i="1" l="1"/>
  <c r="S412" i="1"/>
  <c r="R412" i="1"/>
  <c r="Q412" i="1"/>
  <c r="M412" i="1"/>
  <c r="L412" i="1"/>
  <c r="K412" i="1"/>
  <c r="J412" i="1"/>
  <c r="A412" i="1"/>
  <c r="T411" i="1"/>
  <c r="S411" i="1"/>
  <c r="R411" i="1"/>
  <c r="Q411" i="1"/>
  <c r="M411" i="1"/>
  <c r="L411" i="1"/>
  <c r="K411" i="1"/>
  <c r="J411" i="1"/>
  <c r="A411" i="1"/>
  <c r="T410" i="1"/>
  <c r="S410" i="1"/>
  <c r="R410" i="1"/>
  <c r="Q410" i="1"/>
  <c r="M410" i="1"/>
  <c r="L410" i="1"/>
  <c r="K410" i="1"/>
  <c r="J410" i="1"/>
  <c r="A410" i="1"/>
  <c r="T409" i="1"/>
  <c r="S409" i="1"/>
  <c r="R409" i="1"/>
  <c r="Q409" i="1"/>
  <c r="M409" i="1"/>
  <c r="L409" i="1"/>
  <c r="K409" i="1"/>
  <c r="J409" i="1"/>
  <c r="A409" i="1"/>
  <c r="P276" i="1" l="1"/>
  <c r="P411" i="1" s="1"/>
  <c r="N276" i="1"/>
  <c r="N411" i="1" s="1"/>
  <c r="P263" i="1"/>
  <c r="P410" i="1" s="1"/>
  <c r="N263" i="1"/>
  <c r="N410" i="1" s="1"/>
  <c r="P248" i="1"/>
  <c r="N248" i="1"/>
  <c r="P230" i="1"/>
  <c r="N230" i="1"/>
  <c r="O230" i="1" l="1"/>
  <c r="O248" i="1"/>
  <c r="O263" i="1"/>
  <c r="O410" i="1" s="1"/>
  <c r="O276" i="1"/>
  <c r="O411" i="1" s="1"/>
  <c r="S551" i="1"/>
  <c r="R551" i="1"/>
  <c r="Q551" i="1"/>
  <c r="K551" i="1"/>
  <c r="L551" i="1"/>
  <c r="M551" i="1"/>
  <c r="J551" i="1"/>
  <c r="N545" i="1" l="1"/>
  <c r="P545" i="1"/>
  <c r="N548" i="1"/>
  <c r="P548" i="1"/>
  <c r="N549" i="1"/>
  <c r="P549" i="1"/>
  <c r="O549" i="1" s="1"/>
  <c r="O545" i="1" l="1"/>
  <c r="O548" i="1"/>
  <c r="L356" i="1"/>
  <c r="M356" i="1"/>
  <c r="K356" i="1"/>
  <c r="T355" i="1"/>
  <c r="S355" i="1"/>
  <c r="K355" i="1"/>
  <c r="L355" i="1"/>
  <c r="M355" i="1"/>
  <c r="J355" i="1"/>
  <c r="U33" i="1" l="1"/>
  <c r="S457" i="1" l="1"/>
  <c r="R457" i="1"/>
  <c r="Q457" i="1"/>
  <c r="M457" i="1"/>
  <c r="L457" i="1"/>
  <c r="K457" i="1"/>
  <c r="J457" i="1"/>
  <c r="A457" i="1"/>
  <c r="S456" i="1"/>
  <c r="R456" i="1"/>
  <c r="Q456" i="1"/>
  <c r="M456" i="1"/>
  <c r="L456" i="1"/>
  <c r="K456" i="1"/>
  <c r="J456" i="1"/>
  <c r="A456" i="1"/>
  <c r="S455" i="1"/>
  <c r="R455" i="1"/>
  <c r="Q455" i="1"/>
  <c r="M455" i="1"/>
  <c r="O511" i="1" s="1"/>
  <c r="L455" i="1"/>
  <c r="K455" i="1"/>
  <c r="J455" i="1"/>
  <c r="A455" i="1"/>
  <c r="S454" i="1"/>
  <c r="R454" i="1"/>
  <c r="Q454" i="1"/>
  <c r="M454" i="1"/>
  <c r="L454" i="1"/>
  <c r="K454" i="1"/>
  <c r="J454" i="1"/>
  <c r="A454" i="1"/>
  <c r="R355" i="1" l="1"/>
  <c r="Q355" i="1"/>
  <c r="P353" i="1" l="1"/>
  <c r="N353" i="1"/>
  <c r="P352" i="1"/>
  <c r="N352" i="1"/>
  <c r="N356" i="1" l="1"/>
  <c r="N355" i="1"/>
  <c r="P356" i="1"/>
  <c r="P355" i="1"/>
  <c r="O352" i="1"/>
  <c r="K357" i="1"/>
  <c r="O353" i="1"/>
  <c r="O355" i="1" l="1"/>
  <c r="O356" i="1"/>
  <c r="N357" i="1" s="1"/>
  <c r="M552" i="1" l="1"/>
  <c r="L552" i="1"/>
  <c r="K552" i="1"/>
  <c r="P543" i="1"/>
  <c r="N543" i="1"/>
  <c r="P540" i="1"/>
  <c r="N540" i="1"/>
  <c r="P534" i="1"/>
  <c r="N534" i="1"/>
  <c r="P529" i="1"/>
  <c r="N529" i="1"/>
  <c r="P527" i="1"/>
  <c r="N527" i="1"/>
  <c r="N551" i="1" l="1"/>
  <c r="P551" i="1"/>
  <c r="O543" i="1"/>
  <c r="O529" i="1"/>
  <c r="O540" i="1"/>
  <c r="O534" i="1"/>
  <c r="N552" i="1"/>
  <c r="O527" i="1"/>
  <c r="K553" i="1"/>
  <c r="P552" i="1"/>
  <c r="O551" i="1" l="1"/>
  <c r="O552" i="1"/>
  <c r="N553" i="1" s="1"/>
  <c r="A446" i="1"/>
  <c r="J446" i="1"/>
  <c r="K446" i="1"/>
  <c r="L446" i="1"/>
  <c r="M446" i="1"/>
  <c r="Q446" i="1"/>
  <c r="R446" i="1"/>
  <c r="S446" i="1"/>
  <c r="T446" i="1"/>
  <c r="A447" i="1"/>
  <c r="J447" i="1"/>
  <c r="K447" i="1"/>
  <c r="L447" i="1"/>
  <c r="M447" i="1"/>
  <c r="Q447" i="1"/>
  <c r="R447" i="1"/>
  <c r="S447" i="1"/>
  <c r="T447" i="1"/>
  <c r="T445" i="1"/>
  <c r="S445" i="1"/>
  <c r="R445" i="1"/>
  <c r="Q445" i="1"/>
  <c r="M445" i="1"/>
  <c r="L445" i="1"/>
  <c r="K445" i="1"/>
  <c r="J445" i="1"/>
  <c r="A445" i="1"/>
  <c r="T444" i="1"/>
  <c r="S444" i="1"/>
  <c r="R444" i="1"/>
  <c r="Q444" i="1"/>
  <c r="M444" i="1"/>
  <c r="L444" i="1"/>
  <c r="K444" i="1"/>
  <c r="J444" i="1"/>
  <c r="A444" i="1"/>
  <c r="T443" i="1"/>
  <c r="S443" i="1"/>
  <c r="R443" i="1"/>
  <c r="Q443" i="1"/>
  <c r="M443" i="1"/>
  <c r="L443" i="1"/>
  <c r="K443" i="1"/>
  <c r="J443" i="1"/>
  <c r="A443" i="1"/>
  <c r="T442" i="1"/>
  <c r="S442" i="1"/>
  <c r="R442" i="1"/>
  <c r="Q442" i="1"/>
  <c r="M442" i="1"/>
  <c r="L442" i="1"/>
  <c r="K442" i="1"/>
  <c r="J442" i="1"/>
  <c r="A442" i="1"/>
  <c r="T441" i="1"/>
  <c r="S441" i="1"/>
  <c r="R441" i="1"/>
  <c r="Q441" i="1"/>
  <c r="M441" i="1"/>
  <c r="L441" i="1"/>
  <c r="K441" i="1"/>
  <c r="J441" i="1"/>
  <c r="A441" i="1"/>
  <c r="T440" i="1"/>
  <c r="S440" i="1"/>
  <c r="R440" i="1"/>
  <c r="Q440" i="1"/>
  <c r="M440" i="1"/>
  <c r="L440" i="1"/>
  <c r="K440" i="1"/>
  <c r="J440" i="1"/>
  <c r="A440" i="1"/>
  <c r="T439" i="1"/>
  <c r="S439" i="1"/>
  <c r="R439" i="1"/>
  <c r="Q439" i="1"/>
  <c r="M439" i="1"/>
  <c r="L439" i="1"/>
  <c r="K439" i="1"/>
  <c r="J439" i="1"/>
  <c r="A439" i="1"/>
  <c r="T438" i="1"/>
  <c r="S438" i="1"/>
  <c r="R438" i="1"/>
  <c r="Q438" i="1"/>
  <c r="M438" i="1"/>
  <c r="L438" i="1"/>
  <c r="K438" i="1"/>
  <c r="J438" i="1"/>
  <c r="A438" i="1"/>
  <c r="T437" i="1"/>
  <c r="S437" i="1"/>
  <c r="R437" i="1"/>
  <c r="Q437" i="1"/>
  <c r="M437" i="1"/>
  <c r="L437" i="1"/>
  <c r="K437" i="1"/>
  <c r="J437" i="1"/>
  <c r="A437" i="1"/>
  <c r="T436" i="1"/>
  <c r="S436" i="1"/>
  <c r="R436" i="1"/>
  <c r="Q436" i="1"/>
  <c r="M436" i="1"/>
  <c r="L436" i="1"/>
  <c r="K436" i="1"/>
  <c r="J436" i="1"/>
  <c r="A436" i="1"/>
  <c r="P237" i="1" l="1"/>
  <c r="N237" i="1"/>
  <c r="P236" i="1"/>
  <c r="P472" i="1" s="1"/>
  <c r="N236" i="1"/>
  <c r="N472" i="1" s="1"/>
  <c r="O237" i="1" l="1"/>
  <c r="O236" i="1"/>
  <c r="O472" i="1" s="1"/>
  <c r="A415" i="1"/>
  <c r="J415" i="1"/>
  <c r="K415" i="1"/>
  <c r="L415" i="1"/>
  <c r="M415" i="1"/>
  <c r="Q415" i="1"/>
  <c r="R415" i="1"/>
  <c r="S415" i="1"/>
  <c r="T415" i="1"/>
  <c r="J416" i="1" l="1"/>
  <c r="M416" i="1"/>
  <c r="T416" i="1"/>
  <c r="L416" i="1"/>
  <c r="Q416" i="1"/>
  <c r="R416" i="1"/>
  <c r="S416" i="1"/>
  <c r="K416" i="1"/>
  <c r="P219" i="1"/>
  <c r="T478" i="1"/>
  <c r="T479" i="1" s="1"/>
  <c r="T475" i="1"/>
  <c r="T474" i="1"/>
  <c r="T473" i="1"/>
  <c r="T471" i="1"/>
  <c r="T449" i="1"/>
  <c r="T448" i="1"/>
  <c r="T435" i="1"/>
  <c r="T434" i="1"/>
  <c r="T433" i="1"/>
  <c r="T432" i="1"/>
  <c r="T431" i="1"/>
  <c r="T430" i="1"/>
  <c r="T429" i="1"/>
  <c r="T408" i="1"/>
  <c r="T407" i="1"/>
  <c r="T393" i="1"/>
  <c r="T390" i="1"/>
  <c r="T389" i="1"/>
  <c r="T388" i="1"/>
  <c r="P296" i="1"/>
  <c r="P457" i="1" s="1"/>
  <c r="P295" i="1"/>
  <c r="P456" i="1" s="1"/>
  <c r="P294" i="1"/>
  <c r="P455" i="1" s="1"/>
  <c r="P293" i="1"/>
  <c r="P415" i="1" s="1"/>
  <c r="P416" i="1" s="1"/>
  <c r="P292" i="1"/>
  <c r="P291" i="1"/>
  <c r="P454" i="1" s="1"/>
  <c r="S451" i="1"/>
  <c r="R451" i="1"/>
  <c r="Q451" i="1"/>
  <c r="M451" i="1"/>
  <c r="L451" i="1"/>
  <c r="K451" i="1"/>
  <c r="J451" i="1"/>
  <c r="A451" i="1"/>
  <c r="P218" i="1"/>
  <c r="N218" i="1"/>
  <c r="T452" i="1" l="1"/>
  <c r="T458" i="1"/>
  <c r="T476" i="1"/>
  <c r="T413" i="1"/>
  <c r="T391" i="1"/>
  <c r="T394" i="1"/>
  <c r="O218" i="1"/>
  <c r="T270" i="1"/>
  <c r="T297" i="1"/>
  <c r="T283" i="1"/>
  <c r="T255" i="1"/>
  <c r="T238" i="1"/>
  <c r="T220" i="1"/>
  <c r="K358" i="1" l="1"/>
  <c r="T480" i="1"/>
  <c r="K483" i="1" s="1"/>
  <c r="T459" i="1"/>
  <c r="K462" i="1" s="1"/>
  <c r="T395" i="1"/>
  <c r="K398" i="1" s="1"/>
  <c r="K338" i="1"/>
  <c r="T417" i="1"/>
  <c r="K420" i="1" s="1"/>
  <c r="S220" i="1"/>
  <c r="R220" i="1"/>
  <c r="Q220" i="1"/>
  <c r="S238" i="1"/>
  <c r="R238" i="1"/>
  <c r="Q238" i="1"/>
  <c r="U35" i="1"/>
  <c r="U34" i="1"/>
  <c r="U513" i="1" l="1"/>
  <c r="U515" i="1" s="1"/>
  <c r="W513" i="1"/>
  <c r="W515" i="1" s="1"/>
  <c r="U220" i="1"/>
  <c r="U238" i="1"/>
  <c r="A393" i="1"/>
  <c r="A407" i="1"/>
  <c r="S478" i="1" l="1"/>
  <c r="S479" i="1" s="1"/>
  <c r="R478" i="1"/>
  <c r="R479" i="1" s="1"/>
  <c r="Q478" i="1"/>
  <c r="Q479" i="1" s="1"/>
  <c r="P478" i="1"/>
  <c r="P479" i="1" s="1"/>
  <c r="M478" i="1"/>
  <c r="M479" i="1" s="1"/>
  <c r="L478" i="1"/>
  <c r="L479" i="1" s="1"/>
  <c r="K478" i="1"/>
  <c r="K479" i="1" s="1"/>
  <c r="J478" i="1"/>
  <c r="J479" i="1" s="1"/>
  <c r="A478" i="1"/>
  <c r="S475" i="1"/>
  <c r="R475" i="1"/>
  <c r="Q475" i="1"/>
  <c r="M475" i="1"/>
  <c r="L475" i="1"/>
  <c r="K475" i="1"/>
  <c r="J475" i="1"/>
  <c r="A475" i="1"/>
  <c r="S474" i="1"/>
  <c r="R474" i="1"/>
  <c r="Q474" i="1"/>
  <c r="P474" i="1"/>
  <c r="O474" i="1"/>
  <c r="N474" i="1"/>
  <c r="M474" i="1"/>
  <c r="L474" i="1"/>
  <c r="K474" i="1"/>
  <c r="J474" i="1"/>
  <c r="A474" i="1"/>
  <c r="S473" i="1"/>
  <c r="R473" i="1"/>
  <c r="Q473" i="1"/>
  <c r="P473" i="1"/>
  <c r="M473" i="1"/>
  <c r="L473" i="1"/>
  <c r="K473" i="1"/>
  <c r="J473" i="1"/>
  <c r="A473" i="1"/>
  <c r="S471" i="1"/>
  <c r="R471" i="1"/>
  <c r="Q471" i="1"/>
  <c r="M471" i="1"/>
  <c r="L471" i="1"/>
  <c r="K471" i="1"/>
  <c r="J471" i="1"/>
  <c r="A471" i="1"/>
  <c r="S450" i="1"/>
  <c r="R450" i="1"/>
  <c r="Q450" i="1"/>
  <c r="M450" i="1"/>
  <c r="L450" i="1"/>
  <c r="K450" i="1"/>
  <c r="J450" i="1"/>
  <c r="A450" i="1"/>
  <c r="S449" i="1"/>
  <c r="R449" i="1"/>
  <c r="Q449" i="1"/>
  <c r="M449" i="1"/>
  <c r="O510" i="1" s="1"/>
  <c r="O512" i="1" s="1"/>
  <c r="L449" i="1"/>
  <c r="K449" i="1"/>
  <c r="J449" i="1"/>
  <c r="A449" i="1"/>
  <c r="S448" i="1"/>
  <c r="R448" i="1"/>
  <c r="Q448" i="1"/>
  <c r="M448" i="1"/>
  <c r="L448" i="1"/>
  <c r="K448" i="1"/>
  <c r="J448" i="1"/>
  <c r="A448" i="1"/>
  <c r="S435" i="1"/>
  <c r="R435" i="1"/>
  <c r="Q435" i="1"/>
  <c r="M435" i="1"/>
  <c r="L435" i="1"/>
  <c r="K435" i="1"/>
  <c r="J435" i="1"/>
  <c r="A435" i="1"/>
  <c r="S434" i="1"/>
  <c r="R434" i="1"/>
  <c r="Q434" i="1"/>
  <c r="M434" i="1"/>
  <c r="L434" i="1"/>
  <c r="K434" i="1"/>
  <c r="J434" i="1"/>
  <c r="A434" i="1"/>
  <c r="S433" i="1"/>
  <c r="R433" i="1"/>
  <c r="Q433" i="1"/>
  <c r="M433" i="1"/>
  <c r="L433" i="1"/>
  <c r="K433" i="1"/>
  <c r="J433" i="1"/>
  <c r="A433" i="1"/>
  <c r="S432" i="1"/>
  <c r="R432" i="1"/>
  <c r="Q432" i="1"/>
  <c r="M432" i="1"/>
  <c r="L432" i="1"/>
  <c r="K432" i="1"/>
  <c r="J432" i="1"/>
  <c r="A432" i="1"/>
  <c r="S431" i="1"/>
  <c r="R431" i="1"/>
  <c r="Q431" i="1"/>
  <c r="M431" i="1"/>
  <c r="L431" i="1"/>
  <c r="K431" i="1"/>
  <c r="J431" i="1"/>
  <c r="A431" i="1"/>
  <c r="S430" i="1"/>
  <c r="R430" i="1"/>
  <c r="Q430" i="1"/>
  <c r="M430" i="1"/>
  <c r="L430" i="1"/>
  <c r="K430" i="1"/>
  <c r="J430" i="1"/>
  <c r="A430" i="1"/>
  <c r="S429" i="1"/>
  <c r="R429" i="1"/>
  <c r="Q429" i="1"/>
  <c r="M429" i="1"/>
  <c r="L429" i="1"/>
  <c r="K429" i="1"/>
  <c r="J429" i="1"/>
  <c r="A429" i="1"/>
  <c r="S408" i="1"/>
  <c r="R408" i="1"/>
  <c r="Q408" i="1"/>
  <c r="M408" i="1"/>
  <c r="L408" i="1"/>
  <c r="K408" i="1"/>
  <c r="J408" i="1"/>
  <c r="A408" i="1"/>
  <c r="S407" i="1"/>
  <c r="R407" i="1"/>
  <c r="Q407" i="1"/>
  <c r="M407" i="1"/>
  <c r="L407" i="1"/>
  <c r="K407" i="1"/>
  <c r="J407" i="1"/>
  <c r="S393" i="1"/>
  <c r="R393" i="1"/>
  <c r="Q393" i="1"/>
  <c r="M393" i="1"/>
  <c r="L393" i="1"/>
  <c r="K393" i="1"/>
  <c r="J393" i="1"/>
  <c r="J476" i="1" l="1"/>
  <c r="Q389" i="1"/>
  <c r="R388" i="1"/>
  <c r="S388" i="1"/>
  <c r="A390" i="1" l="1"/>
  <c r="A389" i="1"/>
  <c r="S390" i="1"/>
  <c r="R390" i="1"/>
  <c r="Q390" i="1"/>
  <c r="P390" i="1"/>
  <c r="O390" i="1"/>
  <c r="N390" i="1"/>
  <c r="M390" i="1"/>
  <c r="L390" i="1"/>
  <c r="K390" i="1"/>
  <c r="J390" i="1"/>
  <c r="S389" i="1"/>
  <c r="R389" i="1"/>
  <c r="M389" i="1"/>
  <c r="L389" i="1"/>
  <c r="K389" i="1"/>
  <c r="J389" i="1"/>
  <c r="Q388" i="1"/>
  <c r="M388" i="1"/>
  <c r="L388" i="1"/>
  <c r="K388" i="1"/>
  <c r="J388" i="1"/>
  <c r="A388" i="1"/>
  <c r="K391" i="1" l="1"/>
  <c r="L391" i="1"/>
  <c r="J391" i="1"/>
  <c r="M391" i="1"/>
  <c r="N332" i="1"/>
  <c r="P332" i="1"/>
  <c r="N215" i="1"/>
  <c r="N429" i="1" s="1"/>
  <c r="P215" i="1"/>
  <c r="P429" i="1" s="1"/>
  <c r="N219" i="1"/>
  <c r="N473" i="1" s="1"/>
  <c r="S476" i="1"/>
  <c r="R476" i="1"/>
  <c r="Q476" i="1"/>
  <c r="M476" i="1"/>
  <c r="L476" i="1"/>
  <c r="K476" i="1"/>
  <c r="S458" i="1"/>
  <c r="R458" i="1"/>
  <c r="Q458" i="1"/>
  <c r="M458" i="1"/>
  <c r="L458" i="1"/>
  <c r="K458" i="1"/>
  <c r="J458" i="1"/>
  <c r="S452" i="1"/>
  <c r="R452" i="1"/>
  <c r="Q452" i="1"/>
  <c r="M452" i="1"/>
  <c r="L452" i="1"/>
  <c r="K452" i="1"/>
  <c r="J452" i="1"/>
  <c r="S413" i="1"/>
  <c r="R413" i="1"/>
  <c r="Q413" i="1"/>
  <c r="M413" i="1"/>
  <c r="L413" i="1"/>
  <c r="K413" i="1"/>
  <c r="J413" i="1"/>
  <c r="S394" i="1"/>
  <c r="R394" i="1"/>
  <c r="Q394" i="1"/>
  <c r="M394" i="1"/>
  <c r="L394" i="1"/>
  <c r="K394" i="1"/>
  <c r="J394" i="1"/>
  <c r="P334" i="1"/>
  <c r="N334" i="1"/>
  <c r="P333" i="1"/>
  <c r="N333" i="1"/>
  <c r="P322" i="1"/>
  <c r="N322" i="1"/>
  <c r="P329" i="1"/>
  <c r="P304" i="1"/>
  <c r="P307" i="1"/>
  <c r="N314" i="1"/>
  <c r="P314" i="1"/>
  <c r="N320" i="1"/>
  <c r="P320" i="1"/>
  <c r="N327" i="1"/>
  <c r="P327" i="1"/>
  <c r="J297" i="1"/>
  <c r="U290" i="1" s="1"/>
  <c r="P326" i="1"/>
  <c r="N326" i="1"/>
  <c r="P313" i="1"/>
  <c r="N313" i="1"/>
  <c r="P316" i="1"/>
  <c r="N316" i="1"/>
  <c r="P325" i="1"/>
  <c r="N325" i="1"/>
  <c r="N307" i="1"/>
  <c r="N277" i="1"/>
  <c r="N447" i="1" s="1"/>
  <c r="P277" i="1"/>
  <c r="P447" i="1" s="1"/>
  <c r="N278" i="1"/>
  <c r="N412" i="1" s="1"/>
  <c r="P278" i="1"/>
  <c r="P412" i="1" s="1"/>
  <c r="N279" i="1"/>
  <c r="N448" i="1" s="1"/>
  <c r="P279" i="1"/>
  <c r="P448" i="1" s="1"/>
  <c r="N280" i="1"/>
  <c r="N449" i="1" s="1"/>
  <c r="P280" i="1"/>
  <c r="P449" i="1" s="1"/>
  <c r="N281" i="1"/>
  <c r="N450" i="1" s="1"/>
  <c r="P281" i="1"/>
  <c r="P450" i="1" s="1"/>
  <c r="N282" i="1"/>
  <c r="N451" i="1" s="1"/>
  <c r="P282" i="1"/>
  <c r="P451" i="1" s="1"/>
  <c r="N431" i="1"/>
  <c r="P431" i="1"/>
  <c r="J283" i="1"/>
  <c r="U276" i="1" s="1"/>
  <c r="K283" i="1"/>
  <c r="L283" i="1"/>
  <c r="M283" i="1"/>
  <c r="Q283" i="1"/>
  <c r="R283" i="1"/>
  <c r="S283" i="1"/>
  <c r="N290" i="1"/>
  <c r="P290" i="1"/>
  <c r="N291" i="1"/>
  <c r="N454" i="1" s="1"/>
  <c r="N292" i="1"/>
  <c r="N478" i="1" s="1"/>
  <c r="N479" i="1" s="1"/>
  <c r="N293" i="1"/>
  <c r="N415" i="1" s="1"/>
  <c r="N416" i="1" s="1"/>
  <c r="N294" i="1"/>
  <c r="N455" i="1" s="1"/>
  <c r="N295" i="1"/>
  <c r="N456" i="1" s="1"/>
  <c r="N296" i="1"/>
  <c r="N457" i="1" s="1"/>
  <c r="K297" i="1"/>
  <c r="L297" i="1"/>
  <c r="M297" i="1"/>
  <c r="Q297" i="1"/>
  <c r="R297" i="1"/>
  <c r="S297" i="1"/>
  <c r="P233" i="1"/>
  <c r="P433" i="1" s="1"/>
  <c r="N233" i="1"/>
  <c r="N433" i="1" s="1"/>
  <c r="P217" i="1"/>
  <c r="P430" i="1" s="1"/>
  <c r="N217" i="1"/>
  <c r="N430" i="1" s="1"/>
  <c r="N329" i="1"/>
  <c r="P319" i="1"/>
  <c r="N319" i="1"/>
  <c r="P310" i="1"/>
  <c r="N310" i="1"/>
  <c r="P308" i="1"/>
  <c r="N308" i="1"/>
  <c r="N304" i="1"/>
  <c r="S270" i="1"/>
  <c r="R270" i="1"/>
  <c r="Q270" i="1"/>
  <c r="M270" i="1"/>
  <c r="L270" i="1"/>
  <c r="K270" i="1"/>
  <c r="J270" i="1"/>
  <c r="U263" i="1" s="1"/>
  <c r="P269" i="1"/>
  <c r="P446" i="1" s="1"/>
  <c r="N269" i="1"/>
  <c r="N446" i="1" s="1"/>
  <c r="P268" i="1"/>
  <c r="P445" i="1" s="1"/>
  <c r="N268" i="1"/>
  <c r="N445" i="1" s="1"/>
  <c r="P267" i="1"/>
  <c r="P444" i="1" s="1"/>
  <c r="N267" i="1"/>
  <c r="N444" i="1" s="1"/>
  <c r="P266" i="1"/>
  <c r="P443" i="1" s="1"/>
  <c r="N266" i="1"/>
  <c r="N443" i="1" s="1"/>
  <c r="P265" i="1"/>
  <c r="P442" i="1" s="1"/>
  <c r="N265" i="1"/>
  <c r="N442" i="1" s="1"/>
  <c r="P264" i="1"/>
  <c r="P441" i="1" s="1"/>
  <c r="N264" i="1"/>
  <c r="N441" i="1" s="1"/>
  <c r="S255" i="1"/>
  <c r="R255" i="1"/>
  <c r="Q255" i="1"/>
  <c r="M255" i="1"/>
  <c r="L255" i="1"/>
  <c r="K255" i="1"/>
  <c r="J255" i="1"/>
  <c r="U248" i="1" s="1"/>
  <c r="P254" i="1"/>
  <c r="P440" i="1" s="1"/>
  <c r="N254" i="1"/>
  <c r="N440" i="1" s="1"/>
  <c r="P253" i="1"/>
  <c r="P439" i="1" s="1"/>
  <c r="N253" i="1"/>
  <c r="N439" i="1" s="1"/>
  <c r="P252" i="1"/>
  <c r="P438" i="1" s="1"/>
  <c r="N252" i="1"/>
  <c r="N438" i="1" s="1"/>
  <c r="P251" i="1"/>
  <c r="P437" i="1" s="1"/>
  <c r="N251" i="1"/>
  <c r="N437" i="1" s="1"/>
  <c r="P250" i="1"/>
  <c r="P436" i="1" s="1"/>
  <c r="N250" i="1"/>
  <c r="N436" i="1" s="1"/>
  <c r="P249" i="1"/>
  <c r="P409" i="1" s="1"/>
  <c r="N249" i="1"/>
  <c r="N409" i="1" s="1"/>
  <c r="M238" i="1"/>
  <c r="L238" i="1"/>
  <c r="K238" i="1"/>
  <c r="J238" i="1"/>
  <c r="U237" i="1" s="1"/>
  <c r="P235" i="1"/>
  <c r="N235" i="1"/>
  <c r="P234" i="1"/>
  <c r="P434" i="1" s="1"/>
  <c r="N234" i="1"/>
  <c r="N434" i="1" s="1"/>
  <c r="P232" i="1"/>
  <c r="P408" i="1" s="1"/>
  <c r="N232" i="1"/>
  <c r="N408" i="1" s="1"/>
  <c r="P231" i="1"/>
  <c r="P432" i="1" s="1"/>
  <c r="N231" i="1"/>
  <c r="N432" i="1" s="1"/>
  <c r="N216" i="1"/>
  <c r="N214" i="1"/>
  <c r="N471" i="1" s="1"/>
  <c r="N213" i="1"/>
  <c r="N212" i="1"/>
  <c r="P216" i="1"/>
  <c r="K220" i="1"/>
  <c r="P214" i="1"/>
  <c r="P471" i="1" s="1"/>
  <c r="P213" i="1"/>
  <c r="P212" i="1"/>
  <c r="M220" i="1"/>
  <c r="L220" i="1"/>
  <c r="J220" i="1"/>
  <c r="U219" i="1" s="1"/>
  <c r="N335" i="1" l="1"/>
  <c r="N336" i="1"/>
  <c r="P335" i="1"/>
  <c r="P336" i="1"/>
  <c r="O329" i="1"/>
  <c r="R492" i="1"/>
  <c r="R494" i="1" s="1"/>
  <c r="T492" i="1"/>
  <c r="T494" i="1" s="1"/>
  <c r="S492" i="1"/>
  <c r="S494" i="1" s="1"/>
  <c r="O332" i="1"/>
  <c r="O219" i="1"/>
  <c r="O473" i="1" s="1"/>
  <c r="O304" i="1"/>
  <c r="N220" i="1"/>
  <c r="O250" i="1"/>
  <c r="O436" i="1" s="1"/>
  <c r="O334" i="1"/>
  <c r="P255" i="1"/>
  <c r="P283" i="1"/>
  <c r="O251" i="1"/>
  <c r="O437" i="1" s="1"/>
  <c r="O253" i="1"/>
  <c r="O439" i="1" s="1"/>
  <c r="N283" i="1"/>
  <c r="O6" i="1" s="1"/>
  <c r="U7" i="1" s="1"/>
  <c r="O322" i="1"/>
  <c r="U255" i="1"/>
  <c r="O316" i="1"/>
  <c r="O233" i="1"/>
  <c r="O433" i="1" s="1"/>
  <c r="O279" i="1"/>
  <c r="O448" i="1" s="1"/>
  <c r="O231" i="1"/>
  <c r="O432" i="1" s="1"/>
  <c r="O232" i="1"/>
  <c r="O408" i="1" s="1"/>
  <c r="O235" i="1"/>
  <c r="N255" i="1"/>
  <c r="O5" i="1" s="1"/>
  <c r="U5" i="1" s="1"/>
  <c r="U297" i="1"/>
  <c r="U283" i="1"/>
  <c r="U270" i="1"/>
  <c r="S417" i="1"/>
  <c r="J480" i="1"/>
  <c r="M417" i="1"/>
  <c r="M480" i="1"/>
  <c r="K480" i="1"/>
  <c r="R480" i="1"/>
  <c r="L459" i="1"/>
  <c r="K481" i="1"/>
  <c r="J417" i="1"/>
  <c r="L417" i="1"/>
  <c r="Q417" i="1"/>
  <c r="K418" i="1"/>
  <c r="M418" i="1"/>
  <c r="R417" i="1"/>
  <c r="M460" i="1"/>
  <c r="R459" i="1"/>
  <c r="M481" i="1"/>
  <c r="N458" i="1"/>
  <c r="N435" i="1"/>
  <c r="N452" i="1" s="1"/>
  <c r="N475" i="1"/>
  <c r="N407" i="1"/>
  <c r="N393" i="1"/>
  <c r="N394" i="1" s="1"/>
  <c r="N388" i="1"/>
  <c r="P238" i="1"/>
  <c r="P389" i="1"/>
  <c r="O264" i="1"/>
  <c r="O441" i="1" s="1"/>
  <c r="O266" i="1"/>
  <c r="O443" i="1" s="1"/>
  <c r="O268" i="1"/>
  <c r="O445" i="1" s="1"/>
  <c r="O310" i="1"/>
  <c r="O319" i="1"/>
  <c r="O296" i="1"/>
  <c r="O457" i="1" s="1"/>
  <c r="O293" i="1"/>
  <c r="O415" i="1" s="1"/>
  <c r="O416" i="1" s="1"/>
  <c r="O292" i="1"/>
  <c r="O478" i="1" s="1"/>
  <c r="O479" i="1" s="1"/>
  <c r="O291" i="1"/>
  <c r="O454" i="1" s="1"/>
  <c r="O281" i="1"/>
  <c r="O450" i="1" s="1"/>
  <c r="O325" i="1"/>
  <c r="O313" i="1"/>
  <c r="O327" i="1"/>
  <c r="O314" i="1"/>
  <c r="P458" i="1"/>
  <c r="P435" i="1"/>
  <c r="P452" i="1" s="1"/>
  <c r="P475" i="1"/>
  <c r="P476" i="1" s="1"/>
  <c r="P407" i="1"/>
  <c r="P393" i="1"/>
  <c r="P394" i="1" s="1"/>
  <c r="P388" i="1"/>
  <c r="N389" i="1"/>
  <c r="L418" i="1"/>
  <c r="O215" i="1"/>
  <c r="O429" i="1" s="1"/>
  <c r="O217" i="1"/>
  <c r="O430" i="1" s="1"/>
  <c r="O212" i="1"/>
  <c r="O216" i="1"/>
  <c r="J459" i="1"/>
  <c r="L460" i="1"/>
  <c r="Q459" i="1"/>
  <c r="S459" i="1"/>
  <c r="Q480" i="1"/>
  <c r="M395" i="1"/>
  <c r="K395" i="1"/>
  <c r="R391" i="1"/>
  <c r="R395" i="1" s="1"/>
  <c r="L395" i="1"/>
  <c r="Q391" i="1"/>
  <c r="Q395" i="1" s="1"/>
  <c r="S391" i="1"/>
  <c r="S395" i="1" s="1"/>
  <c r="O214" i="1"/>
  <c r="O471" i="1" s="1"/>
  <c r="S480" i="1"/>
  <c r="P297" i="1"/>
  <c r="N270" i="1"/>
  <c r="P220" i="1"/>
  <c r="O213" i="1"/>
  <c r="N238" i="1"/>
  <c r="R4" i="1" s="1"/>
  <c r="U4" i="1" s="1"/>
  <c r="O234" i="1"/>
  <c r="O434" i="1" s="1"/>
  <c r="O249" i="1"/>
  <c r="O409" i="1" s="1"/>
  <c r="O252" i="1"/>
  <c r="O438" i="1" s="1"/>
  <c r="O254" i="1"/>
  <c r="O440" i="1" s="1"/>
  <c r="O265" i="1"/>
  <c r="O442" i="1" s="1"/>
  <c r="O267" i="1"/>
  <c r="O444" i="1" s="1"/>
  <c r="O269" i="1"/>
  <c r="O446" i="1" s="1"/>
  <c r="O308" i="1"/>
  <c r="J493" i="1"/>
  <c r="O295" i="1"/>
  <c r="O456" i="1" s="1"/>
  <c r="O294" i="1"/>
  <c r="O455" i="1" s="1"/>
  <c r="N297" i="1"/>
  <c r="R6" i="1" s="1"/>
  <c r="U8" i="1" s="1"/>
  <c r="O431" i="1"/>
  <c r="O282" i="1"/>
  <c r="O451" i="1" s="1"/>
  <c r="O280" i="1"/>
  <c r="O449" i="1" s="1"/>
  <c r="O278" i="1"/>
  <c r="O412" i="1" s="1"/>
  <c r="O277" i="1"/>
  <c r="O447" i="1" s="1"/>
  <c r="O326" i="1"/>
  <c r="O320" i="1"/>
  <c r="O307" i="1"/>
  <c r="O333" i="1"/>
  <c r="K337" i="1"/>
  <c r="P270" i="1"/>
  <c r="O290" i="1"/>
  <c r="K417" i="1"/>
  <c r="M459" i="1"/>
  <c r="K460" i="1"/>
  <c r="K459" i="1"/>
  <c r="L480" i="1"/>
  <c r="L481" i="1"/>
  <c r="O335" i="1" l="1"/>
  <c r="O336" i="1"/>
  <c r="N391" i="1"/>
  <c r="N395" i="1" s="1"/>
  <c r="P391" i="1"/>
  <c r="K482" i="1"/>
  <c r="K484" i="1" s="1"/>
  <c r="H493" i="1"/>
  <c r="J492" i="1"/>
  <c r="O4" i="1"/>
  <c r="U3" i="1" s="1"/>
  <c r="K359" i="1"/>
  <c r="R5" i="1"/>
  <c r="U6" i="1" s="1"/>
  <c r="K339" i="1"/>
  <c r="P413" i="1"/>
  <c r="P417" i="1" s="1"/>
  <c r="N476" i="1"/>
  <c r="N481" i="1" s="1"/>
  <c r="L493" i="1"/>
  <c r="J395" i="1"/>
  <c r="K461" i="1"/>
  <c r="K419" i="1"/>
  <c r="I502" i="1" s="1"/>
  <c r="P480" i="1"/>
  <c r="P459" i="1"/>
  <c r="P396" i="1"/>
  <c r="P460" i="1"/>
  <c r="K396" i="1"/>
  <c r="P481" i="1"/>
  <c r="O389" i="1"/>
  <c r="O475" i="1"/>
  <c r="O476" i="1" s="1"/>
  <c r="O407" i="1"/>
  <c r="O458" i="1"/>
  <c r="O435" i="1"/>
  <c r="O452" i="1" s="1"/>
  <c r="O393" i="1"/>
  <c r="O394" i="1" s="1"/>
  <c r="O388" i="1"/>
  <c r="O391" i="1" s="1"/>
  <c r="N459" i="1"/>
  <c r="N460" i="1"/>
  <c r="N413" i="1"/>
  <c r="M396" i="1"/>
  <c r="O297" i="1"/>
  <c r="L396" i="1"/>
  <c r="O238" i="1"/>
  <c r="O283" i="1"/>
  <c r="O220" i="1"/>
  <c r="O270" i="1"/>
  <c r="O255" i="1"/>
  <c r="N493" i="1" l="1"/>
  <c r="U493" i="1" s="1"/>
  <c r="K421" i="1"/>
  <c r="K502" i="1" s="1"/>
  <c r="K504" i="1"/>
  <c r="I504" i="1"/>
  <c r="K463" i="1"/>
  <c r="K503" i="1" s="1"/>
  <c r="I503" i="1"/>
  <c r="L492" i="1"/>
  <c r="L494" i="1" s="1"/>
  <c r="H492" i="1"/>
  <c r="J494" i="1"/>
  <c r="N480" i="1"/>
  <c r="P418" i="1"/>
  <c r="N337" i="1"/>
  <c r="K397" i="1"/>
  <c r="I501" i="1" s="1"/>
  <c r="P395" i="1"/>
  <c r="O413" i="1"/>
  <c r="O418" i="1" s="1"/>
  <c r="O396" i="1"/>
  <c r="O460" i="1"/>
  <c r="N461" i="1" s="1"/>
  <c r="O503" i="1" s="1"/>
  <c r="O481" i="1"/>
  <c r="N482" i="1" s="1"/>
  <c r="O504" i="1" s="1"/>
  <c r="O459" i="1"/>
  <c r="O480" i="1"/>
  <c r="N418" i="1"/>
  <c r="N417" i="1"/>
  <c r="N396" i="1"/>
  <c r="N492" i="1" l="1"/>
  <c r="N494" i="1" s="1"/>
  <c r="K399" i="1"/>
  <c r="U514" i="1" s="1"/>
  <c r="I505" i="1"/>
  <c r="U501" i="1" s="1"/>
  <c r="H494" i="1"/>
  <c r="P493" i="1" s="1"/>
  <c r="N419" i="1"/>
  <c r="O502" i="1" s="1"/>
  <c r="N397" i="1"/>
  <c r="O395" i="1"/>
  <c r="O417" i="1"/>
  <c r="K501" i="1" l="1"/>
  <c r="K505" i="1" s="1"/>
  <c r="U516" i="1"/>
  <c r="W514" i="1"/>
  <c r="W516" i="1" s="1"/>
  <c r="O501" i="1"/>
  <c r="P492" i="1"/>
  <c r="P494" i="1" s="1"/>
  <c r="O505" i="1" l="1"/>
  <c r="U504" i="1" s="1"/>
  <c r="R504" i="1" l="1"/>
  <c r="R503" i="1"/>
  <c r="R502" i="1"/>
  <c r="R501" i="1"/>
  <c r="R50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Gelu Gherghin</author>
    <author/>
    <author>Windows User</author>
  </authors>
  <commentList>
    <comment ref="O4" authorId="0" shapeId="0" xr:uid="{00000000-0006-0000-0000-00000200000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R4" authorId="0" shapeId="0" xr:uid="{00000000-0006-0000-0000-000003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5" authorId="0" shapeId="0" xr:uid="{00000000-0006-0000-0000-000005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5" authorId="0" shapeId="0" xr:uid="{00000000-0006-0000-0000-000006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O6" authorId="0" shapeId="0" xr:uid="{00000000-0006-0000-0000-000007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R6" authorId="0" shapeId="0" xr:uid="{00000000-0006-0000-0000-000008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16" authorId="1" shapeId="0" xr:uid="{EAF68CCD-8E73-482A-856C-6D8594157D3B}">
      <text>
        <r>
          <rPr>
            <sz val="11"/>
            <color theme="1"/>
            <rFont val="Arial"/>
            <family val="2"/>
            <charset val="238"/>
          </rPr>
          <t>======
ID#AAAALO7Wr04
Gelu Gherghin    (2021-01-04 13:58:55)
nr. credite obligatorii + nr. credite opționale trebuie să dea 180</t>
        </r>
      </text>
    </comment>
    <comment ref="A17" authorId="1" shapeId="0" xr:uid="{67B46D30-D956-45B3-8A51-F59FB9946C55}">
      <text>
        <r>
          <rPr>
            <sz val="11"/>
            <color theme="1"/>
            <rFont val="Arial"/>
            <family val="2"/>
            <charset val="238"/>
          </rPr>
          <t>======
ID#AAAALO7WryY
Gelu Gherghin    (2021-01-04 13:58:55)
Alegeți o singură variantă: fie 6 credite - 2 semestre, fie 12 credite - 4 semestre alocate limbilor străine. Ștergeți cealaltă variantă!
*Pentru mai mult de 2 semestre este nevoie de justificare scrisă adresată Rectoratului
ATENȚIE! Creditele alocate limbilor străine sunt incluse în cele 180, sau sunt suplimentare acestora? (Verificati în tabelele cu discipline aferente semestrelor în care se studiază limba străină.) Dacă sunt suplimentare celor 180, ele trebuie mutate după "Și", înainte de cele 4  credite alocate disciplinei Educație fizică.  În ambele situații e corect numai dacă Obligatorii+Opționale=180</t>
        </r>
      </text>
    </comment>
    <comment ref="A19" authorId="1" shapeId="0" xr:uid="{D738F392-6E2F-4F45-B342-574A8B9FCA02}">
      <text>
        <r>
          <rPr>
            <sz val="11"/>
            <color theme="1"/>
            <rFont val="Arial"/>
            <family val="2"/>
            <charset val="238"/>
          </rPr>
          <t>======
ID#AAAALO7Wr0M
Gelu Gherghin    (2021-01-04 13:58:55)
În cazul în care creditele alocate Limbii străine sunt suplimentare celor 180, rândul referitor la aceasta trebuie mutat mai jos de "Și"</t>
        </r>
      </text>
    </comment>
    <comment ref="A21" authorId="1" shapeId="0" xr:uid="{2BD4F71C-7673-472E-BA20-9F10C2466D0B}">
      <text>
        <r>
          <rPr>
            <sz val="11"/>
            <color theme="1"/>
            <rFont val="Arial"/>
            <family val="2"/>
            <charset val="238"/>
          </rPr>
          <t>======
ID#AAAALO7WrzY
Gelu Gherghin    (2021-01-04 13:58:55)
Numărul de credite la examenul de licență depinde de numărul probelor.</t>
        </r>
      </text>
    </comment>
    <comment ref="M30" authorId="2" shapeId="0" xr:uid="{00000000-0006-0000-0000-000011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Introduceți cel puțin trei denumiri de instituții europene de învățământ superior, cu precădere instituții membre Eutopia sau The Guild</t>
        </r>
      </text>
    </comment>
    <comment ref="A36" authorId="0" shapeId="0" xr:uid="{5FF32722-7403-4BA3-8AD9-66A062BFDED5}">
      <text>
        <r>
          <rPr>
            <b/>
            <sz val="9"/>
            <color indexed="81"/>
            <rFont val="Segoe UI"/>
            <family val="2"/>
            <charset val="238"/>
          </rPr>
          <t>Gelu Gherghin:</t>
        </r>
        <r>
          <rPr>
            <sz val="9"/>
            <color indexed="81"/>
            <rFont val="Segoe UI"/>
            <family val="2"/>
            <charset val="238"/>
          </rPr>
          <t xml:space="preserve">
Se vor prelua toate competențele și/sau rezultatele învățării înscrise în Suplimentul la Diplomă și în RNCIS</t>
        </r>
      </text>
    </comment>
    <comment ref="A195" authorId="0" shapeId="0" xr:uid="{A49E5213-6BB8-42D1-BA21-8F2DDB5C20A3}">
      <text>
        <r>
          <rPr>
            <b/>
            <sz val="9"/>
            <color indexed="81"/>
            <rFont val="Segoe UI"/>
            <family val="2"/>
            <charset val="238"/>
          </rPr>
          <t>Gelu Gherghin:</t>
        </r>
        <r>
          <rPr>
            <sz val="9"/>
            <color indexed="81"/>
            <rFont val="Segoe UI"/>
            <family val="2"/>
            <charset val="238"/>
          </rPr>
          <t xml:space="preserve">
Vă rugăm să consultați Procedura de aplicare a etichetelor ODD (Obiective de Dezvoltare Durabilă - Sustainable Development Goals) în procesul academic.
Păstrați doar etichetele care se potrivesc programului de studii (dacă este cazul) și ștergeți-le pe celelalte. Dacă nicio etichetă nu descrie programul, ștergeți toate etichetele și scrieți "Nu este cazul".</t>
        </r>
      </text>
    </comment>
    <comment ref="A218" authorId="0" shapeId="0" xr:uid="{00000000-0006-0000-0000-00001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219" authorId="0" shapeId="0" xr:uid="{00000000-0006-0000-0000-00001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221" authorId="0" shapeId="0" xr:uid="{00000000-0006-0000-0000-000016000000}">
      <text>
        <r>
          <rPr>
            <b/>
            <sz val="9"/>
            <color rgb="FF000000"/>
            <rFont val="Tahoma"/>
            <family val="2"/>
            <charset val="238"/>
          </rPr>
          <t xml:space="preserve">Gelu Gherghin: 
</t>
        </r>
        <r>
          <rPr>
            <sz val="9"/>
            <color rgb="FFFF0000"/>
            <rFont val="Tahoma"/>
            <family val="2"/>
            <charset val="238"/>
          </rPr>
          <t xml:space="preserve">Treceți aici toate limbilie străine pe care studenții le pot alege, împreună cu codurile aferente. ACESTEA SUNT LIMBILE STRĂINE DIN OFERTA DLSS, CU CODURILE AFERENTE SEMESTRULUI I. </t>
        </r>
        <r>
          <rPr>
            <b/>
            <sz val="9"/>
            <color rgb="FFFF0000"/>
            <rFont val="Tahoma"/>
            <family val="2"/>
            <charset val="238"/>
          </rPr>
          <t>DACĂ FACULTATEA DUMNEAVOASTRĂ ESTE DESERVITĂ DE CĂTRE DLMCA SAU LIMBA STRĂINĂ SE STUDIAZĂ ÎN ALT SEMESTRU, ATUNCI VĂ ROG SĂ FACEȚI MODIFICĂRILE NECESARE.</t>
        </r>
      </text>
    </comment>
    <comment ref="B227" authorId="0" shapeId="0" xr:uid="{00000000-0006-0000-0000-00001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27" authorId="0" shapeId="0" xr:uid="{00000000-0006-0000-0000-00001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27" authorId="0" shapeId="0" xr:uid="{00000000-0006-0000-0000-00001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27" authorId="0" shapeId="0" xr:uid="{00000000-0006-0000-0000-00001A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Alegeți Tipul disciplinei din standardul specific ARACIS</t>
        </r>
      </text>
    </comment>
    <comment ref="A234" authorId="1" shapeId="0" xr:uid="{87113947-DD12-7C44-9E5B-F3C23C2BADBE}">
      <text>
        <r>
          <rPr>
            <sz val="11"/>
            <color theme="1"/>
            <rFont val="Calibri"/>
            <family val="2"/>
            <charset val="238"/>
            <scheme val="minor"/>
          </rPr>
          <t>======
ID#AAAAV9zvidQ
Gelu Gherghin    (2021-01-04 13:58:55)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t>
        </r>
      </text>
    </comment>
    <comment ref="A235" authorId="1" shapeId="0" xr:uid="{669A3A09-F4F9-DF4A-9072-395817FA991B}">
      <text>
        <r>
          <rPr>
            <sz val="11"/>
            <color theme="1"/>
            <rFont val="Calibri"/>
            <family val="2"/>
            <charset val="238"/>
            <scheme val="minor"/>
          </rPr>
          <t>======
ID#AAAAV9zvido
Gelu Gherghin    (2021-01-04 13:58:55)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t>
        </r>
      </text>
    </comment>
    <comment ref="A236" authorId="0" shapeId="0" xr:uid="{00000000-0006-0000-0000-00001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237" authorId="0" shapeId="0" xr:uid="{00000000-0006-0000-0000-00001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A239" authorId="0" shapeId="0" xr:uid="{00000000-0006-0000-0000-00001D000000}">
      <text>
        <r>
          <rPr>
            <b/>
            <sz val="9"/>
            <color rgb="FF000000"/>
            <rFont val="Tahoma"/>
            <family val="2"/>
            <charset val="238"/>
          </rPr>
          <t xml:space="preserve">Gelu Gherghin: 
</t>
        </r>
        <r>
          <rPr>
            <sz val="9"/>
            <color rgb="FFFF0000"/>
            <rFont val="Tahoma"/>
            <family val="2"/>
            <charset val="238"/>
          </rPr>
          <t xml:space="preserve">Treceți aici toate limbilie străine pe care studenții le pot alege, împreună cu codurile aferente. ACESTEA SUNT LIMBILE STRĂINE DIN OFERTA DLSS, CU CODURILE AFERENTE SEMESTRULUI II. </t>
        </r>
        <r>
          <rPr>
            <b/>
            <sz val="9"/>
            <color rgb="FFFF0000"/>
            <rFont val="Tahoma"/>
            <family val="2"/>
            <charset val="238"/>
          </rPr>
          <t>DACĂ FACULTATEA DUMNEAVOASTRĂ ESTE DESERVITĂ DE CĂTRE DLMCA SAU LIMBA STRĂINĂ SE STUDIAZĂ ÎN ALT SEMESTRU, ATUNCI VĂ ROG SĂ FACEȚI MODIFICĂRILE NECESARE.</t>
        </r>
      </text>
    </comment>
    <comment ref="B245" authorId="0" shapeId="0" xr:uid="{00000000-0006-0000-0000-00001E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45" authorId="0" shapeId="0" xr:uid="{00000000-0006-0000-0000-00001F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45" authorId="0" shapeId="0" xr:uid="{00000000-0006-0000-0000-00002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45" authorId="0" shapeId="0" xr:uid="{00000000-0006-0000-0000-00002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53" authorId="1" shapeId="0" xr:uid="{23A0AEF4-A86C-CA44-933C-1E7C688AC0DA}">
      <text>
        <r>
          <rPr>
            <sz val="11"/>
            <color theme="1"/>
            <rFont val="Calibri"/>
            <family val="2"/>
            <charset val="238"/>
            <scheme val="minor"/>
          </rPr>
          <t>======
ID#AAAAV9zvifA
Gelu Gherghin    (2021-01-04 13:58:55)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t>
        </r>
      </text>
    </comment>
    <comment ref="A254" authorId="1" shapeId="0" xr:uid="{DC6D195D-C29C-844A-B189-781D63ED8BA6}">
      <text>
        <r>
          <rPr>
            <sz val="11"/>
            <color theme="1"/>
            <rFont val="Calibri"/>
            <family val="2"/>
            <charset val="238"/>
            <scheme val="minor"/>
          </rPr>
          <t>======
ID#AAAAV9zvifU
Gelu Gherghin    (2021-01-04 13:58:55)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t>
        </r>
      </text>
    </comment>
    <comment ref="B260" authorId="0" shapeId="0" xr:uid="{00000000-0006-0000-0000-000022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60" authorId="0" shapeId="0" xr:uid="{00000000-0006-0000-0000-00002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60" authorId="0" shapeId="0" xr:uid="{00000000-0006-0000-0000-00002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60" authorId="0" shapeId="0" xr:uid="{00000000-0006-0000-0000-00002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73" authorId="0" shapeId="0" xr:uid="{00000000-0006-0000-0000-00002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73" authorId="0" shapeId="0" xr:uid="{00000000-0006-0000-0000-000027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În coloanele orelor alocate studiului (F, I,T) sunt formule de calcul. Nu interveniți în aceste celule, valorile se vor calcula automat.</t>
        </r>
      </text>
    </comment>
    <comment ref="Q273" authorId="0" shapeId="0" xr:uid="{00000000-0006-0000-0000-000028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73" authorId="0" shapeId="0" xr:uid="{00000000-0006-0000-0000-000029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287" authorId="0" shapeId="0" xr:uid="{00000000-0006-0000-0000-00002A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N287" authorId="0" shapeId="0" xr:uid="{00000000-0006-0000-0000-00002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287" authorId="0" shapeId="0" xr:uid="{00000000-0006-0000-0000-00002C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T287" authorId="0" shapeId="0" xr:uid="{00000000-0006-0000-0000-00002D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295" authorId="1" shapeId="0" xr:uid="{3362E318-338A-5B4C-9142-D74973CAE0D9}">
      <text>
        <r>
          <rPr>
            <sz val="11"/>
            <color theme="1"/>
            <rFont val="Calibri"/>
            <family val="2"/>
            <charset val="238"/>
            <scheme val="minor"/>
          </rPr>
          <t>======
ID#AAAAV9zvics
Gelu Gherghin    (2021-01-04 13:58:55)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t>
        </r>
      </text>
    </comment>
    <comment ref="A296" authorId="1" shapeId="0" xr:uid="{0D59B1FC-94BC-0D45-8D9D-838DEDAADCAC}">
      <text>
        <r>
          <rPr>
            <sz val="11"/>
            <color theme="1"/>
            <rFont val="Calibri"/>
            <family val="2"/>
            <charset val="238"/>
            <scheme val="minor"/>
          </rPr>
          <t>======
ID#AAAAV9zvie8
Gelu Gherghin    (2021-01-04 13:58:55)
Treceți aici codul generic al pachetului opțional, nu codul unei disicpline din pachet. Nu multiplicați inutil rîndurile ca să introduceți toate disciplinele opționale din pachet, acestea se vor detalia în tabelul de opționale.
Pachetele optionale vor primi la cod litera X în locul limbii de predare. De exemplu: MLX0001, MLX0002, MLX0003, etc. pentru Facultatea de Matematică și Informatică</t>
        </r>
      </text>
    </comment>
    <comment ref="A298" authorId="0" shapeId="0" xr:uid="{00000000-0006-0000-0000-00002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Pentru ca o disciplină să fie opțională, fiecare pachet trebuie să conțină cel puțin </t>
        </r>
        <r>
          <rPr>
            <i/>
            <sz val="9"/>
            <color rgb="FFFF0000"/>
            <rFont val="Tahoma"/>
            <family val="2"/>
            <charset val="238"/>
          </rPr>
          <t>n+1</t>
        </r>
        <r>
          <rPr>
            <sz val="9"/>
            <color rgb="FFFF0000"/>
            <rFont val="Tahoma"/>
            <family val="2"/>
            <charset val="238"/>
          </rPr>
          <t xml:space="preserve"> opțiuni, unde </t>
        </r>
        <r>
          <rPr>
            <i/>
            <sz val="9"/>
            <color rgb="FFFF0000"/>
            <rFont val="Tahoma"/>
            <family val="2"/>
            <charset val="238"/>
          </rPr>
          <t>n</t>
        </r>
        <r>
          <rPr>
            <sz val="9"/>
            <color rgb="FFFF000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300" authorId="0" shapeId="0" xr:uid="{00000000-0006-0000-0000-00002F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J300" authorId="0" shapeId="0" xr:uid="{00000000-0006-0000-0000-00003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N300" authorId="0" shapeId="0" xr:uid="{00000000-0006-0000-0000-000031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300" authorId="0" shapeId="0" xr:uid="{00000000-0006-0000-0000-000032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Pentru fiecare disciplină alegeți o singură formă de evaluare. </t>
        </r>
      </text>
    </comment>
    <comment ref="T300" authorId="0" shapeId="0" xr:uid="{00000000-0006-0000-0000-00003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303" authorId="0" shapeId="0" xr:uid="{00000000-0006-0000-0000-000035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309" authorId="0" shapeId="0" xr:uid="{00000000-0006-0000-0000-000036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Pachetele optionale vor primi la cod litera X în locul limbii de predare. De exemplu: MLX0001, MLX0002, MLX0003, etc. pentru Facultatea de Matematică și Informatică</t>
        </r>
      </text>
    </comment>
    <comment ref="A315" authorId="1" shapeId="0" xr:uid="{62AB52CE-B662-C44D-8048-00A3928415E2}">
      <text>
        <r>
          <rPr>
            <sz val="11"/>
            <color rgb="FF000000"/>
            <rFont val="Calibri"/>
            <family val="2"/>
            <charset val="238"/>
          </rPr>
          <t xml:space="preserve">======
</t>
        </r>
        <r>
          <rPr>
            <sz val="11"/>
            <color rgb="FF000000"/>
            <rFont val="Calibri"/>
            <family val="2"/>
            <charset val="238"/>
          </rPr>
          <t xml:space="preserve">ID#AAAAV9zvic8
</t>
        </r>
        <r>
          <rPr>
            <sz val="11"/>
            <color rgb="FF000000"/>
            <rFont val="Calibri"/>
            <family val="2"/>
            <charset val="238"/>
          </rPr>
          <t xml:space="preserve">Gelu Gherghin    (2021-01-04 13:58:55)
</t>
        </r>
        <r>
          <rPr>
            <sz val="11"/>
            <color rgb="FF000000"/>
            <rFont val="Calibri"/>
            <family val="2"/>
            <charset val="238"/>
          </rPr>
          <t>Pachetele optionale vor primi la cod litera X în locul limbii de predare. De exemplu: MLX0001, MLX0002, MLX0003, etc. pentru Facultatea de Matematică și Informatică</t>
        </r>
      </text>
    </comment>
    <comment ref="A321" authorId="1" shapeId="0" xr:uid="{E48FE786-B25F-804E-8588-ED42DDE44A63}">
      <text>
        <r>
          <rPr>
            <sz val="11"/>
            <color rgb="FF000000"/>
            <rFont val="Calibri"/>
            <family val="2"/>
            <charset val="238"/>
          </rPr>
          <t xml:space="preserve">======
</t>
        </r>
        <r>
          <rPr>
            <sz val="11"/>
            <color rgb="FF000000"/>
            <rFont val="Calibri"/>
            <family val="2"/>
            <charset val="238"/>
          </rPr>
          <t xml:space="preserve">ID#AAAAV9zvic8
</t>
        </r>
        <r>
          <rPr>
            <sz val="11"/>
            <color rgb="FF000000"/>
            <rFont val="Calibri"/>
            <family val="2"/>
            <charset val="238"/>
          </rPr>
          <t xml:space="preserve">Gelu Gherghin    (2021-01-04 13:58:55)
</t>
        </r>
        <r>
          <rPr>
            <sz val="11"/>
            <color rgb="FF000000"/>
            <rFont val="Calibri"/>
            <family val="2"/>
            <charset val="238"/>
          </rPr>
          <t>Pachetele optionale vor primi la cod litera X în locul limbii de predare. De exemplu: MLX0001, MLX0002, MLX0003, etc. pentru Facultatea de Matematică și Informatică</t>
        </r>
      </text>
    </comment>
    <comment ref="A328" authorId="1" shapeId="0" xr:uid="{9CE08EBD-A6EF-1B43-BB9F-F6DE93F6075F}">
      <text>
        <r>
          <rPr>
            <sz val="11"/>
            <color rgb="FF000000"/>
            <rFont val="Calibri"/>
            <family val="2"/>
            <charset val="238"/>
          </rPr>
          <t xml:space="preserve">======
</t>
        </r>
        <r>
          <rPr>
            <sz val="11"/>
            <color rgb="FF000000"/>
            <rFont val="Calibri"/>
            <family val="2"/>
            <charset val="238"/>
          </rPr>
          <t xml:space="preserve">ID#AAAAV9zvic8
</t>
        </r>
        <r>
          <rPr>
            <sz val="11"/>
            <color rgb="FF000000"/>
            <rFont val="Calibri"/>
            <family val="2"/>
            <charset val="238"/>
          </rPr>
          <t xml:space="preserve">Gelu Gherghin    (2021-01-04 13:58:55)
</t>
        </r>
        <r>
          <rPr>
            <sz val="11"/>
            <color rgb="FF000000"/>
            <rFont val="Calibri"/>
            <family val="2"/>
            <charset val="238"/>
          </rPr>
          <t>Pachetele optionale vor primi la cod litera X în locul limbii de predare. De exemplu: MLX0001, MLX0002, MLX0003, etc. pentru Facultatea de Matematică și Informatică</t>
        </r>
      </text>
    </comment>
    <comment ref="Q336" authorId="0" shapeId="0" xr:uid="{00000000-0006-0000-0000-00003A00000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338" authorId="0" shapeId="0" xr:uid="{00000000-0006-0000-0000-00003B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39" authorId="0" shapeId="0" xr:uid="{00000000-0006-0000-0000-00003C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B348" authorId="0" shapeId="0" xr:uid="{00000000-0006-0000-0000-000043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Denumirile disciplinelor se trec în limbile română, engleză și dacă este cazul, în limba în care a fost acreditat programul (maghiară sau germană)</t>
        </r>
      </text>
    </comment>
    <comment ref="N348" authorId="0" shapeId="0" xr:uid="{00000000-0006-0000-0000-000044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Q348" authorId="0" shapeId="0" xr:uid="{00000000-0006-0000-0000-00004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T348" authorId="0" shapeId="0" xr:uid="{00000000-0006-0000-0000-000046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358" authorId="0" shapeId="0" xr:uid="{00000000-0006-0000-0000-00004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359" authorId="0" shapeId="0" xr:uid="{00000000-0006-0000-0000-000048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B388" authorId="0" shapeId="0" xr:uid="{00000000-0006-0000-0000-00004B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398" authorId="0" shapeId="0" xr:uid="{00000000-0006-0000-0000-00004C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Pentru ca procentul calculat automat să fie corect, ștergeți toate rândurile din tabel rămase necompletate.</t>
        </r>
      </text>
    </comment>
    <comment ref="A399" authorId="0" shapeId="0" xr:uid="{00000000-0006-0000-0000-00004D000000}">
      <text>
        <r>
          <rPr>
            <b/>
            <sz val="9"/>
            <color rgb="FF000000"/>
            <rFont val="Tahoma"/>
            <family val="2"/>
            <charset val="238"/>
          </rPr>
          <t>Gelu Gherghin:</t>
        </r>
        <r>
          <rPr>
            <sz val="9"/>
            <color rgb="FF000000"/>
            <rFont val="Tahoma"/>
            <family val="2"/>
            <charset val="238"/>
          </rPr>
          <t xml:space="preserve">
</t>
        </r>
        <r>
          <rPr>
            <b/>
            <sz val="9"/>
            <color rgb="FFFF0000"/>
            <rFont val="Tahoma"/>
            <family val="2"/>
            <charset val="238"/>
          </rPr>
          <t>Procentul de ore fizice trebuie să se încadreze în intervalul impus de standardul ARACIS specific domeniului în care se încadrează specializarea.</t>
        </r>
      </text>
    </comment>
    <comment ref="A401" authorId="0" shapeId="0" xr:uid="{00000000-0006-0000-0000-00004E000000}">
      <text>
        <r>
          <rPr>
            <b/>
            <sz val="9"/>
            <color rgb="FF000000"/>
            <rFont val="Tahoma"/>
            <family val="2"/>
            <charset val="238"/>
          </rPr>
          <t>Gelu Gherghin:</t>
        </r>
        <r>
          <rPr>
            <sz val="9"/>
            <color rgb="FF000000"/>
            <rFont val="Tahoma"/>
            <family val="2"/>
            <charset val="238"/>
          </rPr>
          <t xml:space="preserve">
</t>
        </r>
        <r>
          <rPr>
            <sz val="9"/>
            <color rgb="FFFF0000"/>
            <rFont val="Tahoma"/>
            <family val="2"/>
            <charset val="238"/>
          </rPr>
          <t xml:space="preserve">Acest tabel se va utiliza numai pentru domeniile pentru care standardele specifice prevăd Discipline de Domeniu (DD): 
</t>
        </r>
        <r>
          <rPr>
            <sz val="9"/>
            <color rgb="FFFF0000"/>
            <rFont val="Tahoma"/>
            <family val="2"/>
            <charset val="238"/>
          </rPr>
          <t xml:space="preserve">Științe inginerești, Științe economice, Arte, Educație fizică și sport, Științe sociale, politice și ale comunicării.
</t>
        </r>
        <r>
          <rPr>
            <sz val="9"/>
            <color rgb="FFFF0000"/>
            <rFont val="Tahoma"/>
            <family val="2"/>
            <charset val="238"/>
          </rPr>
          <t xml:space="preserve">
</t>
        </r>
        <r>
          <rPr>
            <b/>
            <sz val="9"/>
            <color rgb="FFFF0000"/>
            <rFont val="Tahoma"/>
            <family val="2"/>
            <charset val="238"/>
          </rPr>
          <t>Dacă programul de studii nu este incadrat într-unul din domeniile care au DD, ștergeți acest tabel cu totul din planul de învățământ.</t>
        </r>
      </text>
    </comment>
    <comment ref="B407" authorId="0" shapeId="0" xr:uid="{00000000-0006-0000-0000-00004F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420" authorId="0" shapeId="0" xr:uid="{00000000-0006-0000-0000-000050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21" authorId="0" shapeId="0" xr:uid="{00000000-0006-0000-0000-000051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B429" authorId="0" shapeId="0" xr:uid="{00000000-0006-0000-0000-000052000000}">
      <text>
        <r>
          <rPr>
            <b/>
            <sz val="9"/>
            <color rgb="FF000000"/>
            <rFont val="Tahoma"/>
            <family val="2"/>
            <charset val="238"/>
          </rPr>
          <t xml:space="preserve">Gelu Gherghin:
</t>
        </r>
        <r>
          <rPr>
            <sz val="9"/>
            <color rgb="FF000000"/>
            <rFont val="Tahoma"/>
            <family val="2"/>
            <charset val="238"/>
          </rPr>
          <t xml:space="preserve">
</t>
        </r>
        <r>
          <rPr>
            <sz val="9"/>
            <color rgb="FFFF0000"/>
            <rFont val="Tahoma"/>
            <family val="2"/>
            <charset val="238"/>
          </rPr>
          <t xml:space="preserve">ÎN ACEST TABEL NU SE INTRODUC DATE DIN TASTATURA. 
</t>
        </r>
        <r>
          <rPr>
            <sz val="9"/>
            <color rgb="FFFF0000"/>
            <rFont val="Tahoma"/>
            <family val="2"/>
            <charset val="238"/>
          </rPr>
          <t xml:space="preserve">
</t>
        </r>
        <r>
          <rPr>
            <sz val="9"/>
            <color rgb="FFFF0000"/>
            <rFont val="Tahoma"/>
            <family val="2"/>
            <charset val="238"/>
          </rPr>
          <t xml:space="preserve">Pentru a completa tabelul, veți proceda astfel:
</t>
        </r>
        <r>
          <rPr>
            <sz val="9"/>
            <color rgb="FFFF0000"/>
            <rFont val="Tahoma"/>
            <family val="2"/>
            <charset val="238"/>
          </rPr>
          <t xml:space="preserve">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t>
        </r>
        <r>
          <rPr>
            <sz val="9"/>
            <color rgb="FFFF0000"/>
            <rFont val="Tahoma"/>
            <family val="2"/>
            <charset val="238"/>
          </rPr>
          <t xml:space="preserve"> 
</t>
        </r>
        <r>
          <rPr>
            <b/>
            <sz val="9"/>
            <color rgb="FFFF0000"/>
            <rFont val="Tahoma"/>
            <family val="2"/>
            <charset val="238"/>
          </rPr>
          <t>Dacă inserați rânduri noi în tabel, copiați conținutul unui rând existent în rândul nou, pentru a avea formulele de preluare automată și în noile rânduri.</t>
        </r>
      </text>
    </comment>
    <comment ref="A462" authorId="0" shapeId="0" xr:uid="{00000000-0006-0000-0000-000053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63" authorId="0" shapeId="0" xr:uid="{00000000-0006-0000-0000-000054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83" authorId="0" shapeId="0" xr:uid="{00000000-0006-0000-0000-000055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A484" authorId="0" shapeId="0" xr:uid="{00000000-0006-0000-0000-00005600000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text>
    </comment>
    <comment ref="A489" authorId="0" shapeId="0" xr:uid="{00000000-0006-0000-0000-00005700000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introduceți manual date decât în celulele marcate cu galben</t>
        </r>
      </text>
    </comment>
    <comment ref="A510" authorId="0" shapeId="0" xr:uid="{1D470E16-2738-4108-9E65-A749ADFDD2C2}">
      <text>
        <r>
          <rPr>
            <b/>
            <sz val="9"/>
            <color rgb="FF000000"/>
            <rFont val="Segoe UI"/>
            <family val="2"/>
            <charset val="238"/>
          </rPr>
          <t>Gelu Gherghin:</t>
        </r>
        <r>
          <rPr>
            <sz val="9"/>
            <color rgb="FF000000"/>
            <rFont val="Segoe UI"/>
            <family val="2"/>
            <charset val="238"/>
          </rPr>
          <t xml:space="preserve">
</t>
        </r>
        <r>
          <rPr>
            <sz val="9"/>
            <color rgb="FF000000"/>
            <rFont val="Segoe UI"/>
            <family val="2"/>
            <charset val="238"/>
          </rPr>
          <t>Practică de specialitate (DS) și Practică de domeniu (DD) - dacă este cazul</t>
        </r>
      </text>
    </comment>
    <comment ref="B540" authorId="1" shapeId="0" xr:uid="{D05AB4C8-B250-48DA-8A33-D28F6C52AEE5}">
      <text>
        <r>
          <rPr>
            <sz val="11"/>
            <color theme="1"/>
            <rFont val="Calibri"/>
            <family val="2"/>
            <charset val="238"/>
            <scheme val="minor"/>
          </rPr>
          <t>======
ID#AAAAV9zvidE
Gelu Gherghin    (2022-03-16 09:38:35)
Alegeți o singură disciplină din lista de didactici pe care ați primit-o înmpreună cu macheta. 
Dunumirea disciplinei se trece în limbile română și engleză. 
Dacă programul este predat în limba maghiară, denumirea disciplinei se trece în limbile română, engleză și maghiară.
Dacă programul este predat în limba germană, denumirea disciplinei se trece în limbile română, engleză și germană.
 Vă rugăm să nu faceți alte modificări în tabel.</t>
        </r>
      </text>
    </comment>
  </commentList>
</comments>
</file>

<file path=xl/sharedStrings.xml><?xml version="1.0" encoding="utf-8"?>
<sst xmlns="http://schemas.openxmlformats.org/spreadsheetml/2006/main" count="801" uniqueCount="339">
  <si>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</si>
  <si>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</si>
  <si>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</si>
  <si>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</si>
  <si>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</si>
  <si>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</si>
  <si>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</si>
  <si>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</si>
  <si>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</si>
  <si>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</si>
  <si>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</si>
  <si>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</si>
  <si>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</si>
  <si>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</si>
  <si>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</si>
  <si>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</si>
  <si>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</si>
  <si>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</si>
  <si>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t>L.P comasate</t>
  </si>
  <si>
    <t xml:space="preserve">III. NUMĂRUL ORELOR PE SĂPTĂMANĂ </t>
  </si>
  <si>
    <t>V. MODUL DE ALEGERE A DISCIPLINELOR OPŢIONALE</t>
  </si>
  <si>
    <t>Felul disciplinei</t>
  </si>
  <si>
    <t>Forme de evaluare</t>
  </si>
  <si>
    <t>Ore fizice săptămânale</t>
  </si>
  <si>
    <t>TOTAL</t>
  </si>
  <si>
    <t>DENUMIREA DISCIPLINELOR</t>
  </si>
  <si>
    <t>COD</t>
  </si>
  <si>
    <t>C</t>
  </si>
  <si>
    <t>S</t>
  </si>
  <si>
    <t>LP</t>
  </si>
  <si>
    <t>T</t>
  </si>
  <si>
    <t>E</t>
  </si>
  <si>
    <t>VP</t>
  </si>
  <si>
    <t>F</t>
  </si>
  <si>
    <t>Semestrul I</t>
  </si>
  <si>
    <t>Semestrul II</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</si>
  <si>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</si>
  <si>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</si>
  <si>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</si>
  <si>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</si>
  <si>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</si>
  <si>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</si>
  <si>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</si>
  <si>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</si>
  <si>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</si>
  <si>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</si>
  <si>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</si>
  <si>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</si>
  <si>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An I, Semestrul 1</t>
  </si>
  <si>
    <t>An I, Semestrul 2</t>
  </si>
  <si>
    <t>An II, Semestrul 3</t>
  </si>
  <si>
    <t>An II, Semestrul 4</t>
  </si>
  <si>
    <t>An III, Semestrul 5</t>
  </si>
  <si>
    <t>An III, Semestrul 6</t>
  </si>
  <si>
    <t>Semestrele 1 - 5 (14 săptămâni)</t>
  </si>
  <si>
    <t>DISCIPLINE DE PREGĂTIRE FUNDAMENTALĂ (DF)</t>
  </si>
  <si>
    <t>DISCIPLINE DE SPECIALIATE (DS)</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</si>
  <si>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</si>
  <si>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</si>
  <si>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</si>
  <si>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</si>
  <si>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</si>
  <si>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</si>
  <si>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</si>
  <si>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</si>
  <si>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</si>
  <si>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</si>
  <si>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</si>
  <si>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</si>
  <si>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</si>
  <si>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 xml:space="preserve">TOTAL CREDITE / ORE PE SĂPTĂMÂNĂ / EVALUĂRI </t>
  </si>
  <si>
    <t xml:space="preserve">PROGRAM DE STUDII PSIHOPEDAGOGICE </t>
  </si>
  <si>
    <t>VDP 1101</t>
  </si>
  <si>
    <t>VDP 1202</t>
  </si>
  <si>
    <t>VDP 2303</t>
  </si>
  <si>
    <t>VDP 2404</t>
  </si>
  <si>
    <t>VDP 3505</t>
  </si>
  <si>
    <t>VDP 3506</t>
  </si>
  <si>
    <t>VDP 3607</t>
  </si>
  <si>
    <t>VDP 3608</t>
  </si>
  <si>
    <t>MODUL PEDAGOCIC - Nivelul I: 30 de credite ECTS  + 5 credite ECTS aferente examenului de absolvire</t>
  </si>
  <si>
    <t>DPPF</t>
  </si>
  <si>
    <t>DPDPS</t>
  </si>
  <si>
    <t>YLU0011</t>
  </si>
  <si>
    <t>YLU0012</t>
  </si>
  <si>
    <t>PACHET OPȚIONAL 2 (An I, Semestrul 2)</t>
  </si>
  <si>
    <t>PACHET OPȚIONAL 3 (An II, Semestrul 3)</t>
  </si>
  <si>
    <t>PACHET OPȚIONAL 4 (An II, Semestrul 4)</t>
  </si>
  <si>
    <t>PACHET OPȚIONAL 5 (An III, Semestrul 5)</t>
  </si>
  <si>
    <t>PACHET OPȚIONAL 6 (An III, Semestrul 6)</t>
  </si>
  <si>
    <t>UNIVERSITATEA BABEŞ-BOLYAI CLUJ-NAPOCA</t>
  </si>
  <si>
    <t>PROCENT DIN NUMĂRUL TOTAL DE DISCIPLINE</t>
  </si>
  <si>
    <t xml:space="preserve">PROCENT DIN NUMĂRUL TOTAL DE ORE FIZICE </t>
  </si>
  <si>
    <t>*</t>
  </si>
  <si>
    <t xml:space="preserve"> </t>
  </si>
  <si>
    <t xml:space="preserve">DISCIPLINE ÎN DOMENIU (DD) </t>
  </si>
  <si>
    <t>DPPF – Discipline de pregătire psihopedagogică fundamentală (obligatorii)                      DPDPS – Discipline de pregătire didactică şi practică de specialitate (obligatorii)</t>
  </si>
  <si>
    <t>Chei de verificare: Planul este corect dacă adunând procentele din toate tipurile de discipline  se obține 100%</t>
  </si>
  <si>
    <r>
      <rPr>
        <b/>
        <sz val="10"/>
        <color indexed="8"/>
        <rFont val="Times New Roman"/>
        <family val="1"/>
        <charset val="238"/>
      </rPr>
      <t>Domenii care au DD</t>
    </r>
    <r>
      <rPr>
        <sz val="10"/>
        <color indexed="8"/>
        <rFont val="Times New Roman"/>
        <family val="1"/>
      </rPr>
      <t xml:space="preserve">
DF+DD+DS+DC</t>
    </r>
  </si>
  <si>
    <r>
      <rPr>
        <b/>
        <sz val="10"/>
        <rFont val="Times New Roman"/>
        <family val="1"/>
        <charset val="238"/>
      </rPr>
      <t>Domenii fără DD</t>
    </r>
    <r>
      <rPr>
        <sz val="10"/>
        <color indexed="8"/>
        <rFont val="Times New Roman"/>
        <family val="1"/>
      </rPr>
      <t xml:space="preserve">
DF+DS+DC</t>
    </r>
  </si>
  <si>
    <t xml:space="preserve">Procent total discipline </t>
  </si>
  <si>
    <t>Procent total ore fizie</t>
  </si>
  <si>
    <t>ÎN TOATE TABELELE DIN ACEASTĂ MACHETĂ, TREBUIE SĂ INTRODUCEȚI  CONȚINUT NUMAI ÎN CELULELE MARCATE CU GALBEN. 
NICIO CELULĂ GALBENA NU TREBUIE SĂ RĂMÂNĂ  NECOMPLETATĂ.</t>
  </si>
  <si>
    <t>**</t>
  </si>
  <si>
    <t>**LLU0012, Limba engleză - curs practic limbaj specializat; LLU0022, Limba franceză - curs practic limbaj specializat; LLU0032, Limba germană - curs practic limbaj specializat; LLU0042, Limba italiană - curs practic limbaj specializat; LLU0052 - Limba spaniolă - curs practic limbaj specializat; LLU0062 - Limba rusă - curs practic limbaj specializat.</t>
  </si>
  <si>
    <t>*LLU0011, Limba engleză - curs practic limbaj specializat; LLU0021, Limba franceză - curs practic limbaj specializat; LLU0031, Limba germană - curs practic limbaj specializat; LLU0041, Limba italiană - curs practic limbaj specializat; LLU0051 - Limba spaniolă - curs practic limbaj specializat; LLU0061 - Limba rusă - curs practic limbaj specializat.</t>
  </si>
  <si>
    <t>În contul a cel mult 3 discipline opţionale, studentul are dreptul să aleagă 3 discipline de la alte specializări ale facultăţilor din Universitatea Babeş-Bolyai, respectând condiționările din planurile de învățământ ale respectivelor specializări.</t>
  </si>
  <si>
    <t>Psihologia educaţiei / Educational psychology / Neveléspszichológia</t>
  </si>
  <si>
    <t>Pedagogie I / Pedagogy I / Pedagógia I:
- Fundamentele pedagogiei / Fundamentals of pedagogy / A pedagógia alapjai
- Teoria și metodologia curriculumului / Curriculum theory and   methodology / Tantervelmélet</t>
  </si>
  <si>
    <t>Instruire asistată de calculator / Computer assisted training / Számítógéppel támogatott oktatás</t>
  </si>
  <si>
    <t>Practică pedagogică  în învăţământul preuniversitar obligatoriu (1) / Pre-service teaching practice in compulsory education (1) /Pedagógiai gyakorlat I</t>
  </si>
  <si>
    <t>Managementul clasei de elevi / Classroom management / Tanulásszervezés</t>
  </si>
  <si>
    <t>Practică pedagogică  în învăţământul preuniversitar obligatoriu (2) / Pre-service teaching practice in compulsory education (2) / Pedagógiai gyakorlat II</t>
  </si>
  <si>
    <t xml:space="preserve">MODUL PEDAGOGIC PENTRU PROGRAMELE ÎN LIMBA MAGHIARĂ
Dacă programul este predat în limba maghiară, ștergeți pagina anterioară, aferentă Modulului Pedagogic în limba română și pagina următoare, aferentă Modulului Pedagogic în limba germană. 
Alegeți o didactică în semestrul 4, din lista primită împreună cu macheta </t>
  </si>
  <si>
    <t xml:space="preserve">Pedagogie II / Pedagogy II / Pedagógia II: 
- Teoria și metodologia instruirii / Instruction theory and methodology / Oktatáselmélet 
- Teoria și metodologia evaluării / Evaluation theory and methodology / Értékeléselmélet </t>
  </si>
  <si>
    <t>Examen de absolvire Nivel I / Graduation exam Level I / I-es modul záróvizsga</t>
  </si>
  <si>
    <t xml:space="preserve">Propunerea a fost implementată </t>
  </si>
  <si>
    <t xml:space="preserve"> Pentru actualizarea planului de învățământ, au fost organizate consultări cu studenții</t>
  </si>
  <si>
    <t xml:space="preserve"> Propuneri și sugestii ale studenților cu privire la îmbunătățirea planurilor de învățământ</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</si>
  <si>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</si>
  <si>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 Pentru actualizarea planului de învățământ, au fost organizate consultări cu principalii angajatori ai absolvenților / autorități locale</t>
  </si>
  <si>
    <t xml:space="preserve"> Propuneri și sugestii ale angajatorilor / autorităților locale cu privire la îmbunătățirea planurilor de învățământ</t>
  </si>
  <si>
    <t xml:space="preserve"> Lista angajatorilor / autorităților locale consultați(te)</t>
  </si>
  <si>
    <t>FAU000X</t>
  </si>
  <si>
    <t>FEU000X</t>
  </si>
  <si>
    <t>Semestrul 1 / Semestrul 2 / Semestrul 3 / Semestrul 4 / Semestrul 5 / Semestrul 6</t>
  </si>
  <si>
    <t>TOTAL CREDITE / ORE PE SĂPTĂMÂNĂ / EVALUĂRI / DISCIPLINE</t>
  </si>
  <si>
    <t xml:space="preserve">TOTAL CREDITE / ORE PE SĂPTĂMÂNĂ / EVALUĂRI / DISCIPLINE </t>
  </si>
  <si>
    <t>Dacă domeniul dumneavoastră are Discipline în Domeniu (DD), atunci luați în considerare prima coloană a cheii de verificare. Dacă domeniul  nu are DD și ați șters tabelul DD, atunci luați în considerare cea de-a doua coloană a cheii de verificare.</t>
  </si>
  <si>
    <t>Fundamente de antreprenoriat / Fundamentals of Entrepreneurship</t>
  </si>
  <si>
    <t>Limba străină 1 / Foreign Language 1</t>
  </si>
  <si>
    <t>Limba străină 2 / Foreign Language 2</t>
  </si>
  <si>
    <t>Educație fizică 1 / Physical education 1</t>
  </si>
  <si>
    <t xml:space="preserve">Fundamente de educație umanistă (Teoria argumentării) / Fundamentals of humanities (Argumentation theory) </t>
  </si>
  <si>
    <t>Educație fizică 2 / Physical education 2</t>
  </si>
  <si>
    <t>Un student poate alege o disciplină facultativă transversală o singură dată pe parcursul unui ciclu de studii, în oricare din semestrele în care aceasta este predată. Atunci când studentul introduce o disciplină facultativă transversală în Contractul Anual de Studii, litera X din codul disciplinei va fi înlocuită cu numărul semestrului în care disciplina este studiată (1 sau 2).</t>
  </si>
  <si>
    <t>ANEXĂ LA PLANUL DE ÎNVĂȚĂMÂNT</t>
  </si>
  <si>
    <t>PLAN DE ÎNVĂŢĂMÂNT valabil începând din anul universitar 2025-2026</t>
  </si>
  <si>
    <t>RAPORT DE REVIZUIRE A PLANULUI DE ÎNVĂȚĂMÂNT VALABIL ÎNCEPÂND DIN ANUL UNIVERSITAR 2025-2026</t>
  </si>
  <si>
    <t>IX. TABELUL DISCIPLINELOR</t>
  </si>
  <si>
    <t>BILANȚ PE TIPURI DE DISCIPLINE</t>
  </si>
  <si>
    <t>DF</t>
  </si>
  <si>
    <t>DD</t>
  </si>
  <si>
    <t>DS</t>
  </si>
  <si>
    <t xml:space="preserve">DISCIPLINE DE PREGĂTIRE FUNDAMENTALĂ </t>
  </si>
  <si>
    <t>DISCIPLINE ÎN DOMENIU</t>
  </si>
  <si>
    <t>DISCIPLINE DE SPECIALIATE</t>
  </si>
  <si>
    <t>TIP DISCIPLINĂ</t>
  </si>
  <si>
    <t>NR. ORE FIZICE</t>
  </si>
  <si>
    <t>TOTAL ORE PRACTICĂ</t>
  </si>
  <si>
    <t>PROCENT
 ORE FIZICE</t>
  </si>
  <si>
    <t>NR. TOTAL
 ORE</t>
  </si>
  <si>
    <t>PROCENT
 TOTAL ORE</t>
  </si>
  <si>
    <r>
      <rPr>
        <b/>
        <sz val="10"/>
        <rFont val="Times New Roman"/>
        <family val="1"/>
      </rPr>
      <t>IV. EXAMENUL DE LICENŢĂ</t>
    </r>
    <r>
      <rPr>
        <sz val="10"/>
        <rFont val="Times New Roman"/>
        <family val="1"/>
      </rPr>
      <t xml:space="preserve"> - perioada iunie-iulie (1 săptămână)
Proba 1: Evaluarea cunoştinţelor fundamentale şi de specialitate - 10 credite
Proba 2: Prezentarea şi susţinerea lucrării de licenţă - 10 credite</t>
    </r>
  </si>
  <si>
    <t>DISCIPLINE COMPLEMENTARE (DC)</t>
  </si>
  <si>
    <t>DISCIPLINE COMPLEMENTARE</t>
  </si>
  <si>
    <t>Eticheta generală pentru Dezvoltare durabilă</t>
  </si>
  <si>
    <t>VIII. ETICHETE ODD (OBIECTIVE DE DEZVOLTARE DURABILĂ / SUSTAINABLE DEVELOPMENT GOALS)</t>
  </si>
  <si>
    <t>ORE DE PRACTICĂ</t>
  </si>
  <si>
    <t>NUMĂRUL ORELOR DE PRACTICĂ (fără practica pentru elaborarea lucrării de licență):</t>
  </si>
  <si>
    <t>NUMĂRUL ORELOR DE PRACTICĂ PENTRU ELABORAREA LUCRĂRII DE LICENȚĂ:</t>
  </si>
  <si>
    <r>
      <rPr>
        <sz val="10"/>
        <color rgb="FF000000"/>
        <rFont val="Times New Roman"/>
        <family val="1"/>
        <charset val="238"/>
      </rPr>
      <t xml:space="preserve">Domeniul: </t>
    </r>
    <r>
      <rPr>
        <b/>
        <sz val="10"/>
        <color rgb="FF000000"/>
        <rFont val="Times New Roman"/>
        <family val="1"/>
        <charset val="238"/>
      </rPr>
      <t>Științe ale Comunicării</t>
    </r>
  </si>
  <si>
    <r>
      <t xml:space="preserve">Specializarea/Programul de studiu: </t>
    </r>
    <r>
      <rPr>
        <b/>
        <sz val="10"/>
        <color rgb="FF000000"/>
        <rFont val="Times New Roman"/>
        <family val="1"/>
        <charset val="238"/>
      </rPr>
      <t>Comunicare și Relații Publice (în limba maghiară) / Communiction and PR (in Hungarian) / Kommunikáció és közkapcsolatok (magyar nyelven)</t>
    </r>
  </si>
  <si>
    <r>
      <rPr>
        <b/>
        <sz val="10"/>
        <color theme="1"/>
        <rFont val="Times New Roman"/>
        <family val="1"/>
        <charset val="238"/>
      </rPr>
      <t xml:space="preserve">   140 </t>
    </r>
    <r>
      <rPr>
        <sz val="10"/>
        <color theme="1"/>
        <rFont val="Times New Roman"/>
        <family val="1"/>
        <charset val="238"/>
      </rPr>
      <t>de credite la disciplinele obligatorii;</t>
    </r>
  </si>
  <si>
    <r>
      <rPr>
        <sz val="10"/>
        <color theme="1"/>
        <rFont val="Times New Roman"/>
        <family val="1"/>
        <charset val="238"/>
      </rPr>
      <t xml:space="preserve">   </t>
    </r>
    <r>
      <rPr>
        <b/>
        <sz val="10"/>
        <color theme="1"/>
        <rFont val="Times New Roman"/>
        <family val="1"/>
        <charset val="238"/>
      </rPr>
      <t>40</t>
    </r>
    <r>
      <rPr>
        <sz val="10"/>
        <color theme="1"/>
        <rFont val="Times New Roman"/>
        <family val="1"/>
        <charset val="238"/>
      </rPr>
      <t xml:space="preserve"> credite la disciplinele opţionale;</t>
    </r>
  </si>
  <si>
    <t>Introducere în ştiinţele comunicării / Communication Sciences Basics / Bevezetés a kommunikációtudományba</t>
  </si>
  <si>
    <t>Introducere în ştiinţe politice / Political Sciences Basics / Bevezetés a politikatudományba</t>
  </si>
  <si>
    <t>Producție și editare multimedia / Multimedia Production and Edition / Vizuális tartalomgyártás és szerkesztés</t>
  </si>
  <si>
    <t>Tehnici de redactare / Computer Assisted Redaction Techniques / Számítógépkezelési alapismeretek</t>
  </si>
  <si>
    <t>Gramatică normativă / Normative Grammar / Normatív grammatika és helyesírás</t>
  </si>
  <si>
    <t>ULM4101</t>
  </si>
  <si>
    <t>ULM4102</t>
  </si>
  <si>
    <t>ULM4103</t>
  </si>
  <si>
    <t>ULM4104</t>
  </si>
  <si>
    <t>ULM4105</t>
  </si>
  <si>
    <t>ULM4106</t>
  </si>
  <si>
    <t>ULM4207</t>
  </si>
  <si>
    <t>Teoria argumentării / Argumentation techniques / Érveléstechnika</t>
  </si>
  <si>
    <t>ULM4208</t>
  </si>
  <si>
    <t>Organizarea de evenimente / Event management / Rendezvényszervezés</t>
  </si>
  <si>
    <t>ULM4209</t>
  </si>
  <si>
    <t>Elaborarea lucrărilor ştiinţifice / Academic Writing / Tudományos szövegszerkesztés</t>
  </si>
  <si>
    <t>ULM4210</t>
  </si>
  <si>
    <t>Tehnici de prezentare / Public Speaking / Prezentáció-technika</t>
  </si>
  <si>
    <t>ULX0001</t>
  </si>
  <si>
    <t>Curs opţional 1 / Optional course 1 / Választható tárgy 1</t>
  </si>
  <si>
    <t>Curs opţional 2 / Optional course 2 / Választható tárgy 2</t>
  </si>
  <si>
    <t>ULM4311</t>
  </si>
  <si>
    <t>Introducere în sistemul mass-media / Mass-media Communication / Tömegkommunikáció</t>
  </si>
  <si>
    <t>ULM4312</t>
  </si>
  <si>
    <t>Introducere în relații publice / Public Relation Basics / Közkapcsolatok alapjai</t>
  </si>
  <si>
    <t>ULM4313</t>
  </si>
  <si>
    <t>Marketing / Marketing / Marketing</t>
  </si>
  <si>
    <t>ULM4314</t>
  </si>
  <si>
    <t>Comunicare organizaţională internă / Organizational Communication / Szervezeti kommunikáció</t>
  </si>
  <si>
    <t>ULM4315</t>
  </si>
  <si>
    <t xml:space="preserve">Practica de specialitate 1 / Professional practice 1 / Szakmai gyakorlat 1 </t>
  </si>
  <si>
    <t>ULX0002</t>
  </si>
  <si>
    <t>Curs opţional 3 / Optional course 3 / Választható tárgy 3</t>
  </si>
  <si>
    <t>Curs opţional 4 / Optional course 4 / Választható tárgy 4</t>
  </si>
  <si>
    <t>ULM4416</t>
  </si>
  <si>
    <t>Introducere în publicitate / Advertising Basics / Reklámkommunikáció</t>
  </si>
  <si>
    <t>ULM4417</t>
  </si>
  <si>
    <t>Media planning / Planificare media / Médiaterevezés</t>
  </si>
  <si>
    <t>ULM4418</t>
  </si>
  <si>
    <t>Comunicarea cu presa / Mass-media Relations / Médiakapcsolatok</t>
  </si>
  <si>
    <t>ULM4419</t>
  </si>
  <si>
    <t>Protocol/Protocol/Protokoll</t>
  </si>
  <si>
    <t>ULM4420</t>
  </si>
  <si>
    <t>Practica de specialitate 2 / Professional practice 2 / Szakmai gyakorlat 2</t>
  </si>
  <si>
    <t>ULX0003</t>
  </si>
  <si>
    <t>Curs opţional 5 / Optional course 5 / Választható tárgy 5</t>
  </si>
  <si>
    <t>Curs opţional 6 / Optional course 6 / Választható tárgy 6</t>
  </si>
  <si>
    <t>ULM4521</t>
  </si>
  <si>
    <t>Semiotică / Semiotics / Szemiotika</t>
  </si>
  <si>
    <t>ULM4522</t>
  </si>
  <si>
    <t>Tehnici de campanie / Communication Campaigns / Kampánykommunikáció</t>
  </si>
  <si>
    <t>ULM4523</t>
  </si>
  <si>
    <t>Social media management/Social Media Management/Social media management</t>
  </si>
  <si>
    <t>ULM4524</t>
  </si>
  <si>
    <t>Comunicare vizuală / Visual Communication / Vizuális kommunikáció</t>
  </si>
  <si>
    <t>ULM4525</t>
  </si>
  <si>
    <t>Practica de specialitate 3 / Professional practice 3 / Szakmai gyakorlat 3</t>
  </si>
  <si>
    <t>ULX0004</t>
  </si>
  <si>
    <t>Curs opţional 7 / Optional course 7 / Választható tárgy 7</t>
  </si>
  <si>
    <t>Curs opţional 8 / Optional course 8 / Választható tárgy 8</t>
  </si>
  <si>
    <t>ULM4626</t>
  </si>
  <si>
    <t>Etică şi deontologie profesională / Ethics and professional deontology / Etika és szakmai deontológia</t>
  </si>
  <si>
    <t>ULM4627</t>
  </si>
  <si>
    <t>Elaborarea unui produs de PR / Graphic Design / Reklámgrafika</t>
  </si>
  <si>
    <t>ULM4628</t>
  </si>
  <si>
    <t>Comunicare interculturală / Intercultural Communication / Interkulturális kommunikáció</t>
  </si>
  <si>
    <t>ULM4629</t>
  </si>
  <si>
    <t xml:space="preserve">Atelier de prelucrarea a textelor / Creative writing / Kreatív írás műhely </t>
  </si>
  <si>
    <t>ULM4630</t>
  </si>
  <si>
    <t>Stagiu pt. elaborarea lucrări de licență / Thesis preparation / Szakdolgozat előkészítő</t>
  </si>
  <si>
    <t>ULX0005</t>
  </si>
  <si>
    <t>Curs opţional 9 / Optional course 9 / Választható tárgy 9</t>
  </si>
  <si>
    <t>Curs opţional 10 / Optional course 10 / Választható tárgy 10</t>
  </si>
  <si>
    <t>ULM4231</t>
  </si>
  <si>
    <t>Psihologie/Psychology/Pszichológia alapelvei</t>
  </si>
  <si>
    <t>ULM4232</t>
  </si>
  <si>
    <t>Economie / Economics Basics / Közgazdasági alapismeretek</t>
  </si>
  <si>
    <t>ULM4233</t>
  </si>
  <si>
    <t>Legislația comunicării / Legal Basics / Jogi alapismeretek</t>
  </si>
  <si>
    <t>ULM4234</t>
  </si>
  <si>
    <t>Comunicare interpersonală / Interpersonal Communication / Személyközi kommunikáció</t>
  </si>
  <si>
    <t>ULM4235</t>
  </si>
  <si>
    <t>Introducere în administratia publică / Public Administration Basics / Bevezetés a közigazgatásba</t>
  </si>
  <si>
    <t>Curs opţional nenominalizat / Course from other BA-programs / Más programból felvehető tárgy</t>
  </si>
  <si>
    <t>Personal branding / Personal Branding / Személyi fejlesztés és márkázás</t>
  </si>
  <si>
    <t>Gândire critică/Critical Thingking/Kritikus gondolkodás</t>
  </si>
  <si>
    <t>Comunicarea prin agenția de presă / News Agency Press / Hírügynökségi sajtó</t>
  </si>
  <si>
    <t>Atelier de analiză publicitară / Analysis of Advertising Materials / Reklámanyagok elemzése</t>
  </si>
  <si>
    <t>ULM4441</t>
  </si>
  <si>
    <t>Atelier de planificare publicitară/Planning of Advertising Materials/Reklámanyagok tervezése</t>
  </si>
  <si>
    <t>ULM4442</t>
  </si>
  <si>
    <t>Management cultural / Cultural Management / Kulturális menedzsment</t>
  </si>
  <si>
    <t>ULM4443</t>
  </si>
  <si>
    <t>PR sectorial: turism/PR in Tourism Sector/Turisztikai közkapcsolatok</t>
  </si>
  <si>
    <t>ULM4444</t>
  </si>
  <si>
    <t>Managementul ONG și strângerea de fonduri / NGO Management and Fundraising / Civil szervezeti vezetés és erőforrás-tervezés</t>
  </si>
  <si>
    <t>ULM4557</t>
  </si>
  <si>
    <t>PR şi autoevaluare / Self-knowledge / Önismeret</t>
  </si>
  <si>
    <t>ULM4558</t>
  </si>
  <si>
    <t>Online PR/PR online și multimedia/Online PR</t>
  </si>
  <si>
    <t>ULM4559</t>
  </si>
  <si>
    <t>Marketing politic / Political Marketing / Politikai marketing</t>
  </si>
  <si>
    <t>ULM4560</t>
  </si>
  <si>
    <t>Managementul resurselor umane / Human Resource Management / Emberi erőforrás-menedzsment</t>
  </si>
  <si>
    <t>ULM4561</t>
  </si>
  <si>
    <t>Instituţia purtătorului de cuvânt / Press Officer / Sajtószóvivő</t>
  </si>
  <si>
    <t>ULM4652</t>
  </si>
  <si>
    <t>Imagine şi stil / Style and Communication / Stíluskommunikátori ismeretek</t>
  </si>
  <si>
    <t>ULM4653</t>
  </si>
  <si>
    <t>Futurologie / Futurology / Futurológia</t>
  </si>
  <si>
    <t>ULM4654</t>
  </si>
  <si>
    <t>Szervezetmárkázás / Branding instituțional /Institutional Branding</t>
  </si>
  <si>
    <t>ULM4655</t>
  </si>
  <si>
    <t>Managementul proiectelor - Project management / Projektmenedzsment</t>
  </si>
  <si>
    <t>ULM4656</t>
  </si>
  <si>
    <t>Gestionarea conflictelor / Conflict resolution / Konfliktuskezelés</t>
  </si>
  <si>
    <t>ULM4657</t>
  </si>
  <si>
    <t>Tehnici de negociere / Negotiation Techniques / Tárgyalástechnika</t>
  </si>
  <si>
    <t>Metode de cercetare în ştiinţele comunicării / Communication Science Research Methods / Kutatásmódszertan</t>
  </si>
  <si>
    <r>
      <t xml:space="preserve">2. Studenții au remarcat nevoi de a avea mai mult ore care oferă posibilitatea de a dezvolta niște skilluri soft care pot fi de folos pe piața muncii. Astfel am schimbat numărul orelor săptămânale la disciplina de </t>
    </r>
    <r>
      <rPr>
        <i/>
        <sz val="11"/>
        <color theme="1"/>
        <rFont val="Calibri"/>
        <family val="2"/>
        <scheme val="minor"/>
      </rPr>
      <t>Tehnici de prezentare</t>
    </r>
    <r>
      <rPr>
        <sz val="11"/>
        <color theme="1"/>
        <rFont val="Calibri"/>
        <family val="2"/>
        <scheme val="minor"/>
      </rPr>
      <t xml:space="preserve"> pentru studenții din anul întâi. </t>
    </r>
  </si>
  <si>
    <r>
      <t xml:space="preserve">1. Studenții au remarcat nevoia de a învăța mai mult despre rolul noilor tehnologii și rolul inteligenței artificiale în domeniul științelor comunicării. Astfel am introdus teme legate de AI în mai multe discipline, precum </t>
    </r>
    <r>
      <rPr>
        <i/>
        <sz val="11"/>
        <color theme="1"/>
        <rFont val="Calibri"/>
        <family val="2"/>
        <scheme val="minor"/>
      </rPr>
      <t>Bazele PR, Planificare media, PR online, Marketing sau Social media management</t>
    </r>
  </si>
  <si>
    <t>3. Studenții au remarcat lipsa unor discipline dedicate în întregime comunicării online. Astfel în ultimii ani am introdus discipline axate în totalitate pe partea de comunicare digitală, precum PR în mediul online sau Social media management.</t>
  </si>
  <si>
    <t>1.Mai mulț angajatori au atras atenția asupra necesității cunoștințelor legate de platformele online, mai ales în cea ce privește crearea de conținut specific rețelelor sociale moderne. Astfel încercăm să includem tot mai multe proiecte practice la discipline relevante, precum PR online, Marketing, Social media management, sau Planificare media.</t>
  </si>
  <si>
    <t>2.Angajatorii propun creșterea numărului ocaziilor cănd studenții se pot întâlni cu reprezentanții angajatorilor. În acest sens disciplina Fundamente de antreprenoriat răspunde acestei cerințe. Dar în același timp am recomandat titularilor disciplinelor să aibe un număr de 1/2 invitați pe semestru pentru a crește vizibilitatea sectorului privat în cadrul studenților.</t>
  </si>
  <si>
    <t>3. Sensibilizarea studenților față de oportunitățile oferite de comunitățile artistice locale. În acest sens propunem integrarea unor evenimente culturale în programele recomandate studenților în cadrul colegiului științific și al disciplinelor Management cultural și Semiotică.</t>
  </si>
  <si>
    <t>1. dr. Gábor Száfta Szende, coordonator programe, UDMR</t>
  </si>
  <si>
    <t>2. dr. Zörgő Noémi, purtâtor de cuvânt, Primăria Odorheiu Secuiesc</t>
  </si>
  <si>
    <t>3. dr. Bendel-Krippán Kinga, trainer și expert HR, Mathias Corvinus Collegium</t>
  </si>
  <si>
    <t>4. dr. Biró Árpád Levente, director marketing, Teatrul Örkény István, Budapesta</t>
  </si>
  <si>
    <t>5. Gazda Emese, social media manager, Salt Communications, Budapesta</t>
  </si>
  <si>
    <t>6. Polacsek Péter,director executiv, Diversity Ads</t>
  </si>
  <si>
    <t>7. Petki Milán, director executiv, Bloomberry Agency</t>
  </si>
  <si>
    <t>8. Petru Barbara, social media manager, Bloomberry Agency</t>
  </si>
  <si>
    <t>9. Pászka Gáspár, expert PR, Teatrul Maghiar de Stat din Cluj-Napoca</t>
  </si>
  <si>
    <t>10. Farkas Zsófia, expert comunicare vizuală și design, freelancer</t>
  </si>
  <si>
    <t>11. Halász Ármin, director executiv, Radio Paprika</t>
  </si>
  <si>
    <t>12. Palocsay Johanna, creator conținut online, Maszol.ro</t>
  </si>
  <si>
    <r>
      <rPr>
        <sz val="11"/>
        <color theme="1"/>
        <rFont val="Calibri"/>
        <family val="2"/>
        <charset val="238"/>
        <scheme val="minor"/>
      </rPr>
      <t xml:space="preserve">Programul de studiu: 
</t>
    </r>
    <r>
      <rPr>
        <b/>
        <sz val="11"/>
        <color theme="1"/>
        <rFont val="Calibri"/>
        <family val="2"/>
        <charset val="238"/>
        <scheme val="minor"/>
      </rPr>
      <t>Comunicare și Relații Publice (în limba maghiară) / Communiction and PR (in Hungarian) / Kommunikáció és közkapcsolatok (magyar nyelven)</t>
    </r>
  </si>
  <si>
    <t>FACULTATEA DE DE ȘTIINȚE POLITICE, ADMINISTRATIVE ȘI ALE COMUNICĂRII</t>
  </si>
  <si>
    <r>
      <t xml:space="preserve">Limba de predare: </t>
    </r>
    <r>
      <rPr>
        <b/>
        <sz val="10"/>
        <color rgb="FF000000"/>
        <rFont val="Times New Roman"/>
        <family val="1"/>
        <charset val="238"/>
      </rPr>
      <t>Maghiară</t>
    </r>
  </si>
  <si>
    <r>
      <rPr>
        <sz val="10"/>
        <color theme="1"/>
        <rFont val="Times New Roman"/>
        <family val="1"/>
        <charset val="238"/>
      </rPr>
      <t xml:space="preserve">Titlul absolventului: </t>
    </r>
    <r>
      <rPr>
        <b/>
        <sz val="10"/>
        <color theme="1"/>
        <rFont val="Times New Roman"/>
        <family val="1"/>
        <charset val="238"/>
      </rPr>
      <t>Licenţiat în Științe ale Comunicării</t>
    </r>
  </si>
  <si>
    <r>
      <rPr>
        <sz val="10"/>
        <color rgb="FF000000"/>
        <rFont val="Times New Roman"/>
        <family val="1"/>
        <charset val="238"/>
      </rPr>
      <t xml:space="preserve">Durata studiilor: </t>
    </r>
    <r>
      <rPr>
        <b/>
        <sz val="10"/>
        <color rgb="FF000000"/>
        <rFont val="Times New Roman"/>
        <family val="1"/>
        <charset val="238"/>
      </rPr>
      <t>6 semestre</t>
    </r>
  </si>
  <si>
    <r>
      <rPr>
        <sz val="10"/>
        <color rgb="FF000000"/>
        <rFont val="Times New Roman"/>
        <family val="1"/>
        <charset val="238"/>
      </rPr>
      <t xml:space="preserve">Forma de învăţământ: </t>
    </r>
    <r>
      <rPr>
        <b/>
        <sz val="10"/>
        <color rgb="FF000000"/>
        <rFont val="Times New Roman"/>
        <family val="1"/>
        <charset val="238"/>
      </rPr>
      <t>cu frecvenţă</t>
    </r>
  </si>
  <si>
    <r>
      <rPr>
        <b/>
        <sz val="10"/>
        <color rgb="FF000000"/>
        <rFont val="Times New Roman"/>
        <family val="1"/>
        <charset val="238"/>
      </rPr>
      <t>4</t>
    </r>
    <r>
      <rPr>
        <sz val="10"/>
        <color rgb="FF000000"/>
        <rFont val="Times New Roman"/>
        <family val="1"/>
        <charset val="238"/>
      </rPr>
      <t xml:space="preserve"> credite pentru disciplina Educație fizică</t>
    </r>
  </si>
  <si>
    <r>
      <rPr>
        <b/>
        <sz val="10"/>
        <color rgb="FF000000"/>
        <rFont val="Times New Roman"/>
        <family val="1"/>
        <charset val="238"/>
      </rPr>
      <t xml:space="preserve">20 </t>
    </r>
    <r>
      <rPr>
        <sz val="10"/>
        <color rgb="FF000000"/>
        <rFont val="Times New Roman"/>
        <family val="1"/>
        <charset val="238"/>
      </rPr>
      <t xml:space="preserve">de credite la examenul de licenţă </t>
    </r>
  </si>
  <si>
    <r>
      <t xml:space="preserve">VI. UNIVERSITĂŢI DE REFERINŢĂ DIN TOP 500:
</t>
    </r>
    <r>
      <rPr>
        <sz val="10"/>
        <color rgb="FF000000"/>
        <rFont val="Times New Roman"/>
        <family val="1"/>
        <charset val="238"/>
      </rPr>
      <t>Eötvös Lóránd Tudományegyetem Budapest, 
Pécsi Tudományegyetem, 
Debreceni Tudományegyetem, 
Budapest Metropolitan University.</t>
    </r>
  </si>
  <si>
    <t>Sem. 3: Se aleg două discipline (3 și 4) din pachetul opțional 2 (ULX0002)</t>
  </si>
  <si>
    <t>Sem. 4: Se aleg două discipline (5 și 6) din pachetul opțional 3 (ULX0003)</t>
  </si>
  <si>
    <t>Sem. 5: Se aleg două discipline (7 și 8) din pachetul opțional 4 (ULX0004)</t>
  </si>
  <si>
    <t xml:space="preserve">Sem. 6: Se aleg două discipline (9 și 10) din pachetul opțional 5 (ULX0005) </t>
  </si>
  <si>
    <r>
      <t xml:space="preserve">           </t>
    </r>
    <r>
      <rPr>
        <sz val="10"/>
        <color theme="1"/>
        <rFont val="Times New Roman"/>
        <family val="1"/>
        <charset val="238"/>
      </rPr>
      <t xml:space="preserve"> inclusiv</t>
    </r>
    <r>
      <rPr>
        <b/>
        <sz val="10"/>
        <color theme="1"/>
        <rFont val="Times New Roman"/>
        <family val="1"/>
        <charset val="238"/>
      </rPr>
      <t xml:space="preserve"> 6 </t>
    </r>
    <r>
      <rPr>
        <sz val="10"/>
        <color theme="1"/>
        <rFont val="Times New Roman"/>
        <family val="1"/>
        <charset val="238"/>
      </rPr>
      <t>credite pentru o limbă străină (2 semestre)</t>
    </r>
  </si>
  <si>
    <t>Sem. 2: Se aleg două discipline (1, 2) din pachetul opțional 1 (ULX0001)</t>
  </si>
  <si>
    <t>VII. REZULTATE ALE ÎNVĂȚĂRII ÎNSCRISE ÎN SUPLIMENTUL LA DIPLOMĂ</t>
  </si>
  <si>
    <r>
      <t xml:space="preserve">CUNOȘTINȚE:
</t>
    </r>
    <r>
      <rPr>
        <b/>
        <sz val="10"/>
        <color rgb="FF000000"/>
        <rFont val="Times New Roman"/>
        <family val="1"/>
      </rPr>
      <t xml:space="preserve">C1. Identificarea si utilizarea limbajului, metodologiilor și cunoștințelor de specialitate din domeniul științelor comunicării
</t>
    </r>
    <r>
      <rPr>
        <sz val="10"/>
        <color rgb="FF000000"/>
        <rFont val="Times New Roman"/>
        <family val="1"/>
      </rPr>
      <t xml:space="preserve">Absolventul va:
• cunoaște principii de structurare a informațiilor în comunicare, folosind diferite genuri informative și persuasive pe diferite platforme, atât în mediul digital cât și în mediile tradiționale.
• cunoaște modele ale comunicării mediate și principii de comunicare vizuală și design grafic utilizate în mediile tradiționale și în mediile digitale interactive.
• cunoaște legislația publicității, legislația privind drepturile de autor, legislația privind comunicarea publică și privată pe platformele digitale.
• cunoaște principiile deontologice și normele etice specifice aplicabile în contextul comunicării publice și respectării unor standarde comunicaționale.
• integra propria cunoaștere pentru a contribui la practica profesională și cunoaștere și pentru a-i ghida pe alții în analiza și evaluarea credibilității datelor, informațiilor și conținutului digital și a surselor acestora.                                                                                                                                                 </t>
    </r>
    <r>
      <rPr>
        <b/>
        <sz val="10"/>
        <color rgb="FF000000"/>
        <rFont val="Times New Roman"/>
        <family val="1"/>
      </rPr>
      <t>C2. Utilizarea noilor tehnologii de informare și comunicare (NTIC)</t>
    </r>
    <r>
      <rPr>
        <sz val="10"/>
        <color rgb="FF000000"/>
        <rFont val="Times New Roman"/>
        <family val="1"/>
      </rPr>
      <t xml:space="preserve">
Absolventul va:
• cunoaște principii de gestiunea informațiilor în contexte profesionale specifice și caracteristicile sistemelor multimedia din perspectiva producției și procesării de text, imagini, grafică, sunet și video, integrării, controlului și redării acestora în contexte digitale.
• cunoaște limbajul de specialitate al domeniului, utilizat în contextul comunicării digitale.
• cunoaște tehnicile de tehnoredactare computerizată utilizate în publicitatea digitală, tehnici digitale pentru pregătirea de materiale vizuale utilizate în campanii de publicitate.
• cunoaște operațiile specifice uneltelor software de editare și procesare de text, editare audio și video, elemente de bază ale editării grafice.
• avea cunoștințele necesare pentru practica profesională și pentru a-i ghida pe alții în utilizarea creativă a noilor tehnologii digitale.                                                                                                                      
</t>
    </r>
  </si>
  <si>
    <r>
      <t xml:space="preserve">KNOWLEDGE:
C1. Identifying and using specialized terminology, methodologies, and knowledge from the field of communication sciences
</t>
    </r>
    <r>
      <rPr>
        <sz val="10"/>
        <color rgb="FF000000"/>
        <rFont val="Times New Roman"/>
        <family val="1"/>
      </rPr>
      <t xml:space="preserve">The graduate will:
• know principles of structuring information in communication using different informational and persuasive genres on different platforms, both in the online and traditional media.
• know the models of mediated communication, principles of visual communication and graphic design used in the traditional media and the digital interactive media.
• know advertising legislation, copyright legislation, legislation governing public and private communication on digital platforms.
• know principles of deontology, ethical codes of conduct of advertisers and specific ethical norms applicable in the context of public communication and adherence to communicational standards.
• integrate their knowledge to contribute to professional practices and knowledge and to guide others in the analysis and evaluation of the credibility and reliability of data, information and digital content and their sources.                                                                                      
</t>
    </r>
    <r>
      <rPr>
        <b/>
        <sz val="10"/>
        <color rgb="FF000000"/>
        <rFont val="Times New Roman"/>
        <family val="1"/>
      </rPr>
      <t>C2. Using new information and communication technologies (IT&amp;C)</t>
    </r>
    <r>
      <rPr>
        <sz val="10"/>
        <color rgb="FF000000"/>
        <rFont val="Times New Roman"/>
        <family val="1"/>
      </rPr>
      <t xml:space="preserve">
The graduate will:
• know principles of information management in specific professional contexts and the characteristics of multimedia systems with respect to the production, processing, integration, control and presentation of text, images, graphics, sound and video in digital contexts.
• know the professional language of the domain, used in the context of digital communication.
• know publishing techniques used in digital advertising, digital techniques for visual products used in advertising campaigns.
• know the operations specific to text editing and processing software, audio and video editing software, basic graphic design skills.
• have the knowledge to contribute to professional practices and to guide others in creatively using digital technologies.                             
</t>
    </r>
  </si>
  <si>
    <r>
      <t xml:space="preserve">C3. Descrierea tipurilor diferite de audiență / public implicate în comunicare/publicitate
</t>
    </r>
    <r>
      <rPr>
        <sz val="10"/>
        <color rgb="FF000000"/>
        <rFont val="Times New Roman"/>
        <family val="1"/>
        <charset val="238"/>
      </rPr>
      <t xml:space="preserve">Absolventul va:
• înțelege segmentarea publicului/audienței și va putea identifica diferite publicuri țintă în contextul unor proiecte de comunicare specifice.                                                                                                              
• înțelege tipurile de documentație                                                                                                             
• distinge între diferite strategii publicitare în funcție de situații de comunicare digitală diferite și categorii/segmente de public/utilizatori.
• distinge între diferite modele de promovare în funcție de diferite situații de comunicare digitală și categorii/segmente de public/utilizatori.
• înțelege noțiuni de psihologie cognitivă și științe comportamentale în scopul adaptării conținutului, distribuției și interacțiunilor la profilurile utilizatorilor.
• integra propria cunoaștere pentru a contribui la practica profesională și cunoaștere și pentru a-i ghida pe alții în interacțiune folosind tehnologii digitale                </t>
    </r>
    <r>
      <rPr>
        <b/>
        <sz val="10"/>
        <color rgb="FF000000"/>
        <rFont val="Times New Roman"/>
        <family val="1"/>
        <charset val="238"/>
      </rPr>
      <t xml:space="preserve">                                                                   
C4. Proiectarea şi realizarea strategiilor publicitare
Absolventul va:
</t>
    </r>
    <r>
      <rPr>
        <sz val="10"/>
        <color rgb="FF000000"/>
        <rFont val="Times New Roman"/>
        <family val="1"/>
        <charset val="238"/>
      </rPr>
      <t xml:space="preserve">• cunoaște principalele strategii de elaborare ale unei campanii publicitare
• va înțelege principiile de consultanță oferite diferitelor tipuri de organizații
• cunoaște principalele teme legate de publicitate ce acoperă o abordare strategică generală a categoriilor de produse și servicii
• are cunoștințe privind comercializarea produselor, privind structura bugetelor necesare realizării campaniilor și a produselor publicitare
• cunoaște metode alternative prin care să le propună clienților promovarea organizațiilor, produselor sau a proiectelor
</t>
    </r>
    <r>
      <rPr>
        <b/>
        <sz val="10"/>
        <color rgb="FF000000"/>
        <rFont val="Times New Roman"/>
        <family val="1"/>
        <charset val="238"/>
      </rPr>
      <t>C5. Dezvoltarea conceptelor creative și realizarea produselor publicitare</t>
    </r>
    <r>
      <rPr>
        <sz val="10"/>
        <color rgb="FF000000"/>
        <rFont val="Times New Roman"/>
        <family val="1"/>
        <charset val="238"/>
      </rPr>
      <t xml:space="preserve">
Absolventul va:
• înțelege mecanismele de dezvoltare a conceptelor creative
• cunoaște elementele de elaborare scrisă sau verbală ale produselor publicitate
• cunoaște principiile de colaborare creativă cu graficieni
• înțelege elementele fundamentale ale conceperii unei campanii publicitare
• cunoaște modalități de identificare a nevoilor clienților și de îndeplinire a așteptărilor publicului-țintă prin intermediul conceptelor creative
</t>
    </r>
  </si>
  <si>
    <r>
      <t xml:space="preserve">C3. Describing the different types of audiences involved in communication/advertising                                                            
The graduate will:
</t>
    </r>
    <r>
      <rPr>
        <sz val="10"/>
        <color rgb="FF000000"/>
        <rFont val="Times New Roman"/>
        <family val="1"/>
        <charset val="238"/>
      </rPr>
      <t xml:space="preserve">• understand audience segmentation and will be able to identify different target audiences in the context of particular communication projects.
• understand documentation types                                                          
• discern between different advertising strategies depending on different digital communication situation factors and categories of users or audience segments.
• discern between different promoting models depending on different digital communication situation factors and categories of users or audience segments.
• understand and apply elements of cognitive psychology and behavioural sciences in order to adjust content, distribution, and interactions to user profiles.
• integrate their knowledge to contribute to professional practices and knowledge and to guide others in the interaction through digital technologies.                          </t>
    </r>
    <r>
      <rPr>
        <b/>
        <sz val="10"/>
        <color rgb="FF000000"/>
        <rFont val="Times New Roman"/>
        <family val="1"/>
        <charset val="238"/>
      </rPr>
      <t xml:space="preserve">                                      
C4. Designing and implementing advertising strategies
The graduate will:
</t>
    </r>
    <r>
      <rPr>
        <sz val="10"/>
        <color rgb="FF000000"/>
        <rFont val="Times New Roman"/>
        <family val="1"/>
        <charset val="238"/>
      </rPr>
      <t xml:space="preserve">• know the main strategies for developing an advertising campaign
• understand the consulting principles offered to different types of organizations
• understand the main topics related to advertising that cover a general strategic approach of categories of products and services
• has knowledge of product marketing, the structure of budgets for campaigns and advertising products
• discern between alternative methods to propose clients how to promote organizations, products, or projects
</t>
    </r>
    <r>
      <rPr>
        <b/>
        <sz val="10"/>
        <color rgb="FF000000"/>
        <rFont val="Times New Roman"/>
        <family val="1"/>
        <charset val="238"/>
      </rPr>
      <t>C5. Developing creative concepts and conceiving advertising products</t>
    </r>
    <r>
      <rPr>
        <sz val="10"/>
        <color rgb="FF000000"/>
        <rFont val="Times New Roman"/>
        <family val="1"/>
        <charset val="238"/>
      </rPr>
      <t xml:space="preserve">
The graduate will:
• understand the mechanisms of developing creative concepts
• know the elements of written or verbal elaboration of advertising products
• know the principles of creative collaboration with graphic designers
• understand the fundamentals of conceiving an advertising campaign
• know how to identify customer needs and meet the expectations of the target audience through creative concepts
</t>
    </r>
  </si>
  <si>
    <r>
      <t xml:space="preserve">C6. Identificarea şi utilizarea elementelor de analiză și promovare digitală
</t>
    </r>
    <r>
      <rPr>
        <sz val="10"/>
        <color rgb="FF000000"/>
        <rFont val="Times New Roman"/>
        <family val="1"/>
        <charset val="238"/>
      </rPr>
      <t xml:space="preserve">Absolventul va:
• înțelege gestionarea unui mediu digital interactiv pentru diversele tipuri de organizații
• cunoaște metodele de analiză și comunicare facilitate de aplicații și rețele de socializare
• cunoaște principalele mecanisme de menținere a legăturilor dintre comunități digitale diferite
• înțelege mecanismele de analiză și monitorizare a datelor digitale de pe rețelele de socializare pentru găsirea celor mai bune alternative de promovare
• cunoaște modalități de integrare a fundamentului strategic în activitatea de promovare în mediul digital   </t>
    </r>
  </si>
  <si>
    <r>
      <t xml:space="preserve">C6. Identifying and using elements of digital analysis and promotion
</t>
    </r>
    <r>
      <rPr>
        <sz val="10"/>
        <color rgb="FF000000"/>
        <rFont val="Times New Roman"/>
        <family val="1"/>
        <charset val="238"/>
      </rPr>
      <t>The graduate will:
• understand the management of an interactive digital environment for different types of organizations
• discern between the methods of analysis and communication facilitated by applications and social networks
• know the main mechanisms for maintaining different digital communities connected
• understand the mechanisms of analysis and monitoring of digital data on social networks to find the best promotion alternatives
• know ways to integrate the strategic foundation in promotions in the digital environment</t>
    </r>
  </si>
  <si>
    <r>
      <t xml:space="preserve">APTITUDINI:
C1. Identificarea si utilizarea limbajului, metodologiilor și cunoștințelor de specialitate din domeniul științelor comunicării
</t>
    </r>
    <r>
      <rPr>
        <sz val="9.5"/>
        <color rgb="FF000000"/>
        <rFont val="Times New Roman"/>
        <family val="1"/>
        <charset val="238"/>
      </rPr>
      <t>Absolventul va putea:
∙ ajusta conținutul și forma unor mesaje și adapta în funcție de tipul de mediu digital și asigura calitatea conținutului.
∙ formula concepte de proiectare a conținutului, mesajelor sau distribuției pentru situația de comunicare.
∙ asigura conformitatea conținuturilor create sau gestionate cu cerințele legale, norme deontologice, standarde comunicaționale sau regulamentele companiei, negocia drepturi de autor.
∙ consulta și gestiona multiple surse de comunicare și formula analize și sinteze.
∙ crea soluții pentru probleme complexe și slab definite referitoare la analiza și evaluarea surselor de date, și informațiilor și conținuturilor din medii digitale în baza credibilității și încrederii</t>
    </r>
    <r>
      <rPr>
        <b/>
        <sz val="9.5"/>
        <color rgb="FF000000"/>
        <rFont val="Times New Roman"/>
        <family val="1"/>
        <charset val="238"/>
      </rPr>
      <t xml:space="preserve">.
C2. Utilizarea noilor tehnologii de informare și comunicare (NTIC)
</t>
    </r>
    <r>
      <rPr>
        <sz val="9.5"/>
        <color rgb="FF000000"/>
        <rFont val="Times New Roman"/>
        <family val="1"/>
        <charset val="238"/>
      </rPr>
      <t>Absolventul va putea:
∙ utiliza software de editare a imaginilor și de promovare online.
∙ utiliza limbaje specifice comunicării în mediile digitale.
∙ transpune cerințe în diferite tipuri de conținut, aplica tehnici de redactare computerizată, aduna informație și interpreta texte.
∙ realiza căutări complexe în baze de date digitale și crea vizualizări de date în contextul unor rapoarte de cercetare/analiză.</t>
    </r>
    <r>
      <rPr>
        <b/>
        <sz val="9.5"/>
        <color rgb="FF000000"/>
        <rFont val="Times New Roman"/>
        <family val="1"/>
        <charset val="238"/>
      </rPr>
      <t xml:space="preserve">
</t>
    </r>
    <r>
      <rPr>
        <sz val="9.5"/>
        <color rgb="FF000000"/>
        <rFont val="Times New Roman"/>
        <family val="1"/>
        <charset val="238"/>
      </rPr>
      <t>∙ întocmi unui plan de folosire a noilor tehnologii informaționale și media pentru un proiect concret de gestiune a informației și/sau de comunicare profesionalizată in spațiul online.
∙ crea soluții pentru probleme complexe și slab definite referitoare la utilizarea tehnologiilor și instrumentelor digitale de comunicare.</t>
    </r>
  </si>
  <si>
    <r>
      <t>SKILLS:
C1. Identifying and using specialized terminology, methodologies, and knowledge from the field of communication sciences</t>
    </r>
    <r>
      <rPr>
        <sz val="9.5"/>
        <color rgb="FF000000"/>
        <rFont val="Times New Roman"/>
        <family val="1"/>
        <charset val="238"/>
      </rPr>
      <t xml:space="preserve">
The graduate will be able to:
∙ adapt message content and its form to the type of digital media and conduct content quality assurance.
∙ translate requirements for content, messages, or distribution into strategies appropriate for the communication situation.
∙ ensure contents created comply with legal requirements, deontological norms, communicational standards or with company regulations, negotiate exploitation rights.
∙ consult and manage multiple communication sources and elaborate analyses based on them.
∙ create solutions to complex problems with limited definition that are related to analysing and evaluating credible and reliable sources of data, information, and content in digital environments.
</t>
    </r>
    <r>
      <rPr>
        <b/>
        <sz val="9.5"/>
        <color rgb="FF000000"/>
        <rFont val="Times New Roman"/>
        <family val="1"/>
        <charset val="238"/>
      </rPr>
      <t>C2. Using new information and communication technologies (IT&amp;C)</t>
    </r>
    <r>
      <rPr>
        <sz val="9.5"/>
        <color rgb="FF000000"/>
        <rFont val="Times New Roman"/>
        <family val="1"/>
        <charset val="238"/>
      </rPr>
      <t xml:space="preserve">
The graduate will be able to:
∙ use image editing and online promotion software.
∙ use specific language for digital communication.
∙ translate requirement concepts into different types of content, apply computer-driven writing techniques, gather information, and interpret texts.
∙ use complex searches in digital databases and create data visualisations in the context of writing research/analysis reports.</t>
    </r>
    <r>
      <rPr>
        <b/>
        <sz val="9.5"/>
        <color rgb="FF000000"/>
        <rFont val="Times New Roman"/>
        <family val="1"/>
        <charset val="238"/>
      </rPr>
      <t xml:space="preserve">
</t>
    </r>
    <r>
      <rPr>
        <sz val="9.5"/>
        <color rgb="FF000000"/>
        <rFont val="Times New Roman"/>
        <family val="1"/>
        <charset val="238"/>
      </rPr>
      <t>∙ create a plan for the use of new information and communication technologies for a specific information management or professional communication project online.
∙ create solutions to complex problems with limited definition using communication digital tools and technologies.</t>
    </r>
  </si>
  <si>
    <r>
      <t xml:space="preserve">C3. Descrierea tipurilor diferite de audiență / public implicate în comunicare
</t>
    </r>
    <r>
      <rPr>
        <sz val="9"/>
        <color rgb="FF000000"/>
        <rFont val="Times New Roman"/>
        <family val="1"/>
        <charset val="238"/>
      </rPr>
      <t>Absolventul va putea:
∙ identifica nevoile utilizatorilor și studia modele de comportament online.
∙ evalua interacțiunea utilizatorilor cu execuțiile publicitare și determina obiectivele și îmbunătățirile pentru strategii ulterioare.
∙ dezvolta planuri pentru comunități online de utilizatori și utiliza rețele de socializare online.
∙ să se mențină la curent cu activitatea utilizatorilor pe platforme digitale și rețele sociale și da curs solicitărilor online formulate de aceștia.
∙ crea soluții pentru probleme complexe și slab definite referitoare la interacțiunea prin tehnologii și mijloace de comunicare digitale.</t>
    </r>
    <r>
      <rPr>
        <b/>
        <sz val="9"/>
        <color rgb="FF000000"/>
        <rFont val="Times New Roman"/>
        <family val="1"/>
        <charset val="238"/>
      </rPr>
      <t xml:space="preserve">
C4. Proiectarea și implementarea strategiilor și a campaniilor de relații publice
</t>
    </r>
    <r>
      <rPr>
        <sz val="9"/>
        <color rgb="FF000000"/>
        <rFont val="Times New Roman"/>
        <family val="1"/>
        <charset val="238"/>
      </rPr>
      <t>Absolventul va putea:
∙ comunica și coopera cu organizații și clienți în vederea transmiterii obiectivelor și specificațiilor strategiei de relații publice sau management al reputației.
∙ descrie, detalia și compara alternative posibile pe care clienții le-ar putea alege cu privire la strategiile de comunicare pentru a-i convinge să ia o decizie optimă pentru imaginea clientului și responsabilă față de public.
∙ consilia clienți din varii zone de activitate, vizibili în rândul opiniei publice, asupra modalității de prezentare optime pentru a maximiza răspunsul din partea publicului general sau a publicului-țintă, în funcție de situația dată.
∙ prezenta un discurs sau ține o prelegere în care demonstrează și explică clientului noile idei privind strategia de relații publice.
∙ gestionează și contribuie la conceperea și implementarea planurilor de comunicare internă și externă a organizației sau a clientului, inclusiv prezența sa online.
∙ proteja interesele și nevoile clientului prin adoptarea tuturor acțiunilor necesare și cercetarea tuturor alternativelor pentru a se asigura de obținerea rezultatului optim pentru imaginea clientului.</t>
    </r>
    <r>
      <rPr>
        <b/>
        <sz val="9"/>
        <color rgb="FF000000"/>
        <rFont val="Times New Roman"/>
        <family val="1"/>
        <charset val="238"/>
      </rPr>
      <t xml:space="preserve">
C5. Dezvoltarea și implementarea strategiilor de comunicare publică
</t>
    </r>
    <r>
      <rPr>
        <sz val="9"/>
        <color rgb="FF000000"/>
        <rFont val="Times New Roman"/>
        <family val="1"/>
        <charset val="238"/>
      </rPr>
      <t>Absolventul va putea:
∙ stabili legături între organizații și indivizi care ar putea beneficia de comunicarea mutuală pentru a facilita relația colaborativă pozitivă între cele două părți.
∙ valorifica contextul socio-cultural și economic pentru a configura campanii de comunicare publică sau responsabilitate socială corporativă cu impactul dorit.
∙ analiza fundamentul strategic al companiilor sau instituțiilor pentru a le integra în implementarea campaniei.
∙ coordona și gestiona relațiile cu rețele de susținători sau beneficiari ai campaniilor.
∙ motiva oamenii să acționeze prin dezvoltarea caracterului inspirațional sau motivațional al campaniilor publice.
∙ mențină o atitudine profesionistă pentru a răspunde eficient la solicitările mass-mediei.
∙ crea planuri de integrare a tehnologiilor digitale în strategiile de comunicare publică.</t>
    </r>
  </si>
  <si>
    <r>
      <t xml:space="preserve">C3. Describing the different types of audiences involved in communication
</t>
    </r>
    <r>
      <rPr>
        <sz val="9"/>
        <color rgb="FF000000"/>
        <rFont val="Times New Roman"/>
        <family val="1"/>
        <charset val="238"/>
      </rPr>
      <t>The graduate will be able to:
∙ identify user needs and study online behaviour models.
∙ evaluate the users’ interaction with advertising executions and determine the objectives and improvements of latter strategies.
∙ develop online community plans and use social media platforms.
∙ stay up to date with social media and digital platforms and follow up online user requests.
∙ create solutions to complex problems with limited definition that are related to interacting through digital technologies and digital communication means.</t>
    </r>
    <r>
      <rPr>
        <b/>
        <sz val="9"/>
        <color rgb="FF000000"/>
        <rFont val="Times New Roman"/>
        <family val="1"/>
        <charset val="238"/>
      </rPr>
      <t xml:space="preserve">
C4. Projecting and implementing public relations strategies and campaigns
</t>
    </r>
    <r>
      <rPr>
        <sz val="9"/>
        <color rgb="FF000000"/>
        <rFont val="Times New Roman"/>
        <family val="1"/>
        <charset val="238"/>
      </rPr>
      <t>The graduate will be able to:
∙ communicate and cooperate with organizations and clients in order to convey objectives and technicalities of the public relations or reputation management strategy.
∙ describe, elaborare, and compare possible alternatives for the clients regarding communication strategies in order to convince them to make an optimal decision for the client’s image and a responsible one towards the public.
∙ advise clients from various areas of activity, who are visible among the public opinion, on how to best present themselves to maximize the response from the general public or the target public, depending on the circumstance.
∙ give a speech or a lecture in which they demonstrate and explain to the client new ideas regarding the public relations campaign.
∙ manage and contribute to the conception and implementation of internal and external communication plans of the organization or client, including their online presence.
∙ protect the interests and needs of a client by taking all necessary actions and researching all alternatives to ensure that they obtain the favoured outcome for the client’s image.</t>
    </r>
    <r>
      <rPr>
        <b/>
        <sz val="9"/>
        <color rgb="FF000000"/>
        <rFont val="Times New Roman"/>
        <family val="1"/>
        <charset val="238"/>
      </rPr>
      <t xml:space="preserve">
C5. Developing and implementing public communication campaigns
</t>
    </r>
    <r>
      <rPr>
        <sz val="9"/>
        <color rgb="FF000000"/>
        <rFont val="Times New Roman"/>
        <family val="1"/>
        <charset val="238"/>
      </rPr>
      <t>The graduate will be able to:
∙ establish a connection between organisations and individuals who may benefit from communicating with one another in order to facilitate a positive collaborative relationship between both parties.
∙ capitalize on socio-cultural and economic contexts in order to frame public communication or corporate social responsibility campaigns with desired impact.
∙ analyze the strategic foundation of companies or institutions to integrate it into the performance of the campaign.
∙ coordinate and manage relations with networks or supporters or stakeholders of campaigns.
∙ engage people to take action by developing the inspirational or motivational feature of public campaigns.
∙ foster a professional attitude to respond effectively to the demands of the media.
∙ create integration plans for digital technologies in public communication campaigns.</t>
    </r>
  </si>
  <si>
    <r>
      <t xml:space="preserve">C6. Identificarea și utilizarea elementelor de analiză și comunicare digitală
</t>
    </r>
    <r>
      <rPr>
        <sz val="10"/>
        <color rgb="FF000000"/>
        <rFont val="Times New Roman"/>
        <family val="1"/>
        <charset val="238"/>
      </rPr>
      <t>Absolventul va putea:
∙ analiza tipare de comportament ale utilizatorilor din spațiul digital.
∙ utiliza traficul pe site-uri ale platformelor de comunicare socială pentru a atrage atenția variilor comunități vizate în campanii de comunicare.
∙ colabora cu un grup de profesioniști pentru a dezvolta strategii de comunicare online, respectând obiectivele clientului.
∙ crea planuri pentru creșterea comunităților online, dezvoltând aria de utilizare, păstrând utilizatori recenți și sporind participarea utilizatorilor.
∙ elabora metode de revizuire, evaluare și promovare ale unui produs sau serviciu prin diferite platforme online și de comunicare socială.</t>
    </r>
  </si>
  <si>
    <r>
      <t xml:space="preserve">C6. Identifying and using elements of digital analysis and communication
</t>
    </r>
    <r>
      <rPr>
        <sz val="10"/>
        <color rgb="FF000000"/>
        <rFont val="Times New Roman"/>
        <family val="1"/>
        <charset val="238"/>
      </rPr>
      <t>The graduate will be able to:
∙ analyse behaviour patterns of users from the digital environment.
∙ use the traffic on social media platforms sites to attract the attention of various communities targeted by communication campaigns.
∙ collaborate with a group of professionals to develop online communication strategies, respecting the client's objectives.
∙ create plans for growing online communities, expanding the area of use, retaining recent users, and increasing user participation.
∙ develop methods for reviewing, evaluating, and promoting a product or service through various online and social media platforms.</t>
    </r>
  </si>
  <si>
    <r>
      <t xml:space="preserve">RESPONSABILITATE ȘI AUTONOMIE:
</t>
    </r>
    <r>
      <rPr>
        <sz val="10"/>
        <color rgb="FF000000"/>
        <rFont val="Times New Roman"/>
        <family val="1"/>
      </rPr>
      <t xml:space="preserve">Absolventul va putea:                                                                                                                           
</t>
    </r>
    <r>
      <rPr>
        <b/>
        <sz val="10"/>
        <color rgb="FF000000"/>
        <rFont val="Times New Roman"/>
        <family val="1"/>
      </rPr>
      <t xml:space="preserve">- </t>
    </r>
    <r>
      <rPr>
        <sz val="10"/>
        <color rgb="FF000000"/>
        <rFont val="Times New Roman"/>
        <family val="1"/>
      </rPr>
      <t xml:space="preserve">rezolva în mod realist - cu argumentare atât teoretică, cât și practică - a unor situații profesionale uzuale, în vederea soluționării eficiente și deontologice a acestora.
</t>
    </r>
    <r>
      <rPr>
        <b/>
        <sz val="10"/>
        <color rgb="FF000000"/>
        <rFont val="Times New Roman"/>
        <family val="1"/>
      </rPr>
      <t xml:space="preserve">- </t>
    </r>
    <r>
      <rPr>
        <sz val="10"/>
        <color rgb="FF000000"/>
        <rFont val="Times New Roman"/>
        <family val="1"/>
      </rPr>
      <t xml:space="preserve">aplica tehnici de muncă eficientă în echipa multidisciplinară cu îndeplinirea anumitor sarcini pe paliere ierarhice.
</t>
    </r>
    <r>
      <rPr>
        <b/>
        <sz val="10"/>
        <color rgb="FF000000"/>
        <rFont val="Times New Roman"/>
        <family val="1"/>
      </rPr>
      <t xml:space="preserve">- </t>
    </r>
    <r>
      <rPr>
        <sz val="10"/>
        <color rgb="FF000000"/>
        <rFont val="Times New Roman"/>
        <family val="1"/>
      </rPr>
      <t xml:space="preserve">autoevalua nevoia de formare profesională în scopul inserției și a adaptării la cerințele pieței muncii.
</t>
    </r>
    <r>
      <rPr>
        <b/>
        <sz val="10"/>
        <color rgb="FF000000"/>
        <rFont val="Times New Roman"/>
        <family val="1"/>
      </rPr>
      <t xml:space="preserve">- </t>
    </r>
    <r>
      <rPr>
        <sz val="10"/>
        <color rgb="FF000000"/>
        <rFont val="Times New Roman"/>
        <family val="1"/>
      </rPr>
      <t xml:space="preserve">respecta documentele informative transmise de clienți, planul de lucru, solicitările creative ale artiștilor, cerințele tehnice formulate de programatori și bugetul stabilit pentru proiectul în execuție.
</t>
    </r>
    <r>
      <rPr>
        <b/>
        <sz val="10"/>
        <color rgb="FF000000"/>
        <rFont val="Times New Roman"/>
        <family val="1"/>
      </rPr>
      <t xml:space="preserve">- </t>
    </r>
    <r>
      <rPr>
        <sz val="10"/>
        <color rgb="FF000000"/>
        <rFont val="Times New Roman"/>
        <family val="1"/>
      </rPr>
      <t xml:space="preserve">dezvolta rețele profesionale, stabili contacte pentru a menține fluxul de informații, stabili relații de afaceri și utiliza diferite canale de comunicare profesională.
</t>
    </r>
    <r>
      <rPr>
        <b/>
        <sz val="10"/>
        <color rgb="FF000000"/>
        <rFont val="Times New Roman"/>
        <family val="1"/>
      </rPr>
      <t xml:space="preserve">- </t>
    </r>
    <r>
      <rPr>
        <sz val="10"/>
        <color rgb="FF000000"/>
        <rFont val="Times New Roman"/>
        <family val="1"/>
      </rPr>
      <t xml:space="preserve">dezvolta idei creative și defini planuri strategice
</t>
    </r>
    <r>
      <rPr>
        <b/>
        <sz val="10"/>
        <color rgb="FF000000"/>
        <rFont val="Times New Roman"/>
        <family val="1"/>
      </rPr>
      <t xml:space="preserve">- </t>
    </r>
    <r>
      <rPr>
        <sz val="10"/>
        <color rgb="FF000000"/>
        <rFont val="Times New Roman"/>
        <family val="1"/>
      </rPr>
      <t>crea soluții pentru probleme complexe și slab definite referitoare la utilizarea proceselor colaborative și co-construcția și co-crearea de date, resurse și cunoaștere prin instrumente și tehnologii digitale</t>
    </r>
  </si>
  <si>
    <r>
      <t xml:space="preserve">RESPONSIBILITY AND AUTONOMY:
</t>
    </r>
    <r>
      <rPr>
        <sz val="10"/>
        <color rgb="FF000000"/>
        <rFont val="Times New Roman"/>
        <family val="1"/>
      </rPr>
      <t>The graduate will be able to:</t>
    </r>
    <r>
      <rPr>
        <b/>
        <sz val="10"/>
        <color rgb="FF000000"/>
        <rFont val="Times New Roman"/>
        <family val="1"/>
        <charset val="238"/>
      </rPr>
      <t xml:space="preserve">                                                               
- </t>
    </r>
    <r>
      <rPr>
        <sz val="10"/>
        <color rgb="FF000000"/>
        <rFont val="Times New Roman"/>
        <family val="1"/>
      </rPr>
      <t>solve, in a realistic manner, with both theoretical and practical argumentation, common professional situations, to provide an efficient and deontological solution. 
-</t>
    </r>
    <r>
      <rPr>
        <b/>
        <sz val="10"/>
        <color rgb="FF000000"/>
        <rFont val="Times New Roman"/>
        <family val="1"/>
        <charset val="238"/>
      </rPr>
      <t xml:space="preserve"> </t>
    </r>
    <r>
      <rPr>
        <sz val="10"/>
        <color rgb="FF000000"/>
        <rFont val="Times New Roman"/>
        <family val="1"/>
      </rPr>
      <t>apply efficient teamwork techniques, in a multidisciplinary team, accomplishing tasks on hierarchic levels.</t>
    </r>
    <r>
      <rPr>
        <b/>
        <sz val="10"/>
        <color rgb="FF000000"/>
        <rFont val="Times New Roman"/>
        <family val="1"/>
        <charset val="238"/>
      </rPr>
      <t xml:space="preserve">
- </t>
    </r>
    <r>
      <rPr>
        <sz val="10"/>
        <color rgb="FF000000"/>
        <rFont val="Times New Roman"/>
        <family val="1"/>
      </rPr>
      <t>self-evaluate the need for professional training for the purpose of insertion and adaptation to the requirements of the labour market</t>
    </r>
    <r>
      <rPr>
        <b/>
        <sz val="10"/>
        <color rgb="FF000000"/>
        <rFont val="Times New Roman"/>
        <family val="1"/>
        <charset val="238"/>
      </rPr>
      <t xml:space="preserve">
- </t>
    </r>
    <r>
      <rPr>
        <sz val="10"/>
        <color rgb="FF000000"/>
        <rFont val="Times New Roman"/>
        <family val="1"/>
      </rPr>
      <t>follow a brief, the work plan and work schedule, adapt to artists’ creative demands, follow technical requirements by developers and finish projects within budget.</t>
    </r>
    <r>
      <rPr>
        <b/>
        <sz val="10"/>
        <color rgb="FF000000"/>
        <rFont val="Times New Roman"/>
        <family val="1"/>
        <charset val="238"/>
      </rPr>
      <t xml:space="preserve">
- </t>
    </r>
    <r>
      <rPr>
        <sz val="10"/>
        <color rgb="FF000000"/>
        <rFont val="Times New Roman"/>
        <family val="1"/>
      </rPr>
      <t>develop professional networks, build contacts to maintain news flow, build business relationships and use different professional communication channels.</t>
    </r>
    <r>
      <rPr>
        <b/>
        <sz val="10"/>
        <color rgb="FF000000"/>
        <rFont val="Times New Roman"/>
        <family val="1"/>
        <charset val="238"/>
      </rPr>
      <t xml:space="preserve">
- </t>
    </r>
    <r>
      <rPr>
        <sz val="10"/>
        <color rgb="FF000000"/>
        <rFont val="Times New Roman"/>
        <family val="1"/>
      </rPr>
      <t>develop creative ideas and define strategic plans</t>
    </r>
    <r>
      <rPr>
        <b/>
        <sz val="10"/>
        <color rgb="FF000000"/>
        <rFont val="Times New Roman"/>
        <family val="1"/>
        <charset val="238"/>
      </rPr>
      <t xml:space="preserve">
- </t>
    </r>
    <r>
      <rPr>
        <sz val="10"/>
        <color rgb="FF000000"/>
        <rFont val="Times New Roman"/>
        <family val="1"/>
      </rPr>
      <t>create solutions to complex problems with limited definition that are related to using collaborative processes and coconstruction and co-creation of data, resources and knowledge through digital tools and technologies.</t>
    </r>
  </si>
  <si>
    <t>De fapt sunt rezultate ale învățării, la fel ca în suplimentul la diplomă, ceea ce este foarte bine, am șters "competențe" și am preluat complet din RNCIS</t>
  </si>
  <si>
    <t>Am rescris modul de alegere al opționalelor ca să corespundă cu tabelele</t>
  </si>
  <si>
    <t>Am corectat formulele</t>
  </si>
  <si>
    <t>DISCIPLINE FACULTATIVE TRANSVERSALE</t>
  </si>
  <si>
    <t>Am pus formule la practică</t>
  </si>
  <si>
    <t>Didactica  științelor socio-umane / The didactics of socio-humanistic sciences / Társadalomtudomány szakmódszertan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</si>
</sst>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charset val="238"/>
      <scheme val="minor"/>
    </font>
    <font>
      <sz val="11"/>
      <color theme="1"/>
      <name val="Calibri"/>
      <family val="2"/>
      <scheme val="minor"/>
    </font>
    <font>
      <sz val="10"/>
      <color indexed="8"/>
      <name val="Times New Roman"/>
      <family val="1"/>
    </font>
    <font>
      <b/>
      <sz val="10"/>
      <color indexed="8"/>
      <name val="Times New Roman"/>
      <family val="1"/>
    </font>
    <font>
      <b/>
      <sz val="11"/>
      <color indexed="8"/>
      <name val="Times New Roman"/>
      <family val="1"/>
    </font>
    <font>
      <sz val="8"/>
      <name val="Calibri"/>
      <family val="2"/>
      <charset val="238"/>
    </font>
    <font>
      <sz val="10"/>
      <color indexed="8"/>
      <name val="Calibri"/>
      <family val="2"/>
    </font>
    <font>
      <sz val="10"/>
      <color theme="1"/>
      <name val="Times New Roman"/>
      <family val="1"/>
    </font>
    <font>
      <sz val="10"/>
      <name val="Times New Roman"/>
      <family val="1"/>
    </font>
    <font>
      <b/>
      <sz val="9"/>
      <color indexed="81"/>
      <name val="Tahoma"/>
      <family val="2"/>
      <charset val="238"/>
    </font>
    <font>
      <sz val="9"/>
      <color indexed="10"/>
      <name val="Tahoma"/>
      <family val="2"/>
      <charset val="238"/>
    </font>
    <font>
      <sz val="9"/>
      <color indexed="81"/>
      <name val="Tahoma"/>
      <family val="2"/>
      <charset val="238"/>
    </font>
    <font>
      <b/>
      <sz val="9"/>
      <color indexed="10"/>
      <name val="Tahoma"/>
      <family val="2"/>
      <charset val="238"/>
    </font>
    <font>
      <sz val="10"/>
      <color indexed="8"/>
      <name val="Times New Roman"/>
      <family val="1"/>
      <charset val="238"/>
    </font>
    <font>
      <b/>
      <sz val="10"/>
      <color rgb="FFFF0000"/>
      <name val="Times New Roman"/>
      <family val="1"/>
      <charset val="238"/>
    </font>
    <font>
      <b/>
      <sz val="10"/>
      <color indexed="8"/>
      <name val="Times New Roman"/>
      <family val="1"/>
      <charset val="238"/>
    </font>
    <font>
      <b/>
      <sz val="10"/>
      <name val="Times New Roman"/>
      <family val="1"/>
      <charset val="238"/>
    </font>
    <font>
      <sz val="9"/>
      <color indexed="8"/>
      <name val="Times New Roman"/>
      <family val="1"/>
    </font>
    <font>
      <b/>
      <sz val="9"/>
      <color indexed="8"/>
      <name val="Times New Roman"/>
      <family val="1"/>
    </font>
    <font>
      <b/>
      <sz val="10"/>
      <name val="Times New Roman"/>
      <family val="1"/>
    </font>
    <font>
      <sz val="9"/>
      <color indexed="8"/>
      <name val="Times New Roman"/>
      <family val="1"/>
      <charset val="238"/>
    </font>
    <font>
      <b/>
      <sz val="11"/>
      <color theme="1"/>
      <name val="Calibri"/>
      <family val="2"/>
      <charset val="238"/>
      <scheme val="minor"/>
    </font>
    <font>
      <sz val="9"/>
      <color indexed="81"/>
      <name val="Segoe UI"/>
      <family val="2"/>
      <charset val="238"/>
    </font>
    <font>
      <b/>
      <sz val="9"/>
      <color indexed="81"/>
      <name val="Segoe UI"/>
      <family val="2"/>
      <charset val="238"/>
    </font>
    <font>
      <b/>
      <sz val="10"/>
      <color rgb="FF000000"/>
      <name val="Times New Roman"/>
      <family val="1"/>
      <charset val="238"/>
    </font>
    <font>
      <sz val="10"/>
      <color rgb="FF000000"/>
      <name val="Times New Roman"/>
      <family val="1"/>
      <charset val="238"/>
    </font>
    <font>
      <b/>
      <sz val="10"/>
      <color theme="1"/>
      <name val="Times New Roman"/>
      <family val="1"/>
      <charset val="238"/>
    </font>
    <font>
      <b/>
      <sz val="9"/>
      <color rgb="FF000000"/>
      <name val="Tahoma"/>
      <family val="2"/>
      <charset val="238"/>
    </font>
    <font>
      <sz val="9"/>
      <color rgb="FFFF0000"/>
      <name val="Tahoma"/>
      <family val="2"/>
      <charset val="238"/>
    </font>
    <font>
      <b/>
      <sz val="9"/>
      <color rgb="FFFF0000"/>
      <name val="Tahoma"/>
      <family val="2"/>
      <charset val="238"/>
    </font>
    <font>
      <sz val="9"/>
      <color rgb="FF000000"/>
      <name val="Tahoma"/>
      <family val="2"/>
      <charset val="238"/>
    </font>
    <font>
      <b/>
      <sz val="10"/>
      <color rgb="FF000000"/>
      <name val="Times New Roman"/>
      <family val="1"/>
    </font>
    <font>
      <sz val="10"/>
      <color theme="1"/>
      <name val="Times New Roman"/>
      <family val="1"/>
      <charset val="238"/>
    </font>
    <font>
      <sz val="10"/>
      <color rgb="FF000000"/>
      <name val="Times New Roman"/>
      <family val="1"/>
    </font>
    <font>
      <sz val="11"/>
      <name val="Calibri"/>
      <family val="2"/>
      <charset val="238"/>
    </font>
    <font>
      <sz val="11"/>
      <color rgb="FF000000"/>
      <name val="Calibri"/>
      <family val="2"/>
      <charset val="238"/>
    </font>
    <font>
      <i/>
      <sz val="9"/>
      <color rgb="FFFF0000"/>
      <name val="Tahoma"/>
      <family val="2"/>
      <charset val="238"/>
    </font>
    <font>
      <b/>
      <sz val="9"/>
      <color rgb="FF000000"/>
      <name val="Segoe UI"/>
      <family val="2"/>
      <charset val="238"/>
    </font>
    <font>
      <sz val="9"/>
      <color rgb="FF000000"/>
      <name val="Segoe UI"/>
      <family val="2"/>
      <charset val="238"/>
    </font>
    <font>
      <i/>
      <sz val="11"/>
      <color theme="1"/>
      <name val="Calibri"/>
      <family val="2"/>
      <scheme val="minor"/>
    </font>
    <font>
      <sz val="8"/>
      <color rgb="FF000000"/>
      <name val="Segoe UI"/>
      <family val="2"/>
      <charset val="238"/>
    </font>
    <font>
      <sz val="11"/>
      <color theme="1"/>
      <name val="Calibri"/>
      <family val="2"/>
      <charset val="238"/>
      <scheme val="minor"/>
    </font>
    <font>
      <sz val="11"/>
      <color theme="1"/>
      <name val="Calibri"/>
      <family val="2"/>
      <charset val="238"/>
    </font>
    <font>
      <sz val="11"/>
      <color theme="1"/>
      <name val="Arial"/>
      <family val="2"/>
      <charset val="238"/>
    </font>
    <font>
      <sz val="10"/>
      <color rgb="FFFF0000"/>
      <name val="Times New Roman"/>
      <family val="1"/>
      <charset val="238"/>
    </font>
    <font>
      <sz val="11"/>
      <color rgb="FFFF0000"/>
      <name val="Arial"/>
      <family val="2"/>
      <charset val="238"/>
    </font>
    <font>
      <b/>
      <sz val="9.5"/>
      <color rgb="FF000000"/>
      <name val="Times New Roman"/>
      <family val="1"/>
      <charset val="238"/>
    </font>
    <font>
      <sz val="9.5"/>
      <color rgb="FF000000"/>
      <name val="Times New Roman"/>
      <family val="1"/>
      <charset val="238"/>
    </font>
    <font>
      <b/>
      <sz val="9"/>
      <color rgb="FF000000"/>
      <name val="Times New Roman"/>
      <family val="1"/>
      <charset val="238"/>
    </font>
    <font>
      <sz val="9"/>
      <color rgb="FF000000"/>
      <name val="Times New Roman"/>
      <family val="1"/>
      <charset val="238"/>
    </font>
    <font>
      <b/>
      <sz val="10"/>
      <color rgb="FFFF0000"/>
      <name val="Times New Roman"/>
      <family val="1"/>
    </font>
  </fonts>
  <fills count="14">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88"/>
        <bgColor rgb="FFFFFF88"/>
      </patternFill>
    </fill>
    <fill>
      <patternFill patternType="solid">
        <fgColor rgb="FFFFFF99"/>
        <bgColor rgb="FFFFFF99"/>
      </patternFill>
    </fill>
    <fill>
      <patternFill patternType="solid">
        <fgColor rgb="FFFFFF00"/>
        <bgColor rgb="FFFFFF88"/>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2">
    <xf numFmtId="0" fontId="0" fillId="0" borderId="0"/>
    <xf numFmtId="0" fontId="41" fillId="0" borderId="0"/>
  </cellStyleXfs>
  <cellXfs count="468">
    <xf numFmtId="0" fontId="0" fillId="0" borderId="0" xfId="0"/>
    <xf numFmtId="0" fontId="2" fillId="0" borderId="0" xfId="0" applyFont="1" applyProtection="1">
      <protection locked="0"/>
    </xf>
    <xf numFmtId="0" fontId="2" fillId="0" borderId="0" xfId="0" applyFont="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2"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protection locked="0"/>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xf>
    <xf numFmtId="0" fontId="6" fillId="0" borderId="0" xfId="0" applyFont="1" applyProtection="1">
      <protection locked="0"/>
    </xf>
    <xf numFmtId="1" fontId="2" fillId="4" borderId="1" xfId="0" applyNumberFormat="1" applyFont="1" applyFill="1" applyBorder="1" applyAlignment="1" applyProtection="1">
      <alignment horizontal="left" vertical="center"/>
      <protection locked="0"/>
    </xf>
    <xf numFmtId="1" fontId="2" fillId="4" borderId="1" xfId="0" applyNumberFormat="1" applyFont="1" applyFill="1" applyBorder="1" applyAlignment="1" applyProtection="1">
      <alignment horizontal="center" vertical="center"/>
      <protection locked="0"/>
    </xf>
    <xf numFmtId="1" fontId="2" fillId="4" borderId="1" xfId="0" applyNumberFormat="1" applyFont="1" applyFill="1" applyBorder="1" applyAlignment="1">
      <alignment horizontal="center" vertical="center"/>
    </xf>
    <xf numFmtId="1" fontId="2"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3" fillId="0" borderId="2" xfId="0" applyFont="1" applyBorder="1" applyAlignment="1" applyProtection="1">
      <alignment vertical="center"/>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8"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wrapText="1"/>
      <protection locked="0"/>
    </xf>
    <xf numFmtId="0" fontId="0" fillId="0" borderId="0" xfId="0" applyAlignment="1">
      <alignment wrapText="1"/>
    </xf>
    <xf numFmtId="0" fontId="0" fillId="0" borderId="0" xfId="0" applyAlignment="1">
      <alignment horizontal="center" vertical="center" wrapText="1"/>
    </xf>
    <xf numFmtId="0" fontId="3" fillId="0" borderId="0" xfId="0" applyFont="1" applyAlignment="1" applyProtection="1">
      <alignment horizontal="left" vertical="center"/>
      <protection locked="0"/>
    </xf>
    <xf numFmtId="10"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9" fontId="3" fillId="0" borderId="0" xfId="0" applyNumberFormat="1" applyFont="1" applyAlignment="1">
      <alignment horizontal="center" vertical="center"/>
    </xf>
    <xf numFmtId="1" fontId="2" fillId="3" borderId="1" xfId="0" applyNumberFormat="1" applyFont="1" applyFill="1" applyBorder="1" applyAlignment="1" applyProtection="1">
      <alignment horizontal="left" vertical="center"/>
      <protection locked="0"/>
    </xf>
    <xf numFmtId="1" fontId="3" fillId="0" borderId="1" xfId="0" applyNumberFormat="1" applyFont="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1" fontId="15" fillId="4"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13" fillId="0" borderId="0" xfId="0" applyFont="1" applyAlignment="1">
      <alignment horizontal="left" vertical="center" wrapText="1"/>
    </xf>
    <xf numFmtId="10" fontId="3" fillId="0" borderId="0" xfId="0" applyNumberFormat="1" applyFont="1" applyAlignment="1" applyProtection="1">
      <alignment horizontal="left" vertical="center"/>
      <protection locked="0"/>
    </xf>
    <xf numFmtId="0" fontId="19" fillId="0" borderId="0" xfId="0" applyFont="1" applyAlignment="1">
      <alignment horizontal="center" vertical="center"/>
    </xf>
    <xf numFmtId="0" fontId="2" fillId="0" borderId="1" xfId="0" applyFont="1" applyBorder="1" applyProtection="1">
      <protection locked="0"/>
    </xf>
    <xf numFmtId="1" fontId="2" fillId="4" borderId="3" xfId="0" applyNumberFormat="1" applyFont="1" applyFill="1" applyBorder="1" applyAlignment="1" applyProtection="1">
      <alignment horizontal="center" vertical="center"/>
      <protection locked="0"/>
    </xf>
    <xf numFmtId="1" fontId="2" fillId="4" borderId="3" xfId="0" applyNumberFormat="1" applyFont="1" applyFill="1" applyBorder="1" applyAlignment="1">
      <alignment horizontal="center" vertical="center"/>
    </xf>
    <xf numFmtId="1" fontId="2" fillId="4" borderId="3" xfId="0" applyNumberFormat="1" applyFont="1" applyFill="1" applyBorder="1" applyAlignment="1" applyProtection="1">
      <alignment horizontal="left" vertical="center"/>
      <protection locked="0"/>
    </xf>
    <xf numFmtId="1" fontId="2" fillId="4" borderId="3" xfId="0" applyNumberFormat="1" applyFont="1" applyFill="1" applyBorder="1" applyAlignment="1" applyProtection="1">
      <alignment horizontal="center" vertical="center" wrapText="1"/>
      <protection locked="0"/>
    </xf>
    <xf numFmtId="1" fontId="3" fillId="4" borderId="3" xfId="0" applyNumberFormat="1" applyFont="1" applyFill="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2" fontId="2" fillId="4" borderId="1" xfId="0" applyNumberFormat="1"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xf>
    <xf numFmtId="0" fontId="2" fillId="0" borderId="0" xfId="0" applyFont="1" applyAlignment="1" applyProtection="1">
      <alignment horizontal="justify"/>
      <protection locked="0"/>
    </xf>
    <xf numFmtId="0" fontId="8" fillId="0" borderId="0" xfId="0" applyFont="1" applyAlignment="1" applyProtection="1">
      <alignment vertical="center" wrapText="1"/>
      <protection locked="0"/>
    </xf>
    <xf numFmtId="0" fontId="8" fillId="0" borderId="0" xfId="0" applyFont="1" applyAlignment="1" applyProtection="1">
      <alignment vertical="center"/>
      <protection locked="0"/>
    </xf>
    <xf numFmtId="0" fontId="16" fillId="0" borderId="0" xfId="0" applyFont="1" applyAlignment="1" applyProtection="1">
      <alignment horizontal="left" vertical="center" wrapText="1"/>
      <protection locked="0"/>
    </xf>
    <xf numFmtId="0" fontId="3" fillId="0" borderId="0" xfId="0" applyFont="1" applyProtection="1">
      <protection locked="0"/>
    </xf>
    <xf numFmtId="0" fontId="2" fillId="0" borderId="4" xfId="0" applyFont="1" applyBorder="1" applyAlignment="1" applyProtection="1">
      <alignment horizontal="left" vertical="center"/>
      <protection locked="0"/>
    </xf>
    <xf numFmtId="0" fontId="2"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32" fillId="10" borderId="19" xfId="0" applyFont="1" applyFill="1" applyBorder="1" applyAlignment="1">
      <alignment horizontal="center" vertical="center" wrapText="1"/>
    </xf>
    <xf numFmtId="0" fontId="25" fillId="11" borderId="19" xfId="0" applyFont="1" applyFill="1" applyBorder="1" applyAlignment="1">
      <alignment horizontal="left" vertical="center"/>
    </xf>
    <xf numFmtId="0" fontId="32" fillId="10" borderId="19" xfId="0" applyFont="1" applyFill="1" applyBorder="1" applyAlignment="1">
      <alignment horizontal="left" vertical="center" wrapText="1"/>
    </xf>
    <xf numFmtId="0" fontId="25" fillId="11" borderId="19" xfId="0" applyFont="1" applyFill="1" applyBorder="1" applyAlignment="1">
      <alignment horizontal="center" vertical="center"/>
    </xf>
    <xf numFmtId="0" fontId="32" fillId="11" borderId="19" xfId="0" applyFont="1" applyFill="1" applyBorder="1" applyAlignment="1">
      <alignment horizontal="left" vertical="center"/>
    </xf>
    <xf numFmtId="0" fontId="25" fillId="10" borderId="19" xfId="0" applyFont="1" applyFill="1" applyBorder="1" applyAlignment="1">
      <alignment horizontal="left" vertical="center" wrapText="1"/>
    </xf>
    <xf numFmtId="0" fontId="25" fillId="10" borderId="18" xfId="0" applyFont="1" applyFill="1" applyBorder="1" applyAlignment="1">
      <alignment horizontal="center" vertical="center" wrapText="1"/>
    </xf>
    <xf numFmtId="0" fontId="25" fillId="10" borderId="18" xfId="0" applyFont="1" applyFill="1" applyBorder="1" applyAlignment="1">
      <alignment horizontal="center" vertical="center"/>
    </xf>
    <xf numFmtId="0" fontId="25" fillId="10" borderId="20" xfId="0" applyFont="1" applyFill="1" applyBorder="1" applyAlignment="1">
      <alignment horizontal="left" vertical="center" wrapText="1"/>
    </xf>
    <xf numFmtId="0" fontId="25" fillId="10" borderId="21" xfId="0" applyFont="1" applyFill="1" applyBorder="1" applyAlignment="1">
      <alignment horizontal="center" vertical="center" wrapText="1"/>
    </xf>
    <xf numFmtId="0" fontId="25" fillId="10" borderId="21" xfId="0" applyFont="1" applyFill="1" applyBorder="1" applyAlignment="1">
      <alignment horizontal="center" vertical="center"/>
    </xf>
    <xf numFmtId="0" fontId="25" fillId="11" borderId="20" xfId="0" applyFont="1" applyFill="1" applyBorder="1" applyAlignment="1">
      <alignment horizontal="left" vertical="center"/>
    </xf>
    <xf numFmtId="0" fontId="25" fillId="11" borderId="21" xfId="0" applyFont="1" applyFill="1" applyBorder="1" applyAlignment="1">
      <alignment horizontal="center" vertical="center"/>
    </xf>
    <xf numFmtId="0" fontId="32" fillId="11" borderId="19" xfId="0" applyFont="1" applyFill="1" applyBorder="1" applyAlignment="1">
      <alignment horizontal="center" vertical="center"/>
    </xf>
    <xf numFmtId="1" fontId="25" fillId="11" borderId="19" xfId="0" applyNumberFormat="1" applyFont="1" applyFill="1" applyBorder="1" applyAlignment="1">
      <alignment horizontal="center" vertical="center"/>
    </xf>
    <xf numFmtId="0" fontId="26" fillId="11" borderId="19" xfId="0" applyFont="1" applyFill="1" applyBorder="1" applyAlignment="1">
      <alignment horizontal="center" vertical="center"/>
    </xf>
    <xf numFmtId="0" fontId="24" fillId="11" borderId="19" xfId="0" applyFont="1" applyFill="1" applyBorder="1" applyAlignment="1">
      <alignment horizontal="center" vertical="center"/>
    </xf>
    <xf numFmtId="0" fontId="25" fillId="10" borderId="19" xfId="0" applyFont="1" applyFill="1" applyBorder="1" applyAlignment="1">
      <alignment horizontal="center" vertical="center" wrapText="1"/>
    </xf>
    <xf numFmtId="0" fontId="2" fillId="0" borderId="1" xfId="0" applyFont="1" applyBorder="1" applyAlignment="1" applyProtection="1">
      <alignment horizontal="left" vertical="center"/>
      <protection locked="0"/>
    </xf>
    <xf numFmtId="0" fontId="2" fillId="7" borderId="0" xfId="0" applyFont="1" applyFill="1" applyAlignment="1" applyProtection="1">
      <alignment horizontal="left" vertical="center" wrapText="1"/>
      <protection locked="0"/>
    </xf>
    <xf numFmtId="0" fontId="21" fillId="0" borderId="0" xfId="1" applyFont="1" applyAlignment="1">
      <alignment horizontal="justify" vertical="center" wrapText="1"/>
    </xf>
    <xf numFmtId="0" fontId="21" fillId="0" borderId="0" xfId="1" applyFont="1" applyAlignment="1">
      <alignment vertical="center" wrapText="1"/>
    </xf>
    <xf numFmtId="0" fontId="42" fillId="0" borderId="0" xfId="0" applyFont="1"/>
    <xf numFmtId="0" fontId="25" fillId="0" borderId="0" xfId="0" applyFont="1" applyAlignment="1">
      <alignment vertical="center"/>
    </xf>
    <xf numFmtId="0" fontId="14" fillId="7" borderId="0" xfId="0" applyFont="1" applyFill="1" applyAlignment="1" applyProtection="1">
      <alignment vertical="center"/>
      <protection locked="0"/>
    </xf>
    <xf numFmtId="0" fontId="32" fillId="12" borderId="19" xfId="0" applyFont="1" applyFill="1" applyBorder="1" applyAlignment="1">
      <alignment horizontal="center" vertical="center" wrapText="1"/>
    </xf>
    <xf numFmtId="0" fontId="25" fillId="12" borderId="21" xfId="0" applyFont="1" applyFill="1" applyBorder="1" applyAlignment="1">
      <alignment horizontal="center" vertical="center"/>
    </xf>
    <xf numFmtId="0" fontId="25" fillId="12" borderId="21" xfId="0" applyFont="1" applyFill="1" applyBorder="1" applyAlignment="1">
      <alignment horizontal="center" vertical="center" wrapText="1"/>
    </xf>
    <xf numFmtId="1" fontId="14" fillId="0" borderId="19" xfId="0" applyNumberFormat="1" applyFont="1" applyBorder="1" applyAlignment="1">
      <alignment horizontal="center" vertical="center"/>
    </xf>
    <xf numFmtId="1" fontId="50" fillId="0" borderId="1" xfId="0" applyNumberFormat="1" applyFont="1" applyBorder="1" applyAlignment="1">
      <alignment horizontal="center" vertical="center"/>
    </xf>
    <xf numFmtId="0" fontId="14" fillId="7" borderId="0" xfId="0" applyFont="1" applyFill="1" applyAlignment="1" applyProtection="1">
      <alignment horizontal="left" vertical="center"/>
      <protection locked="0"/>
    </xf>
    <xf numFmtId="1" fontId="2" fillId="7" borderId="1" xfId="0" applyNumberFormat="1" applyFont="1" applyFill="1" applyBorder="1" applyAlignment="1">
      <alignment horizontal="center" vertical="center"/>
    </xf>
    <xf numFmtId="1" fontId="8" fillId="13" borderId="1" xfId="0" applyNumberFormat="1" applyFont="1" applyFill="1" applyBorder="1" applyAlignment="1">
      <alignment horizontal="center" vertical="center"/>
    </xf>
    <xf numFmtId="0" fontId="14" fillId="7" borderId="0" xfId="0" applyFont="1" applyFill="1" applyProtection="1">
      <protection locked="0"/>
    </xf>
    <xf numFmtId="0" fontId="14" fillId="7" borderId="14" xfId="0" applyFont="1" applyFill="1" applyBorder="1" applyAlignment="1" applyProtection="1">
      <alignment horizontal="left" vertical="center" wrapText="1"/>
      <protection locked="0"/>
    </xf>
    <xf numFmtId="0" fontId="14" fillId="7" borderId="0" xfId="0" applyFont="1" applyFill="1" applyAlignment="1" applyProtection="1">
      <alignment horizontal="left" vertical="center" wrapText="1"/>
      <protection locked="0"/>
    </xf>
    <xf numFmtId="0" fontId="25" fillId="0" borderId="0" xfId="0" applyFont="1" applyAlignment="1">
      <alignment horizontal="left" vertical="center" wrapText="1"/>
    </xf>
    <xf numFmtId="0" fontId="44" fillId="0" borderId="0" xfId="0" applyFont="1" applyAlignment="1">
      <alignment horizontal="left" vertical="center" wrapText="1"/>
    </xf>
    <xf numFmtId="0" fontId="45" fillId="0" borderId="0" xfId="0" applyFont="1"/>
    <xf numFmtId="0" fontId="44" fillId="0" borderId="0" xfId="0" applyFont="1" applyAlignment="1">
      <alignment horizontal="left" vertical="top" wrapText="1"/>
    </xf>
    <xf numFmtId="0" fontId="3" fillId="0" borderId="0" xfId="0" applyFont="1" applyAlignment="1" applyProtection="1">
      <alignment horizontal="center" vertical="center"/>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3" fillId="0" borderId="7" xfId="0" applyFont="1" applyBorder="1" applyAlignment="1">
      <alignment horizontal="left" vertical="center" wrapText="1"/>
    </xf>
    <xf numFmtId="0" fontId="44"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 fontId="13" fillId="4" borderId="2" xfId="0" applyNumberFormat="1" applyFont="1" applyFill="1" applyBorder="1" applyAlignment="1">
      <alignment horizontal="center" vertical="center" wrapText="1"/>
    </xf>
    <xf numFmtId="0" fontId="13" fillId="4" borderId="6" xfId="0" applyFont="1" applyFill="1" applyBorder="1" applyAlignment="1">
      <alignment horizontal="center" vertical="center" wrapText="1"/>
    </xf>
    <xf numFmtId="0" fontId="3" fillId="0" borderId="1" xfId="0" applyFont="1" applyBorder="1" applyAlignment="1">
      <alignment horizontal="center" vertical="center" wrapText="1"/>
    </xf>
    <xf numFmtId="1" fontId="3" fillId="4" borderId="2"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10" fontId="13" fillId="4" borderId="1" xfId="0" applyNumberFormat="1" applyFont="1" applyFill="1" applyBorder="1" applyAlignment="1">
      <alignment horizontal="center" vertical="center" wrapText="1"/>
    </xf>
    <xf numFmtId="10" fontId="3" fillId="4"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0" fontId="13" fillId="8" borderId="9" xfId="0" applyFont="1" applyFill="1" applyBorder="1" applyAlignment="1" applyProtection="1">
      <alignment horizontal="center" vertical="center" wrapText="1"/>
      <protection locked="0"/>
    </xf>
    <xf numFmtId="0" fontId="13" fillId="8" borderId="10" xfId="0" applyFont="1" applyFill="1" applyBorder="1" applyAlignment="1" applyProtection="1">
      <alignment horizontal="center" vertical="center" wrapText="1"/>
      <protection locked="0"/>
    </xf>
    <xf numFmtId="0" fontId="13" fillId="8" borderId="11" xfId="0" applyFont="1" applyFill="1" applyBorder="1" applyAlignment="1" applyProtection="1">
      <alignment horizontal="center" vertical="center" wrapText="1"/>
      <protection locked="0"/>
    </xf>
    <xf numFmtId="0" fontId="13" fillId="8" borderId="8" xfId="0" applyFont="1" applyFill="1" applyBorder="1" applyAlignment="1" applyProtection="1">
      <alignment horizontal="center" vertical="center" wrapText="1"/>
      <protection locked="0"/>
    </xf>
    <xf numFmtId="10" fontId="13" fillId="4" borderId="2" xfId="0" applyNumberFormat="1" applyFont="1" applyFill="1" applyBorder="1" applyAlignment="1">
      <alignment horizontal="center" vertical="center" wrapText="1"/>
    </xf>
    <xf numFmtId="10" fontId="13" fillId="4" borderId="5" xfId="0" applyNumberFormat="1"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pplyProtection="1">
      <alignment horizontal="left"/>
      <protection locked="0"/>
    </xf>
    <xf numFmtId="1" fontId="2" fillId="0" borderId="2"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9" fontId="2" fillId="0" borderId="2" xfId="0" applyNumberFormat="1" applyFont="1" applyBorder="1" applyAlignment="1">
      <alignment horizontal="center"/>
    </xf>
    <xf numFmtId="9" fontId="2" fillId="0" borderId="6" xfId="0" applyNumberFormat="1" applyFont="1" applyBorder="1" applyAlignment="1">
      <alignment horizont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10" fontId="3" fillId="0" borderId="2" xfId="0" applyNumberFormat="1" applyFont="1" applyBorder="1" applyAlignment="1" applyProtection="1">
      <alignment horizontal="center" vertical="center"/>
      <protection locked="0"/>
    </xf>
    <xf numFmtId="10" fontId="3" fillId="0" borderId="5" xfId="0" applyNumberFormat="1" applyFont="1" applyBorder="1" applyAlignment="1" applyProtection="1">
      <alignment horizontal="center" vertical="center"/>
      <protection locked="0"/>
    </xf>
    <xf numFmtId="10" fontId="3" fillId="0" borderId="6" xfId="0" applyNumberFormat="1" applyFont="1" applyBorder="1" applyAlignment="1" applyProtection="1">
      <alignment horizontal="center" vertical="center"/>
      <protection locked="0"/>
    </xf>
    <xf numFmtId="1" fontId="3" fillId="0" borderId="2" xfId="0" applyNumberFormat="1" applyFont="1" applyBorder="1" applyAlignment="1">
      <alignment horizontal="center" vertical="center"/>
    </xf>
    <xf numFmtId="1" fontId="3" fillId="0" borderId="5" xfId="0" applyNumberFormat="1" applyFont="1" applyBorder="1" applyAlignment="1">
      <alignment horizontal="center" vertical="center"/>
    </xf>
    <xf numFmtId="1" fontId="3" fillId="0" borderId="6" xfId="0" applyNumberFormat="1" applyFont="1" applyBorder="1" applyAlignment="1">
      <alignment horizontal="center" vertical="center"/>
    </xf>
    <xf numFmtId="2" fontId="2" fillId="0" borderId="1" xfId="0" applyNumberFormat="1" applyFont="1" applyBorder="1" applyAlignment="1">
      <alignment horizontal="center" vertical="center"/>
    </xf>
    <xf numFmtId="10" fontId="3" fillId="0" borderId="1" xfId="0" applyNumberFormat="1" applyFont="1" applyBorder="1" applyAlignment="1" applyProtection="1">
      <alignment horizontal="left" vertical="center"/>
      <protection locked="0"/>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2" fontId="2" fillId="0" borderId="9" xfId="0" applyNumberFormat="1" applyFont="1" applyBorder="1" applyAlignment="1">
      <alignment horizontal="center" vertical="center"/>
    </xf>
    <xf numFmtId="2" fontId="2" fillId="0" borderId="4" xfId="0" applyNumberFormat="1" applyFont="1" applyBorder="1" applyAlignment="1">
      <alignment horizontal="center" vertical="center"/>
    </xf>
    <xf numFmtId="2" fontId="2" fillId="0" borderId="10"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7" xfId="0" applyNumberFormat="1" applyFont="1" applyBorder="1" applyAlignment="1">
      <alignment horizontal="center" vertical="center"/>
    </xf>
    <xf numFmtId="2" fontId="2" fillId="0" borderId="8" xfId="0" applyNumberFormat="1" applyFont="1" applyBorder="1" applyAlignment="1">
      <alignment horizontal="center" vertical="center"/>
    </xf>
    <xf numFmtId="0" fontId="2" fillId="0" borderId="1" xfId="0" applyFont="1" applyBorder="1" applyAlignment="1">
      <alignment horizontal="left" vertical="top"/>
    </xf>
    <xf numFmtId="0" fontId="2" fillId="0" borderId="14" xfId="0" applyFont="1" applyBorder="1" applyProtection="1">
      <protection locked="0"/>
    </xf>
    <xf numFmtId="0" fontId="2" fillId="0" borderId="0" xfId="0" applyFont="1" applyProtection="1">
      <protection locked="0"/>
    </xf>
    <xf numFmtId="10" fontId="3" fillId="0" borderId="1"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2" fontId="2" fillId="3" borderId="3" xfId="0" applyNumberFormat="1" applyFont="1" applyFill="1" applyBorder="1" applyAlignment="1" applyProtection="1">
      <alignment horizontal="center" vertical="center"/>
      <protection locked="0"/>
    </xf>
    <xf numFmtId="2" fontId="2" fillId="3" borderId="12" xfId="0" applyNumberFormat="1" applyFont="1" applyFill="1" applyBorder="1" applyAlignment="1" applyProtection="1">
      <alignment horizontal="center" vertical="center"/>
      <protection locked="0"/>
    </xf>
    <xf numFmtId="1" fontId="3" fillId="0" borderId="1" xfId="0" applyNumberFormat="1" applyFont="1" applyBorder="1" applyAlignment="1">
      <alignment horizontal="center" vertical="center"/>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0" fontId="2" fillId="0" borderId="0" xfId="0" applyFont="1" applyAlignment="1" applyProtection="1">
      <alignment wrapText="1"/>
      <protection locked="0"/>
    </xf>
    <xf numFmtId="1" fontId="17" fillId="4" borderId="1" xfId="0" applyNumberFormat="1" applyFont="1" applyFill="1" applyBorder="1" applyAlignment="1" applyProtection="1">
      <alignment horizontal="left" vertical="center"/>
      <protection locked="0"/>
    </xf>
    <xf numFmtId="1" fontId="3" fillId="4" borderId="2" xfId="0" applyNumberFormat="1" applyFont="1" applyFill="1" applyBorder="1" applyAlignment="1" applyProtection="1">
      <alignment horizontal="center" vertical="center"/>
      <protection locked="0"/>
    </xf>
    <xf numFmtId="1" fontId="3" fillId="4" borderId="5" xfId="0" applyNumberFormat="1" applyFont="1" applyFill="1" applyBorder="1" applyAlignment="1" applyProtection="1">
      <alignment horizontal="center" vertical="center"/>
      <protection locked="0"/>
    </xf>
    <xf numFmtId="1" fontId="3" fillId="4" borderId="6" xfId="0" applyNumberFormat="1" applyFont="1" applyFill="1" applyBorder="1" applyAlignment="1" applyProtection="1">
      <alignment horizontal="center" vertical="center"/>
      <protection locked="0"/>
    </xf>
    <xf numFmtId="1" fontId="3" fillId="0" borderId="12" xfId="0" applyNumberFormat="1" applyFont="1" applyBorder="1" applyAlignment="1" applyProtection="1">
      <alignment horizontal="center" vertical="center"/>
      <protection locked="0"/>
    </xf>
    <xf numFmtId="1" fontId="2" fillId="0" borderId="12" xfId="0" applyNumberFormat="1" applyFont="1" applyBorder="1" applyAlignment="1" applyProtection="1">
      <alignment horizontal="center" vertical="center"/>
      <protection locked="0"/>
    </xf>
    <xf numFmtId="1" fontId="3" fillId="4" borderId="1" xfId="0" applyNumberFormat="1" applyFont="1" applyFill="1" applyBorder="1" applyAlignment="1" applyProtection="1">
      <alignment horizontal="center" vertical="center"/>
      <protection locked="0"/>
    </xf>
    <xf numFmtId="1" fontId="2" fillId="4" borderId="3" xfId="0" applyNumberFormat="1" applyFont="1" applyFill="1" applyBorder="1" applyAlignment="1" applyProtection="1">
      <alignment horizontal="left" vertical="center"/>
      <protection locked="0"/>
    </xf>
    <xf numFmtId="1" fontId="2" fillId="4" borderId="13" xfId="0" applyNumberFormat="1" applyFont="1" applyFill="1" applyBorder="1" applyAlignment="1" applyProtection="1">
      <alignment horizontal="left" vertical="center"/>
      <protection locked="0"/>
    </xf>
    <xf numFmtId="1" fontId="2" fillId="4" borderId="12" xfId="0" applyNumberFormat="1"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1" fontId="20" fillId="4" borderId="9" xfId="0" applyNumberFormat="1" applyFont="1" applyFill="1" applyBorder="1" applyAlignment="1" applyProtection="1">
      <alignment horizontal="left" vertical="center" wrapText="1"/>
      <protection locked="0"/>
    </xf>
    <xf numFmtId="1" fontId="20" fillId="4" borderId="4" xfId="0" applyNumberFormat="1" applyFont="1" applyFill="1" applyBorder="1" applyAlignment="1" applyProtection="1">
      <alignment horizontal="left" vertical="center" wrapText="1"/>
      <protection locked="0"/>
    </xf>
    <xf numFmtId="1" fontId="20" fillId="4" borderId="10" xfId="0" applyNumberFormat="1" applyFont="1" applyFill="1" applyBorder="1" applyAlignment="1" applyProtection="1">
      <alignment horizontal="left" vertical="center" wrapText="1"/>
      <protection locked="0"/>
    </xf>
    <xf numFmtId="1" fontId="20" fillId="4" borderId="14" xfId="0" applyNumberFormat="1" applyFont="1" applyFill="1" applyBorder="1" applyAlignment="1" applyProtection="1">
      <alignment horizontal="left" vertical="center" wrapText="1"/>
      <protection locked="0"/>
    </xf>
    <xf numFmtId="1" fontId="20" fillId="4" borderId="0" xfId="0" applyNumberFormat="1" applyFont="1" applyFill="1" applyAlignment="1" applyProtection="1">
      <alignment horizontal="left" vertical="center" wrapText="1"/>
      <protection locked="0"/>
    </xf>
    <xf numFmtId="1" fontId="20" fillId="4" borderId="15" xfId="0" applyNumberFormat="1" applyFont="1" applyFill="1" applyBorder="1" applyAlignment="1" applyProtection="1">
      <alignment horizontal="left" vertical="center" wrapText="1"/>
      <protection locked="0"/>
    </xf>
    <xf numFmtId="1" fontId="20" fillId="4" borderId="11" xfId="0" applyNumberFormat="1" applyFont="1" applyFill="1" applyBorder="1" applyAlignment="1" applyProtection="1">
      <alignment horizontal="left" vertical="center" wrapText="1"/>
      <protection locked="0"/>
    </xf>
    <xf numFmtId="1" fontId="20" fillId="4" borderId="7" xfId="0" applyNumberFormat="1" applyFont="1" applyFill="1" applyBorder="1" applyAlignment="1" applyProtection="1">
      <alignment horizontal="left" vertical="center" wrapText="1"/>
      <protection locked="0"/>
    </xf>
    <xf numFmtId="1" fontId="20" fillId="4" borderId="8" xfId="0" applyNumberFormat="1" applyFont="1" applyFill="1" applyBorder="1" applyAlignment="1" applyProtection="1">
      <alignment horizontal="left" vertical="center" wrapText="1"/>
      <protection locked="0"/>
    </xf>
    <xf numFmtId="1" fontId="2" fillId="4" borderId="3" xfId="0" applyNumberFormat="1" applyFont="1" applyFill="1" applyBorder="1" applyAlignment="1" applyProtection="1">
      <alignment horizontal="center" vertical="center"/>
      <protection locked="0"/>
    </xf>
    <xf numFmtId="1" fontId="2" fillId="4" borderId="13" xfId="0" applyNumberFormat="1" applyFont="1" applyFill="1" applyBorder="1" applyAlignment="1" applyProtection="1">
      <alignment horizontal="center" vertical="center"/>
      <protection locked="0"/>
    </xf>
    <xf numFmtId="1" fontId="2" fillId="4" borderId="12" xfId="0" applyNumberFormat="1" applyFont="1" applyFill="1" applyBorder="1" applyAlignment="1" applyProtection="1">
      <alignment horizontal="center" vertical="center"/>
      <protection locked="0"/>
    </xf>
    <xf numFmtId="1" fontId="2" fillId="4" borderId="3" xfId="0" applyNumberFormat="1" applyFont="1" applyFill="1" applyBorder="1" applyAlignment="1" applyProtection="1">
      <alignment horizontal="center" vertical="center" wrapText="1"/>
      <protection locked="0"/>
    </xf>
    <xf numFmtId="1" fontId="2" fillId="4" borderId="13" xfId="0" applyNumberFormat="1" applyFont="1" applyFill="1" applyBorder="1" applyAlignment="1" applyProtection="1">
      <alignment horizontal="center" vertical="center" wrapText="1"/>
      <protection locked="0"/>
    </xf>
    <xf numFmtId="1" fontId="2" fillId="4" borderId="12" xfId="0" applyNumberFormat="1" applyFont="1" applyFill="1" applyBorder="1" applyAlignment="1" applyProtection="1">
      <alignment horizontal="center" vertical="center" wrapText="1"/>
      <protection locked="0"/>
    </xf>
    <xf numFmtId="1" fontId="3" fillId="4" borderId="3" xfId="0" applyNumberFormat="1" applyFont="1" applyFill="1" applyBorder="1" applyAlignment="1" applyProtection="1">
      <alignment horizontal="center" vertical="center"/>
      <protection locked="0"/>
    </xf>
    <xf numFmtId="1" fontId="3" fillId="4" borderId="13" xfId="0" applyNumberFormat="1" applyFont="1" applyFill="1" applyBorder="1" applyAlignment="1" applyProtection="1">
      <alignment horizontal="center" vertical="center"/>
      <protection locked="0"/>
    </xf>
    <xf numFmtId="1" fontId="3" fillId="4" borderId="12" xfId="0" applyNumberFormat="1" applyFont="1" applyFill="1" applyBorder="1" applyAlignment="1" applyProtection="1">
      <alignment horizontal="center" vertical="center"/>
      <protection locked="0"/>
    </xf>
    <xf numFmtId="1" fontId="2" fillId="4" borderId="3" xfId="0" applyNumberFormat="1" applyFont="1" applyFill="1" applyBorder="1" applyAlignment="1">
      <alignment horizontal="center" vertical="center"/>
    </xf>
    <xf numFmtId="1" fontId="2" fillId="4" borderId="13"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0" fontId="14" fillId="7" borderId="1" xfId="0" applyFont="1" applyFill="1" applyBorder="1" applyAlignment="1" applyProtection="1">
      <alignment horizontal="left" vertical="top" wrapText="1"/>
      <protection locked="0"/>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1" xfId="0" applyFont="1" applyFill="1" applyBorder="1" applyAlignment="1">
      <alignment horizontal="left" vertical="center" wrapText="1"/>
    </xf>
    <xf numFmtId="2" fontId="2"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1" fontId="17" fillId="4" borderId="9" xfId="0" applyNumberFormat="1" applyFont="1" applyFill="1" applyBorder="1" applyAlignment="1" applyProtection="1">
      <alignment horizontal="left" vertical="center" wrapText="1"/>
      <protection locked="0"/>
    </xf>
    <xf numFmtId="1" fontId="17" fillId="4" borderId="4" xfId="0" applyNumberFormat="1" applyFont="1" applyFill="1" applyBorder="1" applyAlignment="1" applyProtection="1">
      <alignment horizontal="left" vertical="center" wrapText="1"/>
      <protection locked="0"/>
    </xf>
    <xf numFmtId="1" fontId="17" fillId="4" borderId="10" xfId="0" applyNumberFormat="1" applyFont="1" applyFill="1" applyBorder="1" applyAlignment="1" applyProtection="1">
      <alignment horizontal="left" vertical="center" wrapText="1"/>
      <protection locked="0"/>
    </xf>
    <xf numFmtId="1" fontId="17" fillId="4" borderId="11" xfId="0" applyNumberFormat="1" applyFont="1" applyFill="1" applyBorder="1" applyAlignment="1" applyProtection="1">
      <alignment horizontal="left" vertical="center" wrapText="1"/>
      <protection locked="0"/>
    </xf>
    <xf numFmtId="1" fontId="17" fillId="4" borderId="7" xfId="0" applyNumberFormat="1" applyFont="1" applyFill="1" applyBorder="1" applyAlignment="1" applyProtection="1">
      <alignment horizontal="left" vertical="center" wrapText="1"/>
      <protection locked="0"/>
    </xf>
    <xf numFmtId="1" fontId="17" fillId="4" borderId="8" xfId="0" applyNumberFormat="1" applyFont="1" applyFill="1" applyBorder="1" applyAlignment="1" applyProtection="1">
      <alignment horizontal="left" vertical="center" wrapText="1"/>
      <protection locked="0"/>
    </xf>
    <xf numFmtId="1" fontId="15" fillId="4" borderId="2" xfId="0" applyNumberFormat="1" applyFont="1" applyFill="1" applyBorder="1" applyAlignment="1" applyProtection="1">
      <alignment horizontal="center" vertical="center" wrapText="1"/>
      <protection locked="0"/>
    </xf>
    <xf numFmtId="1" fontId="15" fillId="4" borderId="5" xfId="0" applyNumberFormat="1" applyFont="1" applyFill="1" applyBorder="1" applyAlignment="1" applyProtection="1">
      <alignment horizontal="center" vertical="center" wrapText="1"/>
      <protection locked="0"/>
    </xf>
    <xf numFmtId="1" fontId="15" fillId="4" borderId="6"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wrapText="1"/>
      <protection locked="0"/>
    </xf>
    <xf numFmtId="0" fontId="3" fillId="0" borderId="2"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13" fillId="0" borderId="4" xfId="0" applyFont="1" applyBorder="1" applyAlignment="1">
      <alignment horizontal="justify" vertical="center" wrapText="1"/>
    </xf>
    <xf numFmtId="0" fontId="13" fillId="0" borderId="0" xfId="0" applyFont="1" applyAlignment="1">
      <alignment horizontal="justify" vertical="center" wrapText="1"/>
    </xf>
    <xf numFmtId="0" fontId="25" fillId="11" borderId="25" xfId="0" applyFont="1" applyFill="1" applyBorder="1" applyAlignment="1">
      <alignment horizontal="left" vertical="center" wrapText="1"/>
    </xf>
    <xf numFmtId="0" fontId="25" fillId="11" borderId="26" xfId="0" applyFont="1" applyFill="1" applyBorder="1" applyAlignment="1">
      <alignment horizontal="left" vertical="center" wrapText="1"/>
    </xf>
    <xf numFmtId="0" fontId="25" fillId="11" borderId="27" xfId="0" applyFont="1" applyFill="1" applyBorder="1" applyAlignment="1">
      <alignment horizontal="left" vertical="center" wrapText="1"/>
    </xf>
    <xf numFmtId="0" fontId="25" fillId="10" borderId="22" xfId="0" applyFont="1" applyFill="1" applyBorder="1" applyAlignment="1">
      <alignment horizontal="left" vertical="center" wrapText="1"/>
    </xf>
    <xf numFmtId="0" fontId="25" fillId="10" borderId="23" xfId="0" applyFont="1" applyFill="1" applyBorder="1" applyAlignment="1">
      <alignment horizontal="left" vertical="center" wrapText="1"/>
    </xf>
    <xf numFmtId="0" fontId="25" fillId="10" borderId="24" xfId="0" applyFont="1" applyFill="1" applyBorder="1" applyAlignment="1">
      <alignment horizontal="left" vertical="center" wrapText="1"/>
    </xf>
    <xf numFmtId="0" fontId="25" fillId="10" borderId="16" xfId="0" applyFont="1" applyFill="1" applyBorder="1" applyAlignment="1">
      <alignment horizontal="left" vertical="center" wrapText="1"/>
    </xf>
    <xf numFmtId="0" fontId="25" fillId="10" borderId="17" xfId="0" applyFont="1" applyFill="1" applyBorder="1" applyAlignment="1">
      <alignment horizontal="left" vertical="center" wrapText="1"/>
    </xf>
    <xf numFmtId="0" fontId="25" fillId="10" borderId="18" xfId="0" applyFont="1" applyFill="1" applyBorder="1" applyAlignment="1">
      <alignment horizontal="left" vertical="center" wrapText="1"/>
    </xf>
    <xf numFmtId="0" fontId="34" fillId="0" borderId="17" xfId="0" applyFont="1" applyBorder="1"/>
    <xf numFmtId="0" fontId="34" fillId="0" borderId="18" xfId="0" applyFont="1" applyBorder="1"/>
    <xf numFmtId="0" fontId="25" fillId="11" borderId="16" xfId="0" applyFont="1" applyFill="1" applyBorder="1" applyAlignment="1">
      <alignment horizontal="left" vertical="center" wrapText="1"/>
    </xf>
    <xf numFmtId="0" fontId="3" fillId="0" borderId="3"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5" xfId="0" applyFont="1" applyBorder="1" applyAlignment="1">
      <alignment horizontal="center"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5" fillId="11" borderId="16" xfId="0" applyFont="1" applyFill="1" applyBorder="1" applyAlignment="1">
      <alignment horizontal="left" vertical="center"/>
    </xf>
    <xf numFmtId="0" fontId="3" fillId="0" borderId="0" xfId="0" applyFont="1" applyAlignment="1">
      <alignment horizontal="left" vertical="center" wrapText="1"/>
    </xf>
    <xf numFmtId="9" fontId="3" fillId="0" borderId="2" xfId="0" applyNumberFormat="1" applyFont="1" applyBorder="1" applyAlignment="1">
      <alignment horizontal="center" vertical="center"/>
    </xf>
    <xf numFmtId="9" fontId="3" fillId="0" borderId="6" xfId="0" applyNumberFormat="1" applyFont="1" applyBorder="1" applyAlignment="1">
      <alignment horizontal="center" vertical="center"/>
    </xf>
    <xf numFmtId="0" fontId="32" fillId="10" borderId="16" xfId="0" applyFont="1" applyFill="1" applyBorder="1" applyAlignment="1">
      <alignment horizontal="left" vertical="center" wrapText="1"/>
    </xf>
    <xf numFmtId="0" fontId="34" fillId="0" borderId="17" xfId="0" applyFont="1" applyBorder="1" applyAlignment="1">
      <alignment wrapText="1"/>
    </xf>
    <xf numFmtId="0" fontId="34" fillId="0" borderId="18" xfId="0" applyFont="1" applyBorder="1" applyAlignment="1">
      <alignment wrapText="1"/>
    </xf>
    <xf numFmtId="2" fontId="2" fillId="0" borderId="1" xfId="0" applyNumberFormat="1" applyFont="1" applyBorder="1" applyAlignment="1">
      <alignment horizontal="center" vertical="center" wrapText="1"/>
    </xf>
    <xf numFmtId="1" fontId="32" fillId="10" borderId="17"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1" fontId="3" fillId="0" borderId="1" xfId="0" applyNumberFormat="1" applyFont="1" applyBorder="1" applyAlignment="1" applyProtection="1">
      <alignment horizontal="center" vertical="center"/>
      <protection locked="0"/>
    </xf>
    <xf numFmtId="1" fontId="32" fillId="10" borderId="16" xfId="0" applyNumberFormat="1" applyFont="1" applyFill="1" applyBorder="1" applyAlignment="1">
      <alignment horizontal="left" vertical="center" wrapText="1"/>
    </xf>
    <xf numFmtId="1" fontId="2" fillId="3" borderId="3" xfId="0" applyNumberFormat="1" applyFont="1" applyFill="1" applyBorder="1" applyAlignment="1" applyProtection="1">
      <alignment horizontal="left" vertical="center"/>
      <protection locked="0"/>
    </xf>
    <xf numFmtId="1" fontId="2" fillId="3" borderId="12" xfId="0" applyNumberFormat="1" applyFont="1" applyFill="1" applyBorder="1" applyAlignment="1" applyProtection="1">
      <alignment horizontal="left" vertical="center"/>
      <protection locked="0"/>
    </xf>
    <xf numFmtId="1" fontId="2" fillId="3" borderId="9" xfId="0" applyNumberFormat="1" applyFont="1" applyFill="1" applyBorder="1" applyAlignment="1" applyProtection="1">
      <alignment horizontal="left" vertical="center" wrapText="1"/>
      <protection locked="0"/>
    </xf>
    <xf numFmtId="1" fontId="2" fillId="3" borderId="4" xfId="0"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left" vertical="center" wrapText="1"/>
      <protection locked="0"/>
    </xf>
    <xf numFmtId="1" fontId="2" fillId="3" borderId="11" xfId="0" applyNumberFormat="1" applyFont="1" applyFill="1" applyBorder="1" applyAlignment="1" applyProtection="1">
      <alignment horizontal="left" vertical="center" wrapText="1"/>
      <protection locked="0"/>
    </xf>
    <xf numFmtId="1" fontId="2" fillId="3" borderId="7" xfId="0" applyNumberFormat="1" applyFont="1" applyFill="1" applyBorder="1" applyAlignment="1" applyProtection="1">
      <alignment horizontal="left" vertical="center" wrapText="1"/>
      <protection locked="0"/>
    </xf>
    <xf numFmtId="1" fontId="2" fillId="3" borderId="8" xfId="0" applyNumberFormat="1" applyFont="1" applyFill="1" applyBorder="1" applyAlignment="1" applyProtection="1">
      <alignment horizontal="left" vertical="center" wrapText="1"/>
      <protection locked="0"/>
    </xf>
    <xf numFmtId="1" fontId="2" fillId="0" borderId="3" xfId="0" applyNumberFormat="1" applyFont="1" applyBorder="1" applyAlignment="1">
      <alignment horizontal="center" vertical="center"/>
    </xf>
    <xf numFmtId="1" fontId="2" fillId="0" borderId="12" xfId="0" applyNumberFormat="1" applyFont="1" applyBorder="1" applyAlignment="1">
      <alignment horizontal="center" vertical="center"/>
    </xf>
    <xf numFmtId="0" fontId="2" fillId="3" borderId="3"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1" fontId="2" fillId="3" borderId="3" xfId="0" applyNumberFormat="1" applyFont="1" applyFill="1" applyBorder="1" applyAlignment="1" applyProtection="1">
      <alignment horizontal="center" vertical="center"/>
      <protection locked="0"/>
    </xf>
    <xf numFmtId="1" fontId="2" fillId="3" borderId="1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5" fillId="11" borderId="17"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13" fillId="0" borderId="4" xfId="0" applyFont="1" applyBorder="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3" fillId="0" borderId="0" xfId="0" applyFont="1" applyProtection="1">
      <protection locked="0"/>
    </xf>
    <xf numFmtId="0" fontId="2" fillId="4" borderId="2"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4" fillId="0" borderId="0" xfId="0" applyFont="1" applyAlignment="1">
      <alignment horizontal="left" vertical="center" wrapText="1"/>
    </xf>
    <xf numFmtId="0" fontId="0" fillId="0" borderId="0" xfId="0"/>
    <xf numFmtId="0" fontId="2"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5" fillId="0" borderId="0" xfId="0" applyFont="1" applyAlignment="1">
      <alignment vertical="center"/>
    </xf>
    <xf numFmtId="0" fontId="3"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32" fillId="0" borderId="0" xfId="0" applyFont="1" applyAlignment="1">
      <alignment vertical="center"/>
    </xf>
    <xf numFmtId="0" fontId="8" fillId="0" borderId="0" xfId="0" applyFont="1" applyAlignment="1" applyProtection="1">
      <alignment horizontal="left" vertical="center" wrapText="1"/>
      <protection locked="0"/>
    </xf>
    <xf numFmtId="0" fontId="2" fillId="6" borderId="14" xfId="0" applyFont="1" applyFill="1" applyBorder="1" applyAlignment="1">
      <alignment wrapText="1"/>
    </xf>
    <xf numFmtId="0" fontId="2" fillId="6" borderId="0" xfId="0" applyFont="1" applyFill="1" applyAlignment="1">
      <alignment wrapText="1"/>
    </xf>
    <xf numFmtId="0" fontId="2" fillId="0" borderId="0" xfId="0" applyFont="1" applyAlignment="1">
      <alignment wrapText="1"/>
    </xf>
    <xf numFmtId="0" fontId="3" fillId="5" borderId="0" xfId="0" applyFont="1" applyFill="1" applyAlignment="1" applyProtection="1">
      <alignment horizontal="left" vertical="top" wrapText="1"/>
      <protection locked="0"/>
    </xf>
    <xf numFmtId="1" fontId="49" fillId="11" borderId="28" xfId="0" applyNumberFormat="1" applyFont="1" applyFill="1" applyBorder="1" applyAlignment="1">
      <alignment vertical="center" wrapText="1"/>
    </xf>
    <xf numFmtId="0" fontId="34" fillId="0" borderId="29" xfId="0" applyFont="1" applyBorder="1"/>
    <xf numFmtId="0" fontId="34" fillId="0" borderId="30" xfId="0" applyFont="1" applyBorder="1"/>
    <xf numFmtId="0" fontId="34" fillId="0" borderId="31" xfId="0" applyFont="1" applyBorder="1"/>
    <xf numFmtId="0" fontId="34" fillId="0" borderId="32" xfId="0" applyFont="1" applyBorder="1"/>
    <xf numFmtId="0" fontId="34" fillId="0" borderId="21" xfId="0" applyFont="1" applyBorder="1"/>
    <xf numFmtId="1" fontId="2" fillId="0" borderId="3" xfId="0" applyNumberFormat="1" applyFont="1" applyBorder="1" applyAlignment="1" applyProtection="1">
      <alignment horizontal="center" vertical="center"/>
      <protection locked="0"/>
    </xf>
    <xf numFmtId="1" fontId="2" fillId="0" borderId="13" xfId="0" applyNumberFormat="1"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3" xfId="0" applyFont="1" applyBorder="1" applyAlignment="1">
      <alignment horizontal="center" vertical="center"/>
    </xf>
    <xf numFmtId="1" fontId="2" fillId="4" borderId="1" xfId="0" applyNumberFormat="1" applyFont="1" applyFill="1" applyBorder="1" applyAlignment="1" applyProtection="1">
      <alignment horizontal="left" vertical="center"/>
      <protection locked="0"/>
    </xf>
    <xf numFmtId="1" fontId="17" fillId="4" borderId="1" xfId="0" applyNumberFormat="1" applyFont="1" applyFill="1" applyBorder="1" applyAlignment="1" applyProtection="1">
      <alignment horizontal="left" vertical="center" wrapText="1"/>
      <protection locked="0"/>
    </xf>
    <xf numFmtId="1" fontId="17" fillId="4" borderId="2" xfId="0" applyNumberFormat="1" applyFont="1" applyFill="1" applyBorder="1" applyAlignment="1" applyProtection="1">
      <alignment horizontal="left" vertical="center" wrapText="1"/>
      <protection locked="0"/>
    </xf>
    <xf numFmtId="1" fontId="17" fillId="4" borderId="5" xfId="0" applyNumberFormat="1" applyFont="1" applyFill="1" applyBorder="1" applyAlignment="1" applyProtection="1">
      <alignment horizontal="left" vertical="center" wrapText="1"/>
      <protection locked="0"/>
    </xf>
    <xf numFmtId="1" fontId="17" fillId="4" borderId="6" xfId="0" applyNumberFormat="1" applyFont="1" applyFill="1" applyBorder="1" applyAlignment="1" applyProtection="1">
      <alignment horizontal="left" vertical="center" wrapText="1"/>
      <protection locked="0"/>
    </xf>
    <xf numFmtId="0" fontId="7" fillId="0" borderId="12" xfId="0" applyFont="1" applyBorder="1" applyAlignment="1">
      <alignment horizontal="center" vertical="center"/>
    </xf>
    <xf numFmtId="0" fontId="8" fillId="0" borderId="1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26" fillId="0" borderId="0" xfId="0" applyFont="1" applyAlignment="1">
      <alignment horizontal="center" vertical="center"/>
    </xf>
    <xf numFmtId="0" fontId="2" fillId="0" borderId="1" xfId="0" applyFont="1" applyBorder="1" applyAlignment="1" applyProtection="1">
      <alignment horizontal="left" vertical="center"/>
      <protection locked="0"/>
    </xf>
    <xf numFmtId="0" fontId="24" fillId="0" borderId="0" xfId="0" applyFont="1" applyAlignment="1">
      <alignment vertical="center"/>
    </xf>
    <xf numFmtId="0" fontId="26" fillId="0" borderId="0" xfId="0" applyFont="1" applyAlignment="1">
      <alignment vertical="center"/>
    </xf>
    <xf numFmtId="0" fontId="3"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5" fillId="0" borderId="0" xfId="0" applyFont="1" applyAlignment="1">
      <alignment horizontal="justify" vertical="center" wrapText="1"/>
    </xf>
    <xf numFmtId="0" fontId="0" fillId="0" borderId="0" xfId="0" applyAlignment="1">
      <alignment horizontal="justify"/>
    </xf>
    <xf numFmtId="0" fontId="2" fillId="0" borderId="0" xfId="0" applyFont="1" applyAlignment="1" applyProtection="1">
      <alignment vertical="center"/>
      <protection locked="0"/>
    </xf>
    <xf numFmtId="1" fontId="2" fillId="3" borderId="1" xfId="0" applyNumberFormat="1" applyFont="1" applyFill="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46" fillId="0" borderId="9" xfId="0" applyFont="1" applyBorder="1" applyAlignment="1" applyProtection="1">
      <alignment horizontal="left" vertical="top" wrapText="1"/>
      <protection locked="0"/>
    </xf>
    <xf numFmtId="0" fontId="46" fillId="0" borderId="4" xfId="0" applyFont="1" applyBorder="1" applyAlignment="1" applyProtection="1">
      <alignment horizontal="left" vertical="top" wrapText="1"/>
      <protection locked="0"/>
    </xf>
    <xf numFmtId="0" fontId="46" fillId="0" borderId="10" xfId="0" applyFont="1" applyBorder="1" applyAlignment="1" applyProtection="1">
      <alignment horizontal="left" vertical="top" wrapText="1"/>
      <protection locked="0"/>
    </xf>
    <xf numFmtId="0" fontId="46" fillId="0" borderId="14"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15" xfId="0" applyFont="1" applyBorder="1" applyAlignment="1" applyProtection="1">
      <alignment horizontal="left" vertical="top" wrapText="1"/>
      <protection locked="0"/>
    </xf>
    <xf numFmtId="0" fontId="46" fillId="0" borderId="11" xfId="0" applyFont="1" applyBorder="1" applyAlignment="1" applyProtection="1">
      <alignment horizontal="left" vertical="top" wrapText="1"/>
      <protection locked="0"/>
    </xf>
    <xf numFmtId="0" fontId="46" fillId="0" borderId="7" xfId="0" applyFont="1" applyBorder="1" applyAlignment="1" applyProtection="1">
      <alignment horizontal="left" vertical="top" wrapText="1"/>
      <protection locked="0"/>
    </xf>
    <xf numFmtId="0" fontId="46" fillId="0" borderId="8" xfId="0" applyFont="1" applyBorder="1" applyAlignment="1" applyProtection="1">
      <alignment horizontal="left" vertical="top" wrapText="1"/>
      <protection locked="0"/>
    </xf>
    <xf numFmtId="0" fontId="48" fillId="0" borderId="9" xfId="0" applyFont="1" applyBorder="1" applyAlignment="1" applyProtection="1">
      <alignment horizontal="left" vertical="top" wrapText="1"/>
      <protection locked="0"/>
    </xf>
    <xf numFmtId="0" fontId="48" fillId="0" borderId="4" xfId="0" applyFont="1" applyBorder="1" applyAlignment="1" applyProtection="1">
      <alignment horizontal="left" vertical="top" wrapText="1"/>
      <protection locked="0"/>
    </xf>
    <xf numFmtId="0" fontId="48" fillId="0" borderId="10" xfId="0" applyFont="1" applyBorder="1" applyAlignment="1" applyProtection="1">
      <alignment horizontal="left" vertical="top" wrapText="1"/>
      <protection locked="0"/>
    </xf>
    <xf numFmtId="0" fontId="48" fillId="0" borderId="14" xfId="0" applyFont="1" applyBorder="1" applyAlignment="1" applyProtection="1">
      <alignment horizontal="left" vertical="top" wrapText="1"/>
      <protection locked="0"/>
    </xf>
    <xf numFmtId="0" fontId="48" fillId="0" borderId="0" xfId="0" applyFont="1" applyAlignment="1" applyProtection="1">
      <alignment horizontal="left" vertical="top" wrapText="1"/>
      <protection locked="0"/>
    </xf>
    <xf numFmtId="0" fontId="48" fillId="0" borderId="15" xfId="0" applyFont="1" applyBorder="1" applyAlignment="1" applyProtection="1">
      <alignment horizontal="left" vertical="top" wrapText="1"/>
      <protection locked="0"/>
    </xf>
    <xf numFmtId="0" fontId="48" fillId="0" borderId="11" xfId="0" applyFont="1" applyBorder="1" applyAlignment="1" applyProtection="1">
      <alignment horizontal="left" vertical="top" wrapText="1"/>
      <protection locked="0"/>
    </xf>
    <xf numFmtId="0" fontId="48" fillId="0" borderId="7" xfId="0" applyFont="1" applyBorder="1" applyAlignment="1" applyProtection="1">
      <alignment horizontal="left" vertical="top" wrapText="1"/>
      <protection locked="0"/>
    </xf>
    <xf numFmtId="0" fontId="48" fillId="0" borderId="8" xfId="0" applyFont="1" applyBorder="1" applyAlignment="1" applyProtection="1">
      <alignment horizontal="left" vertical="top" wrapText="1"/>
      <protection locked="0"/>
    </xf>
    <xf numFmtId="0" fontId="2" fillId="8" borderId="9" xfId="0" applyFont="1" applyFill="1" applyBorder="1" applyAlignment="1" applyProtection="1">
      <alignment horizontal="justify" vertical="center" wrapText="1"/>
      <protection locked="0"/>
    </xf>
    <xf numFmtId="0" fontId="2" fillId="8" borderId="4" xfId="0" applyFont="1" applyFill="1" applyBorder="1" applyAlignment="1" applyProtection="1">
      <alignment horizontal="justify" vertical="center" wrapText="1"/>
      <protection locked="0"/>
    </xf>
    <xf numFmtId="0" fontId="2" fillId="8" borderId="10" xfId="0" applyFont="1" applyFill="1" applyBorder="1" applyAlignment="1" applyProtection="1">
      <alignment horizontal="justify" vertical="center" wrapText="1"/>
      <protection locked="0"/>
    </xf>
    <xf numFmtId="0" fontId="2" fillId="8" borderId="14" xfId="0" applyFont="1" applyFill="1" applyBorder="1" applyAlignment="1" applyProtection="1">
      <alignment horizontal="justify" vertical="center" wrapText="1"/>
      <protection locked="0"/>
    </xf>
    <xf numFmtId="0" fontId="2" fillId="8" borderId="0" xfId="0" applyFont="1" applyFill="1" applyAlignment="1" applyProtection="1">
      <alignment horizontal="justify" vertical="center" wrapText="1"/>
      <protection locked="0"/>
    </xf>
    <xf numFmtId="0" fontId="2" fillId="8" borderId="15" xfId="0" applyFont="1" applyFill="1" applyBorder="1" applyAlignment="1" applyProtection="1">
      <alignment horizontal="justify" vertical="center" wrapText="1"/>
      <protection locked="0"/>
    </xf>
    <xf numFmtId="0" fontId="2" fillId="8" borderId="11" xfId="0" applyFont="1" applyFill="1" applyBorder="1" applyAlignment="1" applyProtection="1">
      <alignment horizontal="justify" vertical="center" wrapText="1"/>
      <protection locked="0"/>
    </xf>
    <xf numFmtId="0" fontId="2" fillId="8" borderId="7" xfId="0" applyFont="1" applyFill="1" applyBorder="1" applyAlignment="1" applyProtection="1">
      <alignment horizontal="justify" vertical="center" wrapText="1"/>
      <protection locked="0"/>
    </xf>
    <xf numFmtId="0" fontId="2" fillId="8" borderId="8" xfId="0" applyFont="1" applyFill="1" applyBorder="1" applyAlignment="1" applyProtection="1">
      <alignment horizontal="justify" vertical="center" wrapText="1"/>
      <protection locked="0"/>
    </xf>
    <xf numFmtId="10" fontId="2" fillId="0" borderId="2" xfId="0" applyNumberFormat="1" applyFont="1" applyBorder="1" applyAlignment="1" applyProtection="1">
      <alignment horizontal="center" vertical="center" wrapText="1"/>
      <protection locked="0"/>
    </xf>
    <xf numFmtId="10" fontId="2" fillId="0" borderId="6" xfId="0" applyNumberFormat="1" applyFont="1" applyBorder="1" applyAlignment="1" applyProtection="1">
      <alignment horizontal="center" vertical="center" wrapText="1"/>
      <protection locked="0"/>
    </xf>
    <xf numFmtId="0" fontId="16" fillId="0" borderId="2"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2" fillId="0" borderId="9"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xf>
    <xf numFmtId="0" fontId="21" fillId="9" borderId="2" xfId="0" applyFont="1" applyFill="1" applyBorder="1" applyAlignment="1">
      <alignment horizontal="left"/>
    </xf>
    <xf numFmtId="0" fontId="21" fillId="9" borderId="5" xfId="0" applyFont="1" applyFill="1" applyBorder="1" applyAlignment="1">
      <alignment horizontal="left"/>
    </xf>
    <xf numFmtId="0" fontId="21" fillId="9" borderId="6" xfId="0" applyFont="1" applyFill="1" applyBorder="1" applyAlignment="1">
      <alignment horizontal="left"/>
    </xf>
    <xf numFmtId="0" fontId="0" fillId="0" borderId="9"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8" xfId="0" applyBorder="1" applyAlignment="1">
      <alignment horizontal="center"/>
    </xf>
    <xf numFmtId="0" fontId="21" fillId="9" borderId="1" xfId="0" applyFont="1" applyFill="1" applyBorder="1" applyAlignment="1">
      <alignment horizontal="left" vertical="center" wrapText="1"/>
    </xf>
    <xf numFmtId="0" fontId="0" fillId="9" borderId="2" xfId="0" applyFill="1" applyBorder="1" applyAlignment="1">
      <alignment horizontal="center"/>
    </xf>
    <xf numFmtId="0" fontId="0" fillId="9" borderId="6" xfId="0" applyFill="1" applyBorder="1" applyAlignment="1">
      <alignment horizontal="center"/>
    </xf>
    <xf numFmtId="0" fontId="21" fillId="0" borderId="0" xfId="0" applyFont="1" applyAlignment="1">
      <alignment horizontal="center"/>
    </xf>
    <xf numFmtId="0" fontId="0" fillId="9" borderId="1" xfId="0" applyFill="1" applyBorder="1" applyAlignment="1">
      <alignment horizontal="center"/>
    </xf>
    <xf numFmtId="0" fontId="21" fillId="0" borderId="0" xfId="1" applyFont="1" applyAlignment="1">
      <alignment horizontal="justify" vertical="center" wrapText="1"/>
    </xf>
  </cellXfs>
  <cellStyles count="2">
    <cellStyle name="Normal" xfId="0" builtinId="0"/>
    <cellStyle name="Normal 2" xfId="1" xr:uid="{30FDBD28-4FF3-4A21-9657-0BCFF69E2A86}"/>
  </cellStyles>
  <dxfs count="76">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C00000"/>
        </patternFill>
      </fill>
    </dxf>
    <dxf>
      <fill>
        <patternFill>
          <bgColor rgb="FF92D050"/>
        </patternFill>
      </fill>
    </dxf>
    <dxf>
      <font>
        <condense val="0"/>
        <extend val="0"/>
        <color rgb="FF9C0006"/>
      </font>
      <fill>
        <patternFill>
          <bgColor rgb="FFFFC7CE"/>
        </patternFill>
      </fill>
    </dxf>
    <dxf>
      <fill>
        <patternFill>
          <bgColor rgb="FF00B050"/>
        </patternFill>
      </fill>
    </dxf>
    <dxf>
      <fill>
        <patternFill>
          <bgColor rgb="FFFF0000"/>
        </patternFill>
      </fill>
    </dxf>
    <dxf>
      <fill>
        <patternFill>
          <bgColor rgb="FF92D050"/>
        </patternFill>
      </fill>
    </dxf>
    <dxf>
      <fill>
        <patternFill>
          <bgColor rgb="FFC00000"/>
        </patternFill>
      </fill>
    </dxf>
    <dxf>
      <fill>
        <patternFill>
          <bgColor rgb="FFFF0000"/>
        </patternFill>
      </fill>
    </dxf>
    <dxf>
      <fill>
        <patternFill>
          <bgColor rgb="FFC00000"/>
        </patternFill>
      </fill>
    </dxf>
    <dxf>
      <fill>
        <patternFill>
          <bgColor rgb="FF00B050"/>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92D050"/>
        </patternFill>
      </fill>
    </dxf>
    <dxf>
      <fill>
        <patternFill>
          <bgColor rgb="FF00B050"/>
        </patternFill>
      </fill>
    </dxf>
    <dxf>
      <fill>
        <patternFill>
          <bgColor rgb="FF00B050"/>
        </patternFill>
      </fill>
    </dxf>
    <dxf>
      <fill>
        <patternFill>
          <bgColor rgb="FFC00000"/>
        </patternFill>
      </fill>
    </dxf>
    <dxf>
      <fill>
        <patternFill>
          <bgColor rgb="FFFF0000"/>
        </patternFill>
      </fill>
    </dxf>
    <dxf>
      <font>
        <condense val="0"/>
        <extend val="0"/>
        <color rgb="FF9C0006"/>
      </font>
      <fill>
        <patternFill>
          <bgColor rgb="FFFFC7CE"/>
        </patternFill>
      </fill>
    </dxf>
    <dxf>
      <fill>
        <patternFill>
          <bgColor rgb="FF00B050"/>
        </patternFill>
      </fill>
    </dxf>
    <dxf>
      <font>
        <condense val="0"/>
        <extend val="0"/>
        <color rgb="FF006100"/>
      </font>
      <fill>
        <patternFill>
          <bgColor rgb="FFC6EFCE"/>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C00000"/>
        </patternFill>
      </fill>
    </dxf>
    <dxf>
      <font>
        <condense val="0"/>
        <extend val="0"/>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00B05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157092</xdr:colOff>
      <xdr:row>200</xdr:row>
      <xdr:rowOff>44055</xdr:rowOff>
    </xdr:from>
    <xdr:to>
      <xdr:col>8</xdr:col>
      <xdr:colOff>106542</xdr:colOff>
      <xdr:row>203</xdr:row>
      <xdr:rowOff>98280</xdr:rowOff>
    </xdr:to>
    <xdr:pic>
      <xdr:nvPicPr>
        <xdr:cNvPr id="35" name="Imagine 34">
          <a:extLst>
            <a:ext uri="{FF2B5EF4-FFF2-40B4-BE49-F238E27FC236}">
              <a16:creationId xmlns:a16="http://schemas.microsoft.com/office/drawing/2014/main" id="{C5A497C4-4BA6-983A-2151-979BC824F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4167" y="37086780"/>
          <a:ext cx="540000" cy="540000"/>
        </a:xfrm>
        <a:prstGeom prst="rect">
          <a:avLst/>
        </a:prstGeom>
      </xdr:spPr>
    </xdr:pic>
    <xdr:clientData/>
  </xdr:twoCellAnchor>
  <xdr:twoCellAnchor>
    <xdr:from>
      <xdr:col>6</xdr:col>
      <xdr:colOff>181873</xdr:colOff>
      <xdr:row>200</xdr:row>
      <xdr:rowOff>44055</xdr:rowOff>
    </xdr:from>
    <xdr:to>
      <xdr:col>7</xdr:col>
      <xdr:colOff>140848</xdr:colOff>
      <xdr:row>203</xdr:row>
      <xdr:rowOff>98280</xdr:rowOff>
    </xdr:to>
    <xdr:pic>
      <xdr:nvPicPr>
        <xdr:cNvPr id="7" name="Imagine 6">
          <a:extLst>
            <a:ext uri="{FF2B5EF4-FFF2-40B4-BE49-F238E27FC236}">
              <a16:creationId xmlns:a16="http://schemas.microsoft.com/office/drawing/2014/main" id="{08128A80-B72F-F7A1-D683-B62E9A3C28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7923" y="37086780"/>
          <a:ext cx="540000" cy="540000"/>
        </a:xfrm>
        <a:prstGeom prst="rect">
          <a:avLst/>
        </a:prstGeom>
      </xdr:spPr>
    </xdr:pic>
    <xdr:clientData/>
  </xdr:twoCellAnchor>
  <xdr:twoCellAnchor>
    <xdr:from>
      <xdr:col>3</xdr:col>
      <xdr:colOff>50462</xdr:colOff>
      <xdr:row>200</xdr:row>
      <xdr:rowOff>44055</xdr:rowOff>
    </xdr:from>
    <xdr:to>
      <xdr:col>4</xdr:col>
      <xdr:colOff>257087</xdr:colOff>
      <xdr:row>203</xdr:row>
      <xdr:rowOff>98280</xdr:rowOff>
    </xdr:to>
    <xdr:pic>
      <xdr:nvPicPr>
        <xdr:cNvPr id="11" name="Imagine 10">
          <a:extLst>
            <a:ext uri="{FF2B5EF4-FFF2-40B4-BE49-F238E27FC236}">
              <a16:creationId xmlns:a16="http://schemas.microsoft.com/office/drawing/2014/main" id="{2B579F3E-034E-481E-D5F3-BC50A91E0F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5437" y="37086780"/>
          <a:ext cx="540000" cy="540000"/>
        </a:xfrm>
        <a:prstGeom prst="rect">
          <a:avLst/>
        </a:prstGeom>
      </xdr:spPr>
    </xdr:pic>
    <xdr:clientData/>
  </xdr:twoCellAnchor>
  <xdr:twoCellAnchor>
    <xdr:from>
      <xdr:col>4</xdr:col>
      <xdr:colOff>273330</xdr:colOff>
      <xdr:row>200</xdr:row>
      <xdr:rowOff>44055</xdr:rowOff>
    </xdr:from>
    <xdr:to>
      <xdr:col>6</xdr:col>
      <xdr:colOff>165630</xdr:colOff>
      <xdr:row>203</xdr:row>
      <xdr:rowOff>98280</xdr:rowOff>
    </xdr:to>
    <xdr:pic>
      <xdr:nvPicPr>
        <xdr:cNvPr id="13" name="Imagine 12">
          <a:extLst>
            <a:ext uri="{FF2B5EF4-FFF2-40B4-BE49-F238E27FC236}">
              <a16:creationId xmlns:a16="http://schemas.microsoft.com/office/drawing/2014/main" id="{775F4199-F824-B021-D795-74B3548623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11680" y="37086780"/>
          <a:ext cx="540000" cy="540000"/>
        </a:xfrm>
        <a:prstGeom prst="rect">
          <a:avLst/>
        </a:prstGeom>
      </xdr:spPr>
    </xdr:pic>
    <xdr:clientData/>
  </xdr:twoCellAnchor>
  <xdr:twoCellAnchor>
    <xdr:from>
      <xdr:col>0</xdr:col>
      <xdr:colOff>67658</xdr:colOff>
      <xdr:row>200</xdr:row>
      <xdr:rowOff>44055</xdr:rowOff>
    </xdr:from>
    <xdr:to>
      <xdr:col>0</xdr:col>
      <xdr:colOff>607658</xdr:colOff>
      <xdr:row>203</xdr:row>
      <xdr:rowOff>98280</xdr:rowOff>
    </xdr:to>
    <xdr:pic>
      <xdr:nvPicPr>
        <xdr:cNvPr id="15" name="Imagine 14">
          <a:extLst>
            <a:ext uri="{FF2B5EF4-FFF2-40B4-BE49-F238E27FC236}">
              <a16:creationId xmlns:a16="http://schemas.microsoft.com/office/drawing/2014/main" id="{51031A2A-8F4B-09C4-57FF-2C3905165DE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658" y="37086780"/>
          <a:ext cx="540000" cy="540000"/>
        </a:xfrm>
        <a:prstGeom prst="rect">
          <a:avLst/>
        </a:prstGeom>
      </xdr:spPr>
    </xdr:pic>
    <xdr:clientData/>
  </xdr:twoCellAnchor>
  <xdr:twoCellAnchor>
    <xdr:from>
      <xdr:col>0</xdr:col>
      <xdr:colOff>642951</xdr:colOff>
      <xdr:row>200</xdr:row>
      <xdr:rowOff>44055</xdr:rowOff>
    </xdr:from>
    <xdr:to>
      <xdr:col>2</xdr:col>
      <xdr:colOff>1851</xdr:colOff>
      <xdr:row>203</xdr:row>
      <xdr:rowOff>98280</xdr:rowOff>
    </xdr:to>
    <xdr:pic>
      <xdr:nvPicPr>
        <xdr:cNvPr id="16" name="Imagine 15">
          <a:extLst>
            <a:ext uri="{FF2B5EF4-FFF2-40B4-BE49-F238E27FC236}">
              <a16:creationId xmlns:a16="http://schemas.microsoft.com/office/drawing/2014/main" id="{A61E27E7-E007-3378-51A7-777685254D4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2951" y="37086780"/>
          <a:ext cx="540000" cy="540000"/>
        </a:xfrm>
        <a:prstGeom prst="rect">
          <a:avLst/>
        </a:prstGeom>
      </xdr:spPr>
    </xdr:pic>
    <xdr:clientData/>
  </xdr:twoCellAnchor>
  <xdr:twoCellAnchor>
    <xdr:from>
      <xdr:col>2</xdr:col>
      <xdr:colOff>18094</xdr:colOff>
      <xdr:row>200</xdr:row>
      <xdr:rowOff>44055</xdr:rowOff>
    </xdr:from>
    <xdr:to>
      <xdr:col>3</xdr:col>
      <xdr:colOff>34219</xdr:colOff>
      <xdr:row>203</xdr:row>
      <xdr:rowOff>98280</xdr:rowOff>
    </xdr:to>
    <xdr:pic>
      <xdr:nvPicPr>
        <xdr:cNvPr id="19" name="Imagine 18">
          <a:extLst>
            <a:ext uri="{FF2B5EF4-FFF2-40B4-BE49-F238E27FC236}">
              <a16:creationId xmlns:a16="http://schemas.microsoft.com/office/drawing/2014/main" id="{3268694F-BBD6-8A1C-E512-542540F193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99194" y="37086780"/>
          <a:ext cx="540000" cy="540000"/>
        </a:xfrm>
        <a:prstGeom prst="rect">
          <a:avLst/>
        </a:prstGeom>
      </xdr:spPr>
    </xdr:pic>
    <xdr:clientData/>
  </xdr:twoCellAnchor>
  <xdr:oneCellAnchor>
    <xdr:from>
      <xdr:col>0</xdr:col>
      <xdr:colOff>65485</xdr:colOff>
      <xdr:row>196</xdr:row>
      <xdr:rowOff>59532</xdr:rowOff>
    </xdr:from>
    <xdr:ext cx="540000" cy="537618"/>
    <xdr:pic>
      <xdr:nvPicPr>
        <xdr:cNvPr id="3" name="Imagine 2">
          <a:extLst>
            <a:ext uri="{FF2B5EF4-FFF2-40B4-BE49-F238E27FC236}">
              <a16:creationId xmlns:a16="http://schemas.microsoft.com/office/drawing/2014/main" id="{80C9297E-97F2-4B92-97BB-C9283A69BCF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5485" y="11448119"/>
          <a:ext cx="540000" cy="5376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609990</xdr:colOff>
          <xdr:row>7</xdr:row>
          <xdr:rowOff>902</xdr:rowOff>
        </xdr:from>
        <xdr:to>
          <xdr:col>13</xdr:col>
          <xdr:colOff>602051</xdr:colOff>
          <xdr:row>8</xdr:row>
          <xdr:rowOff>895</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8010915" y="1334402"/>
              <a:ext cx="1277936" cy="190493"/>
              <a:chOff x="7355988" y="381892"/>
              <a:chExt cx="1216705" cy="188695"/>
            </a:xfrm>
          </xdr:grpSpPr>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7355988" y="381892"/>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13</xdr:row>
          <xdr:rowOff>95252</xdr:rowOff>
        </xdr:from>
        <xdr:to>
          <xdr:col>13</xdr:col>
          <xdr:colOff>602051</xdr:colOff>
          <xdr:row>14</xdr:row>
          <xdr:rowOff>95244</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8010915" y="2571752"/>
              <a:ext cx="1277936" cy="190492"/>
              <a:chOff x="7355988" y="381839"/>
              <a:chExt cx="1216705" cy="188695"/>
            </a:xfrm>
          </xdr:grpSpPr>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15</xdr:row>
          <xdr:rowOff>95252</xdr:rowOff>
        </xdr:from>
        <xdr:to>
          <xdr:col>13</xdr:col>
          <xdr:colOff>602051</xdr:colOff>
          <xdr:row>16</xdr:row>
          <xdr:rowOff>95244</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8010915" y="2952752"/>
              <a:ext cx="1277936" cy="190492"/>
              <a:chOff x="7355988" y="381839"/>
              <a:chExt cx="1216705" cy="188695"/>
            </a:xfrm>
          </xdr:grpSpPr>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19</xdr:row>
          <xdr:rowOff>902</xdr:rowOff>
        </xdr:from>
        <xdr:to>
          <xdr:col>13</xdr:col>
          <xdr:colOff>602051</xdr:colOff>
          <xdr:row>20</xdr:row>
          <xdr:rowOff>894</xdr:rowOff>
        </xdr:to>
        <xdr:grpSp>
          <xdr:nvGrpSpPr>
            <xdr:cNvPr id="14" name="Group 13">
              <a:extLst>
                <a:ext uri="{FF2B5EF4-FFF2-40B4-BE49-F238E27FC236}">
                  <a16:creationId xmlns:a16="http://schemas.microsoft.com/office/drawing/2014/main" id="{00000000-0008-0000-0100-00000E000000}"/>
                </a:ext>
              </a:extLst>
            </xdr:cNvPr>
            <xdr:cNvGrpSpPr/>
          </xdr:nvGrpSpPr>
          <xdr:grpSpPr>
            <a:xfrm>
              <a:off x="8010915" y="3620402"/>
              <a:ext cx="1277936" cy="190492"/>
              <a:chOff x="7355988" y="381839"/>
              <a:chExt cx="1216705" cy="188695"/>
            </a:xfrm>
          </xdr:grpSpPr>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22</xdr:row>
          <xdr:rowOff>99745</xdr:rowOff>
        </xdr:from>
        <xdr:to>
          <xdr:col>13</xdr:col>
          <xdr:colOff>602051</xdr:colOff>
          <xdr:row>24</xdr:row>
          <xdr:rowOff>99737</xdr:rowOff>
        </xdr:to>
        <xdr:grpSp>
          <xdr:nvGrpSpPr>
            <xdr:cNvPr id="18" name="Group 17">
              <a:extLst>
                <a:ext uri="{FF2B5EF4-FFF2-40B4-BE49-F238E27FC236}">
                  <a16:creationId xmlns:a16="http://schemas.microsoft.com/office/drawing/2014/main" id="{00000000-0008-0000-0100-000012000000}"/>
                </a:ext>
              </a:extLst>
            </xdr:cNvPr>
            <xdr:cNvGrpSpPr/>
          </xdr:nvGrpSpPr>
          <xdr:grpSpPr>
            <a:xfrm>
              <a:off x="8010915" y="4290745"/>
              <a:ext cx="1277936" cy="380992"/>
              <a:chOff x="7355988" y="381839"/>
              <a:chExt cx="1216705" cy="188695"/>
            </a:xfrm>
          </xdr:grpSpPr>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25</xdr:row>
          <xdr:rowOff>99745</xdr:rowOff>
        </xdr:from>
        <xdr:to>
          <xdr:col>13</xdr:col>
          <xdr:colOff>602051</xdr:colOff>
          <xdr:row>27</xdr:row>
          <xdr:rowOff>99737</xdr:rowOff>
        </xdr:to>
        <xdr:grpSp>
          <xdr:nvGrpSpPr>
            <xdr:cNvPr id="22" name="Group 21">
              <a:extLst>
                <a:ext uri="{FF2B5EF4-FFF2-40B4-BE49-F238E27FC236}">
                  <a16:creationId xmlns:a16="http://schemas.microsoft.com/office/drawing/2014/main" id="{00000000-0008-0000-0100-000016000000}"/>
                </a:ext>
              </a:extLst>
            </xdr:cNvPr>
            <xdr:cNvGrpSpPr/>
          </xdr:nvGrpSpPr>
          <xdr:grpSpPr>
            <a:xfrm>
              <a:off x="8010915" y="4862245"/>
              <a:ext cx="1277936" cy="380992"/>
              <a:chOff x="7355988" y="381839"/>
              <a:chExt cx="1216705" cy="188695"/>
            </a:xfrm>
          </xdr:grpSpPr>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609990</xdr:colOff>
          <xdr:row>28</xdr:row>
          <xdr:rowOff>99745</xdr:rowOff>
        </xdr:from>
        <xdr:to>
          <xdr:col>13</xdr:col>
          <xdr:colOff>602051</xdr:colOff>
          <xdr:row>30</xdr:row>
          <xdr:rowOff>99737</xdr:rowOff>
        </xdr:to>
        <xdr:grpSp>
          <xdr:nvGrpSpPr>
            <xdr:cNvPr id="26" name="Group 25">
              <a:extLst>
                <a:ext uri="{FF2B5EF4-FFF2-40B4-BE49-F238E27FC236}">
                  <a16:creationId xmlns:a16="http://schemas.microsoft.com/office/drawing/2014/main" id="{00000000-0008-0000-0100-00001A000000}"/>
                </a:ext>
              </a:extLst>
            </xdr:cNvPr>
            <xdr:cNvGrpSpPr/>
          </xdr:nvGrpSpPr>
          <xdr:grpSpPr>
            <a:xfrm>
              <a:off x="8010915" y="5433745"/>
              <a:ext cx="1277936" cy="380992"/>
              <a:chOff x="7355988" y="381839"/>
              <a:chExt cx="1216705" cy="188695"/>
            </a:xfrm>
          </xdr:grpSpPr>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609631</xdr:colOff>
          <xdr:row>10</xdr:row>
          <xdr:rowOff>94893</xdr:rowOff>
        </xdr:from>
        <xdr:to>
          <xdr:col>13</xdr:col>
          <xdr:colOff>601692</xdr:colOff>
          <xdr:row>12</xdr:row>
          <xdr:rowOff>94885</xdr:rowOff>
        </xdr:to>
        <xdr:grpSp>
          <xdr:nvGrpSpPr>
            <xdr:cNvPr id="30" name="Group 29">
              <a:extLst>
                <a:ext uri="{FF2B5EF4-FFF2-40B4-BE49-F238E27FC236}">
                  <a16:creationId xmlns:a16="http://schemas.microsoft.com/office/drawing/2014/main" id="{00000000-0008-0000-0100-00001E000000}"/>
                </a:ext>
              </a:extLst>
            </xdr:cNvPr>
            <xdr:cNvGrpSpPr/>
          </xdr:nvGrpSpPr>
          <xdr:grpSpPr>
            <a:xfrm>
              <a:off x="8010556" y="1999893"/>
              <a:ext cx="1277936" cy="380992"/>
              <a:chOff x="7355988" y="381839"/>
              <a:chExt cx="1216705" cy="188695"/>
            </a:xfrm>
          </xdr:grpSpPr>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7355988" y="381839"/>
                <a:ext cx="1216705" cy="188695"/>
              </a:xfrm>
              <a:prstGeom prst="rect">
                <a:avLst/>
              </a:prstGeom>
              <a:noFill/>
              <a:ln w="9525">
                <a:miter lim="800000"/>
                <a:headEnd/>
                <a:tailEnd/>
              </a:ln>
              <a:extLst>
                <a:ext uri="{909E8E84-426E-40DD-AFC4-6F175D3DCCD1}">
                  <a14:hiddenFill>
                    <a:noFill/>
                  </a14:hiddenFill>
                </a:ext>
              </a:extLst>
            </xdr:spPr>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7470830" y="389450"/>
                <a:ext cx="429870"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Da</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8076157" y="392469"/>
                <a:ext cx="437438" cy="17208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o-RO" sz="800" b="0" i="0" u="none" strike="noStrike" baseline="0">
                    <a:solidFill>
                      <a:srgbClr val="000000"/>
                    </a:solidFill>
                    <a:latin typeface="Segoe UI"/>
                    <a:cs typeface="Segoe UI"/>
                  </a:rPr>
                  <a:t>Nu</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reen.ubbcluj.ro/procedura-de-aplicare-a-etichetelor-odd" TargetMode="External"/><Relationship Id="rId7" Type="http://schemas.openxmlformats.org/officeDocument/2006/relationships/comments" Target="../comments1.xml"/><Relationship Id="rId2" Type="http://schemas.openxmlformats.org/officeDocument/2006/relationships/hyperlink" Target="http://www.anc.edu.ro/registrul-national-al-calificarilor-din-invatamantul-superior-rncis" TargetMode="External"/><Relationship Id="rId1" Type="http://schemas.openxmlformats.org/officeDocument/2006/relationships/hyperlink" Target="http://www.anc.edu.ro/registrul-national-al-calificarilor-din-invatamantul-superior-rnci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U556"/>
  <sheetViews>
    <sheetView tabSelected="1" showRuler="0" view="pageLayout" topLeftCell="A15" zoomScaleNormal="100" workbookViewId="0">
      <selection activeCell="F22" sqref="F22"/>
    </sheetView>
  </sheetViews>
  <sheetFormatPr defaultColWidth="9.140625" defaultRowHeight="12.75" x14ac:dyDescent="0.2"/>
  <cols>
    <col min="1" max="1" width="9.28515625" style="1" customWidth="1"/>
    <col min="2" max="2" width="7.140625" style="1" customWidth="1"/>
    <col min="3" max="3" width="7.28515625" style="1" customWidth="1"/>
    <col min="4" max="5" width="4.7109375" style="1" customWidth="1"/>
    <col min="6" max="6" width="4.42578125" style="1" customWidth="1"/>
    <col min="7" max="7" width="8.140625" style="1" customWidth="1"/>
    <col min="8" max="8" width="8.28515625" style="1" customWidth="1"/>
    <col min="9" max="9" width="6.28515625" style="1" customWidth="1"/>
    <col min="10" max="10" width="7.42578125" style="1" customWidth="1"/>
    <col min="11" max="11" width="5.7109375" style="1" customWidth="1"/>
    <col min="12" max="12" width="6.140625" style="1" customWidth="1"/>
    <col min="13" max="13" width="5.42578125" style="1" customWidth="1"/>
    <col min="14" max="18" width="6" style="1" customWidth="1"/>
    <col min="19" max="19" width="6.140625" style="1" customWidth="1"/>
    <col min="20" max="20" width="9.28515625" style="1" customWidth="1"/>
    <col min="21" max="21" width="12.42578125" style="1" customWidth="1"/>
    <col min="22" max="22" width="8.7109375" style="1" customWidth="1"/>
    <col min="23" max="23" width="8.42578125" style="1" customWidth="1"/>
    <col min="24" max="24" width="12.42578125" style="1" customWidth="1"/>
    <col min="25" max="25" width="13.42578125" style="1" customWidth="1"/>
    <col min="26" max="16384" width="9.140625" style="1"/>
  </cols>
  <sheetData>
    <row r="1" spans="1:26" x14ac:dyDescent="0.2">
      <c r="A1" s="269" t="s">
        <v>137</v>
      </c>
      <c r="B1" s="269"/>
      <c r="C1" s="269"/>
      <c r="D1" s="269"/>
      <c r="E1" s="269"/>
      <c r="F1" s="269"/>
      <c r="G1" s="269"/>
      <c r="H1" s="269"/>
      <c r="I1" s="269"/>
      <c r="J1" s="269"/>
      <c r="K1" s="269"/>
      <c r="M1" s="64"/>
      <c r="N1" s="64"/>
      <c r="O1" s="64"/>
      <c r="P1" s="64"/>
      <c r="Q1" s="64"/>
      <c r="R1" s="64"/>
      <c r="S1" s="64"/>
      <c r="T1" s="64"/>
    </row>
    <row r="2" spans="1:26" ht="15" x14ac:dyDescent="0.25">
      <c r="A2" s="269"/>
      <c r="B2" s="269"/>
      <c r="C2" s="269"/>
      <c r="D2" s="269"/>
      <c r="E2" s="269"/>
      <c r="F2" s="269"/>
      <c r="G2" s="269"/>
      <c r="H2" s="269"/>
      <c r="I2" s="269"/>
      <c r="J2" s="269"/>
      <c r="K2" s="269"/>
      <c r="M2" s="335" t="s">
        <v>19</v>
      </c>
      <c r="N2" s="335"/>
      <c r="O2" s="335"/>
      <c r="P2" s="335"/>
      <c r="Q2" s="335"/>
      <c r="R2" s="335"/>
      <c r="S2" s="335"/>
      <c r="T2" s="335"/>
      <c r="Z2"/>
    </row>
    <row r="3" spans="1:26" ht="15" x14ac:dyDescent="0.25">
      <c r="A3" s="347" t="s">
        <v>90</v>
      </c>
      <c r="B3" s="347"/>
      <c r="C3" s="347"/>
      <c r="D3" s="347"/>
      <c r="E3" s="347"/>
      <c r="F3" s="347"/>
      <c r="G3" s="347"/>
      <c r="H3" s="347"/>
      <c r="I3" s="347"/>
      <c r="J3" s="347"/>
      <c r="K3" s="347"/>
      <c r="M3" s="344"/>
      <c r="N3" s="345"/>
      <c r="O3" s="339" t="s">
        <v>34</v>
      </c>
      <c r="P3" s="340"/>
      <c r="Q3" s="341"/>
      <c r="R3" s="339" t="s">
        <v>35</v>
      </c>
      <c r="S3" s="340"/>
      <c r="T3" s="341"/>
      <c r="U3" s="353" t="str">
        <f>IF(O4&gt;=22,"Corect","Trebuie alocate cel puțin 22 de ore pe săptămână")</f>
        <v>Corect</v>
      </c>
      <c r="V3" s="354"/>
      <c r="W3" s="354"/>
      <c r="X3" s="354"/>
      <c r="Y3"/>
      <c r="Z3"/>
    </row>
    <row r="4" spans="1:26" ht="15" x14ac:dyDescent="0.25">
      <c r="A4" s="342" t="s">
        <v>304</v>
      </c>
      <c r="B4" s="343"/>
      <c r="C4" s="343"/>
      <c r="D4" s="343"/>
      <c r="E4" s="343"/>
      <c r="F4" s="343"/>
      <c r="G4" s="343"/>
      <c r="H4" s="343"/>
      <c r="I4" s="343"/>
      <c r="J4" s="343"/>
      <c r="K4" s="343"/>
      <c r="M4" s="271" t="s">
        <v>14</v>
      </c>
      <c r="N4" s="273"/>
      <c r="O4" s="336">
        <f>N220</f>
        <v>24</v>
      </c>
      <c r="P4" s="337"/>
      <c r="Q4" s="338"/>
      <c r="R4" s="336">
        <f>N238</f>
        <v>24</v>
      </c>
      <c r="S4" s="337"/>
      <c r="T4" s="338"/>
      <c r="U4" s="353" t="str">
        <f>IF(R4&gt;=22,"Corect","Trebuie alocate cel puțin 22 de ore pe săptămână")</f>
        <v>Corect</v>
      </c>
      <c r="V4" s="354"/>
      <c r="W4" s="354"/>
      <c r="X4" s="354"/>
      <c r="Y4"/>
      <c r="Z4"/>
    </row>
    <row r="5" spans="1:26" ht="15" x14ac:dyDescent="0.25">
      <c r="A5" s="92"/>
      <c r="B5" s="92"/>
      <c r="C5" s="92"/>
      <c r="D5" s="92"/>
      <c r="E5" s="92"/>
      <c r="F5" s="92"/>
      <c r="G5" s="92"/>
      <c r="H5" s="92"/>
      <c r="I5" s="92"/>
      <c r="J5" s="92"/>
      <c r="K5" s="92"/>
      <c r="M5" s="271" t="s">
        <v>15</v>
      </c>
      <c r="N5" s="273"/>
      <c r="O5" s="336">
        <f>N255</f>
        <v>22</v>
      </c>
      <c r="P5" s="337"/>
      <c r="Q5" s="338"/>
      <c r="R5" s="336">
        <f>N270</f>
        <v>22</v>
      </c>
      <c r="S5" s="337"/>
      <c r="T5" s="338"/>
      <c r="U5" s="353" t="str">
        <f>IF(O5&gt;=22,"Corect","Trebuie alocate cel puțin 22 de ore pe săptămână")</f>
        <v>Corect</v>
      </c>
      <c r="V5" s="354"/>
      <c r="W5" s="354"/>
      <c r="X5" s="354"/>
      <c r="Y5"/>
      <c r="Z5"/>
    </row>
    <row r="6" spans="1:26" ht="15" x14ac:dyDescent="0.25">
      <c r="A6" s="106" t="s">
        <v>161</v>
      </c>
      <c r="B6" s="343"/>
      <c r="C6" s="343"/>
      <c r="D6" s="343"/>
      <c r="E6" s="343"/>
      <c r="F6" s="343"/>
      <c r="G6" s="343"/>
      <c r="H6" s="343"/>
      <c r="I6" s="343"/>
      <c r="J6" s="343"/>
      <c r="K6" s="343"/>
      <c r="M6" s="271" t="s">
        <v>16</v>
      </c>
      <c r="N6" s="273"/>
      <c r="O6" s="336">
        <f>N283</f>
        <v>22</v>
      </c>
      <c r="P6" s="337"/>
      <c r="Q6" s="338"/>
      <c r="R6" s="336">
        <f>N297</f>
        <v>22</v>
      </c>
      <c r="S6" s="337"/>
      <c r="T6" s="338"/>
      <c r="U6" s="353" t="str">
        <f>IF(R5&gt;=22,"Corect","Trebuie alocate cel puțin 22 de ore pe săptămână")</f>
        <v>Corect</v>
      </c>
      <c r="V6" s="354"/>
      <c r="W6" s="354"/>
      <c r="X6" s="354"/>
      <c r="Y6"/>
      <c r="Z6"/>
    </row>
    <row r="7" spans="1:26" ht="15" x14ac:dyDescent="0.25">
      <c r="A7" s="106" t="s">
        <v>162</v>
      </c>
      <c r="B7" s="343"/>
      <c r="C7" s="343"/>
      <c r="D7" s="343"/>
      <c r="E7" s="343"/>
      <c r="F7" s="343"/>
      <c r="G7" s="343"/>
      <c r="H7" s="343"/>
      <c r="I7" s="343"/>
      <c r="J7" s="343"/>
      <c r="K7" s="343"/>
      <c r="M7" s="54"/>
      <c r="U7" s="353" t="str">
        <f>IF(O6&gt;=22,"Corect","Trebuie alocate cel puțin 22 de ore pe săptămână")</f>
        <v>Corect</v>
      </c>
      <c r="V7" s="354"/>
      <c r="W7" s="354"/>
      <c r="X7" s="354"/>
      <c r="Y7"/>
      <c r="Z7"/>
    </row>
    <row r="8" spans="1:26" ht="15" x14ac:dyDescent="0.25">
      <c r="A8" s="343"/>
      <c r="B8" s="343"/>
      <c r="C8" s="343"/>
      <c r="D8" s="343"/>
      <c r="E8" s="343"/>
      <c r="F8" s="343"/>
      <c r="G8" s="343"/>
      <c r="H8" s="343"/>
      <c r="I8" s="343"/>
      <c r="J8" s="343"/>
      <c r="K8" s="343"/>
      <c r="M8" s="352" t="s">
        <v>153</v>
      </c>
      <c r="N8" s="352"/>
      <c r="O8" s="352"/>
      <c r="P8" s="352"/>
      <c r="Q8" s="352"/>
      <c r="R8" s="352"/>
      <c r="S8" s="352"/>
      <c r="T8" s="352"/>
      <c r="U8" s="353" t="str">
        <f>IF(R6&gt;=22,"Corect","Trebuie alocate cel puțin 22 de ore pe săptămână")</f>
        <v>Corect</v>
      </c>
      <c r="V8" s="354"/>
      <c r="W8" s="354"/>
      <c r="X8" s="354"/>
      <c r="Y8"/>
      <c r="Z8"/>
    </row>
    <row r="9" spans="1:26" ht="15" x14ac:dyDescent="0.25">
      <c r="A9" s="346" t="s">
        <v>305</v>
      </c>
      <c r="B9" s="343"/>
      <c r="C9" s="343"/>
      <c r="D9" s="343"/>
      <c r="E9" s="343"/>
      <c r="F9" s="343"/>
      <c r="G9" s="343"/>
      <c r="H9" s="343"/>
      <c r="I9" s="343"/>
      <c r="J9" s="343"/>
      <c r="K9" s="343"/>
      <c r="M9" s="352"/>
      <c r="N9" s="352"/>
      <c r="O9" s="352"/>
      <c r="P9" s="352"/>
      <c r="Q9" s="352"/>
      <c r="R9" s="352"/>
      <c r="S9" s="352"/>
      <c r="T9" s="352"/>
      <c r="U9"/>
      <c r="V9"/>
      <c r="W9"/>
      <c r="X9"/>
      <c r="Y9"/>
      <c r="Z9"/>
    </row>
    <row r="10" spans="1:26" ht="15" x14ac:dyDescent="0.25">
      <c r="A10" s="351" t="s">
        <v>306</v>
      </c>
      <c r="B10" s="343"/>
      <c r="C10" s="343"/>
      <c r="D10" s="343"/>
      <c r="E10" s="343"/>
      <c r="F10" s="343"/>
      <c r="G10" s="343"/>
      <c r="H10" s="343"/>
      <c r="I10" s="343"/>
      <c r="J10" s="343"/>
      <c r="K10" s="343"/>
      <c r="M10" s="352"/>
      <c r="N10" s="352"/>
      <c r="O10" s="352"/>
      <c r="P10" s="352"/>
      <c r="Q10" s="352"/>
      <c r="R10" s="352"/>
      <c r="S10" s="352"/>
      <c r="T10" s="352"/>
      <c r="Y10"/>
      <c r="Z10"/>
    </row>
    <row r="11" spans="1:26" ht="15" x14ac:dyDescent="0.25">
      <c r="A11" s="346" t="s">
        <v>307</v>
      </c>
      <c r="B11" s="343"/>
      <c r="C11" s="343"/>
      <c r="D11" s="343"/>
      <c r="E11" s="343"/>
      <c r="F11" s="343"/>
      <c r="G11" s="343"/>
      <c r="H11" s="343"/>
      <c r="I11" s="343"/>
      <c r="J11" s="343"/>
      <c r="K11" s="343"/>
      <c r="M11" s="352"/>
      <c r="N11" s="352"/>
      <c r="O11" s="352"/>
      <c r="P11" s="352"/>
      <c r="Q11" s="352"/>
      <c r="R11" s="352"/>
      <c r="S11" s="352"/>
      <c r="T11" s="352"/>
      <c r="U11" s="356" t="s">
        <v>102</v>
      </c>
      <c r="V11" s="356"/>
      <c r="W11" s="356"/>
      <c r="X11" s="356"/>
      <c r="Y11"/>
      <c r="Z11"/>
    </row>
    <row r="12" spans="1:26" ht="15" x14ac:dyDescent="0.25">
      <c r="A12" s="346" t="s">
        <v>308</v>
      </c>
      <c r="B12" s="343"/>
      <c r="C12" s="343"/>
      <c r="D12" s="343"/>
      <c r="E12" s="343"/>
      <c r="F12" s="343"/>
      <c r="G12" s="343"/>
      <c r="H12" s="343"/>
      <c r="I12" s="343"/>
      <c r="J12" s="343"/>
      <c r="K12" s="343"/>
      <c r="M12" s="61"/>
      <c r="N12" s="61"/>
      <c r="O12" s="61"/>
      <c r="P12" s="61"/>
      <c r="Q12" s="61"/>
      <c r="R12" s="61"/>
      <c r="S12" s="61"/>
      <c r="T12" s="61"/>
      <c r="U12" s="356"/>
      <c r="V12" s="356"/>
      <c r="W12" s="356"/>
      <c r="X12" s="356"/>
      <c r="Y12"/>
      <c r="Z12"/>
    </row>
    <row r="13" spans="1:26" ht="15" x14ac:dyDescent="0.25">
      <c r="A13" s="389"/>
      <c r="B13" s="389"/>
      <c r="C13" s="389"/>
      <c r="D13" s="389"/>
      <c r="E13" s="389"/>
      <c r="F13" s="389"/>
      <c r="G13" s="389"/>
      <c r="H13" s="389"/>
      <c r="I13" s="389"/>
      <c r="J13" s="389"/>
      <c r="K13" s="389"/>
      <c r="M13" s="270" t="s">
        <v>20</v>
      </c>
      <c r="N13" s="270"/>
      <c r="O13" s="270"/>
      <c r="P13" s="270"/>
      <c r="Q13" s="270"/>
      <c r="R13" s="270"/>
      <c r="S13" s="270"/>
      <c r="T13" s="270"/>
      <c r="U13" s="356"/>
      <c r="V13" s="356"/>
      <c r="W13" s="356"/>
      <c r="X13" s="356"/>
      <c r="Y13"/>
      <c r="Z13"/>
    </row>
    <row r="14" spans="1:26" ht="15" x14ac:dyDescent="0.25">
      <c r="A14" s="380" t="s">
        <v>0</v>
      </c>
      <c r="B14" s="380"/>
      <c r="C14" s="380"/>
      <c r="D14" s="380"/>
      <c r="E14" s="380"/>
      <c r="F14" s="380"/>
      <c r="G14" s="380"/>
      <c r="H14" s="380"/>
      <c r="I14" s="380"/>
      <c r="J14" s="380"/>
      <c r="K14" s="380"/>
      <c r="M14" s="107" t="s">
        <v>317</v>
      </c>
      <c r="N14" s="108"/>
      <c r="O14" s="108"/>
      <c r="P14" s="108"/>
      <c r="Q14" s="108"/>
      <c r="R14" s="108"/>
      <c r="S14" s="108"/>
      <c r="T14" s="108"/>
      <c r="U14" s="356"/>
      <c r="V14" s="356"/>
      <c r="W14" s="356"/>
      <c r="X14" s="356"/>
      <c r="Y14"/>
      <c r="Z14"/>
    </row>
    <row r="15" spans="1:26" ht="15" x14ac:dyDescent="0.25">
      <c r="A15" s="383" t="s">
        <v>1</v>
      </c>
      <c r="B15" s="343"/>
      <c r="C15" s="343"/>
      <c r="D15" s="343"/>
      <c r="E15" s="343"/>
      <c r="F15" s="343"/>
      <c r="G15" s="343"/>
      <c r="H15" s="343"/>
      <c r="I15" s="343"/>
      <c r="J15" s="343"/>
      <c r="K15" s="343"/>
      <c r="M15" s="108"/>
      <c r="N15" s="108"/>
      <c r="O15" s="108"/>
      <c r="P15" s="108"/>
      <c r="Q15" s="108"/>
      <c r="R15" s="108"/>
      <c r="S15" s="108"/>
      <c r="T15" s="108"/>
      <c r="U15" s="356"/>
      <c r="V15" s="356"/>
      <c r="W15" s="356"/>
      <c r="X15" s="356"/>
      <c r="Y15"/>
      <c r="Z15"/>
    </row>
    <row r="16" spans="1:26" ht="15" x14ac:dyDescent="0.25">
      <c r="A16" s="351" t="s">
        <v>163</v>
      </c>
      <c r="B16" s="343"/>
      <c r="C16" s="343"/>
      <c r="D16" s="343"/>
      <c r="E16" s="343"/>
      <c r="F16" s="343"/>
      <c r="G16" s="343"/>
      <c r="H16" s="343"/>
      <c r="I16" s="343"/>
      <c r="J16" s="343"/>
      <c r="K16" s="343"/>
      <c r="M16" s="109" t="s">
        <v>312</v>
      </c>
      <c r="N16" s="108"/>
      <c r="O16" s="108"/>
      <c r="P16" s="108"/>
      <c r="Q16" s="108"/>
      <c r="R16" s="108"/>
      <c r="S16" s="108"/>
      <c r="T16" s="108"/>
      <c r="U16" s="356"/>
      <c r="V16" s="356"/>
      <c r="W16" s="356"/>
      <c r="X16" s="356"/>
      <c r="Y16" s="4"/>
      <c r="Z16" s="4"/>
    </row>
    <row r="17" spans="1:26" ht="15" x14ac:dyDescent="0.25">
      <c r="A17" s="384" t="s">
        <v>316</v>
      </c>
      <c r="B17" s="343"/>
      <c r="C17" s="343"/>
      <c r="D17" s="343"/>
      <c r="E17" s="343"/>
      <c r="F17" s="343"/>
      <c r="G17" s="343"/>
      <c r="H17" s="343"/>
      <c r="I17" s="343"/>
      <c r="J17" s="343"/>
      <c r="K17" s="343"/>
      <c r="M17" s="108"/>
      <c r="N17" s="108"/>
      <c r="O17" s="108"/>
      <c r="P17" s="108"/>
      <c r="Q17" s="108"/>
      <c r="R17" s="108"/>
      <c r="S17" s="108"/>
      <c r="T17" s="108"/>
      <c r="U17" s="4"/>
      <c r="V17" s="4"/>
      <c r="W17" s="4"/>
      <c r="X17" s="4"/>
      <c r="Y17" s="4"/>
      <c r="Z17" s="4"/>
    </row>
    <row r="18" spans="1:26" ht="15" x14ac:dyDescent="0.25">
      <c r="A18" s="351" t="s">
        <v>164</v>
      </c>
      <c r="B18" s="343"/>
      <c r="C18" s="343"/>
      <c r="D18" s="343"/>
      <c r="E18" s="343"/>
      <c r="F18" s="343"/>
      <c r="G18" s="343"/>
      <c r="H18" s="343"/>
      <c r="I18" s="343"/>
      <c r="J18" s="343"/>
      <c r="K18" s="343"/>
      <c r="M18" s="109" t="s">
        <v>313</v>
      </c>
      <c r="N18" s="108"/>
      <c r="O18" s="108"/>
      <c r="P18" s="108"/>
      <c r="Q18" s="108"/>
      <c r="R18" s="108"/>
      <c r="S18" s="108"/>
      <c r="T18" s="108"/>
      <c r="U18" s="4"/>
      <c r="V18" s="4"/>
      <c r="W18" s="4"/>
      <c r="X18" s="4"/>
      <c r="Y18" s="4"/>
      <c r="Z18" s="4"/>
    </row>
    <row r="19" spans="1:26" ht="15" x14ac:dyDescent="0.25">
      <c r="A19" s="346" t="s">
        <v>69</v>
      </c>
      <c r="B19" s="343"/>
      <c r="C19" s="343"/>
      <c r="D19" s="343"/>
      <c r="E19" s="343"/>
      <c r="F19" s="343"/>
      <c r="G19" s="343"/>
      <c r="H19" s="343"/>
      <c r="I19" s="343"/>
      <c r="J19" s="343"/>
      <c r="K19" s="343"/>
      <c r="M19" s="108"/>
      <c r="N19" s="108"/>
      <c r="O19" s="108"/>
      <c r="P19" s="108"/>
      <c r="Q19" s="108"/>
      <c r="R19" s="108"/>
      <c r="S19" s="108"/>
      <c r="T19" s="108"/>
      <c r="U19" s="94" t="s">
        <v>334</v>
      </c>
      <c r="V19" s="94"/>
      <c r="W19" s="94"/>
      <c r="X19" s="94"/>
      <c r="Y19" s="94"/>
      <c r="Z19" s="4"/>
    </row>
    <row r="20" spans="1:26" ht="15" x14ac:dyDescent="0.25">
      <c r="A20" s="346" t="s">
        <v>309</v>
      </c>
      <c r="B20" s="343"/>
      <c r="C20" s="343"/>
      <c r="D20" s="343"/>
      <c r="E20" s="343"/>
      <c r="F20" s="343"/>
      <c r="G20" s="343"/>
      <c r="H20" s="343"/>
      <c r="I20" s="343"/>
      <c r="J20" s="343"/>
      <c r="K20" s="343"/>
      <c r="M20" s="109" t="s">
        <v>314</v>
      </c>
      <c r="N20" s="108"/>
      <c r="O20" s="108"/>
      <c r="P20" s="108"/>
      <c r="Q20" s="108"/>
      <c r="R20" s="108"/>
      <c r="S20" s="108"/>
      <c r="T20" s="108"/>
      <c r="U20" s="4"/>
      <c r="V20" s="4"/>
      <c r="W20" s="4"/>
      <c r="X20" s="4"/>
      <c r="Y20" s="4"/>
      <c r="Z20" s="4"/>
    </row>
    <row r="21" spans="1:26" ht="15" x14ac:dyDescent="0.25">
      <c r="A21" s="346" t="s">
        <v>310</v>
      </c>
      <c r="B21" s="343"/>
      <c r="C21" s="343"/>
      <c r="D21" s="343"/>
      <c r="E21" s="343"/>
      <c r="F21" s="343"/>
      <c r="G21" s="343"/>
      <c r="H21" s="343"/>
      <c r="I21" s="343"/>
      <c r="J21" s="343"/>
      <c r="K21" s="343"/>
      <c r="M21" s="108"/>
      <c r="N21" s="108"/>
      <c r="O21" s="108"/>
      <c r="P21" s="108"/>
      <c r="Q21" s="108"/>
      <c r="R21" s="108"/>
      <c r="S21" s="108"/>
      <c r="T21" s="108"/>
      <c r="U21" s="4"/>
      <c r="V21" s="4"/>
      <c r="W21" s="4"/>
      <c r="X21" s="4"/>
      <c r="Y21" s="4"/>
      <c r="Z21" s="4"/>
    </row>
    <row r="22" spans="1:26" x14ac:dyDescent="0.2">
      <c r="A22" s="93"/>
      <c r="B22" s="93"/>
      <c r="C22" s="93"/>
      <c r="D22" s="93"/>
      <c r="E22" s="93"/>
      <c r="F22" s="93"/>
      <c r="G22" s="93"/>
      <c r="H22" s="93"/>
      <c r="I22" s="93"/>
      <c r="J22" s="93"/>
      <c r="K22" s="93"/>
      <c r="L22" s="60"/>
      <c r="M22" s="109" t="s">
        <v>315</v>
      </c>
      <c r="N22" s="108"/>
      <c r="O22" s="108"/>
      <c r="P22" s="108"/>
      <c r="Q22" s="108"/>
      <c r="R22" s="108"/>
      <c r="S22" s="108"/>
      <c r="T22" s="108"/>
      <c r="U22" s="4"/>
      <c r="V22" s="4"/>
      <c r="W22" s="4"/>
      <c r="X22" s="4"/>
      <c r="Y22" s="4"/>
      <c r="Z22" s="4"/>
    </row>
    <row r="23" spans="1:26" x14ac:dyDescent="0.2">
      <c r="A23" s="387" t="s">
        <v>119</v>
      </c>
      <c r="B23" s="388"/>
      <c r="C23" s="388"/>
      <c r="D23" s="388"/>
      <c r="E23" s="388"/>
      <c r="F23" s="388"/>
      <c r="G23" s="388"/>
      <c r="H23" s="388"/>
      <c r="I23" s="388"/>
      <c r="J23" s="388"/>
      <c r="K23" s="388"/>
      <c r="L23" s="60"/>
      <c r="M23" s="108"/>
      <c r="N23" s="108"/>
      <c r="O23" s="108"/>
      <c r="P23" s="108"/>
      <c r="Q23" s="108"/>
      <c r="R23" s="108"/>
      <c r="S23" s="108"/>
      <c r="T23" s="108"/>
      <c r="U23" s="4"/>
      <c r="V23" s="4"/>
      <c r="W23" s="4"/>
      <c r="X23" s="4"/>
      <c r="Y23" s="4"/>
      <c r="Z23" s="4"/>
    </row>
    <row r="24" spans="1:26" x14ac:dyDescent="0.2">
      <c r="A24" s="388"/>
      <c r="B24" s="388"/>
      <c r="C24" s="388"/>
      <c r="D24" s="388"/>
      <c r="E24" s="388"/>
      <c r="F24" s="388"/>
      <c r="G24" s="388"/>
      <c r="H24" s="388"/>
      <c r="I24" s="388"/>
      <c r="J24" s="388"/>
      <c r="K24" s="388"/>
      <c r="L24" s="60"/>
      <c r="M24" s="2"/>
      <c r="N24" s="2"/>
      <c r="O24" s="2"/>
      <c r="P24" s="2"/>
      <c r="Q24" s="2"/>
      <c r="R24" s="2"/>
      <c r="S24" s="2"/>
      <c r="T24" s="2"/>
      <c r="U24" s="4"/>
      <c r="V24" s="4"/>
      <c r="W24" s="4"/>
      <c r="X24" s="4"/>
      <c r="Y24" s="4"/>
      <c r="Z24" s="4"/>
    </row>
    <row r="25" spans="1:26" ht="12.75" customHeight="1" x14ac:dyDescent="0.2">
      <c r="A25" s="388"/>
      <c r="B25" s="388"/>
      <c r="C25" s="388"/>
      <c r="D25" s="388"/>
      <c r="E25" s="388"/>
      <c r="F25" s="388"/>
      <c r="G25" s="388"/>
      <c r="H25" s="388"/>
      <c r="I25" s="388"/>
      <c r="J25" s="388"/>
      <c r="K25" s="388"/>
      <c r="L25" s="60"/>
      <c r="M25" s="106" t="s">
        <v>106</v>
      </c>
      <c r="N25" s="106"/>
      <c r="O25" s="106"/>
      <c r="P25" s="106"/>
      <c r="Q25" s="106"/>
      <c r="R25" s="106"/>
      <c r="S25" s="106"/>
      <c r="T25" s="106"/>
      <c r="U25" s="4"/>
      <c r="V25" s="4"/>
      <c r="W25" s="4"/>
      <c r="X25" s="4"/>
      <c r="Y25" s="4"/>
      <c r="Z25" s="4"/>
    </row>
    <row r="26" spans="1:26" x14ac:dyDescent="0.2">
      <c r="A26" s="388"/>
      <c r="B26" s="388"/>
      <c r="C26" s="388"/>
      <c r="D26" s="388"/>
      <c r="E26" s="388"/>
      <c r="F26" s="388"/>
      <c r="G26" s="388"/>
      <c r="H26" s="388"/>
      <c r="I26" s="388"/>
      <c r="J26" s="388"/>
      <c r="K26" s="388"/>
      <c r="L26" s="60"/>
      <c r="M26" s="106"/>
      <c r="N26" s="106"/>
      <c r="O26" s="106"/>
      <c r="P26" s="106"/>
      <c r="Q26" s="106"/>
      <c r="R26" s="106"/>
      <c r="S26" s="106"/>
      <c r="T26" s="106"/>
      <c r="U26" s="4"/>
      <c r="V26" s="4"/>
      <c r="W26" s="4"/>
      <c r="X26" s="4"/>
      <c r="Y26" s="4"/>
      <c r="Z26" s="4"/>
    </row>
    <row r="27" spans="1:26" x14ac:dyDescent="0.2">
      <c r="A27" s="388"/>
      <c r="B27" s="388"/>
      <c r="C27" s="388"/>
      <c r="D27" s="388"/>
      <c r="E27" s="388"/>
      <c r="F27" s="388"/>
      <c r="G27" s="388"/>
      <c r="H27" s="388"/>
      <c r="I27" s="388"/>
      <c r="J27" s="388"/>
      <c r="K27" s="388"/>
      <c r="L27" s="60"/>
      <c r="M27" s="106"/>
      <c r="N27" s="106"/>
      <c r="O27" s="106"/>
      <c r="P27" s="106"/>
      <c r="Q27" s="106"/>
      <c r="R27" s="106"/>
      <c r="S27" s="106"/>
      <c r="T27" s="106"/>
      <c r="U27" s="4"/>
      <c r="V27" s="4"/>
      <c r="W27" s="4"/>
      <c r="X27" s="4"/>
      <c r="Y27" s="4"/>
      <c r="Z27" s="4"/>
    </row>
    <row r="28" spans="1:26" x14ac:dyDescent="0.2">
      <c r="A28" s="2"/>
      <c r="B28" s="2"/>
      <c r="C28" s="2"/>
      <c r="D28" s="2"/>
      <c r="E28" s="2"/>
      <c r="F28" s="2"/>
      <c r="G28" s="2"/>
      <c r="H28" s="2"/>
      <c r="I28" s="2"/>
      <c r="J28" s="2"/>
      <c r="K28" s="2"/>
      <c r="M28" s="106"/>
      <c r="N28" s="106"/>
      <c r="O28" s="106"/>
      <c r="P28" s="106"/>
      <c r="Q28" s="106"/>
      <c r="R28" s="106"/>
      <c r="S28" s="106"/>
      <c r="T28" s="106"/>
      <c r="U28" s="4"/>
      <c r="V28" s="4"/>
      <c r="W28" s="4"/>
      <c r="X28" s="4"/>
      <c r="Y28" s="4"/>
      <c r="Z28" s="4"/>
    </row>
    <row r="29" spans="1:26" x14ac:dyDescent="0.2">
      <c r="A29" s="158" t="s">
        <v>17</v>
      </c>
      <c r="B29" s="158"/>
      <c r="C29" s="158"/>
      <c r="D29" s="158"/>
      <c r="E29" s="158"/>
      <c r="F29" s="158"/>
      <c r="G29" s="158"/>
      <c r="H29" s="158"/>
      <c r="I29" s="158"/>
      <c r="J29" s="158"/>
      <c r="K29" s="158"/>
      <c r="M29" s="29"/>
      <c r="N29" s="29"/>
      <c r="O29" s="29"/>
      <c r="P29" s="29"/>
      <c r="Q29" s="29"/>
      <c r="R29" s="29"/>
      <c r="S29" s="29"/>
      <c r="T29" s="29"/>
      <c r="U29" s="4"/>
      <c r="V29" s="4"/>
      <c r="W29" s="4"/>
      <c r="X29" s="4"/>
      <c r="Y29" s="4"/>
      <c r="Z29" s="4"/>
    </row>
    <row r="30" spans="1:26" x14ac:dyDescent="0.2">
      <c r="A30" s="391"/>
      <c r="B30" s="263" t="s">
        <v>2</v>
      </c>
      <c r="C30" s="265"/>
      <c r="D30" s="263" t="s">
        <v>3</v>
      </c>
      <c r="E30" s="264"/>
      <c r="F30" s="265"/>
      <c r="G30" s="220" t="s">
        <v>18</v>
      </c>
      <c r="H30" s="220" t="s">
        <v>10</v>
      </c>
      <c r="I30" s="263" t="s">
        <v>4</v>
      </c>
      <c r="J30" s="264"/>
      <c r="K30" s="265"/>
      <c r="M30" s="385" t="s">
        <v>311</v>
      </c>
      <c r="N30" s="386"/>
      <c r="O30" s="386"/>
      <c r="P30" s="386"/>
      <c r="Q30" s="386"/>
      <c r="R30" s="386"/>
      <c r="S30" s="386"/>
      <c r="T30" s="386"/>
    </row>
    <row r="31" spans="1:26" x14ac:dyDescent="0.2">
      <c r="A31" s="392"/>
      <c r="B31" s="266"/>
      <c r="C31" s="268"/>
      <c r="D31" s="266"/>
      <c r="E31" s="267"/>
      <c r="F31" s="268"/>
      <c r="G31" s="221"/>
      <c r="H31" s="221"/>
      <c r="I31" s="266"/>
      <c r="J31" s="267"/>
      <c r="K31" s="268"/>
      <c r="M31" s="386"/>
      <c r="N31" s="386"/>
      <c r="O31" s="386"/>
      <c r="P31" s="386"/>
      <c r="Q31" s="386"/>
      <c r="R31" s="386"/>
      <c r="S31" s="386"/>
      <c r="T31" s="386"/>
    </row>
    <row r="32" spans="1:26" x14ac:dyDescent="0.2">
      <c r="A32" s="393"/>
      <c r="B32" s="3" t="s">
        <v>5</v>
      </c>
      <c r="C32" s="3" t="s">
        <v>6</v>
      </c>
      <c r="D32" s="3" t="s">
        <v>7</v>
      </c>
      <c r="E32" s="3" t="s">
        <v>8</v>
      </c>
      <c r="F32" s="3" t="s">
        <v>9</v>
      </c>
      <c r="G32" s="222"/>
      <c r="H32" s="222"/>
      <c r="I32" s="3" t="s">
        <v>11</v>
      </c>
      <c r="J32" s="3" t="s">
        <v>12</v>
      </c>
      <c r="K32" s="3" t="s">
        <v>13</v>
      </c>
      <c r="M32" s="386"/>
      <c r="N32" s="386"/>
      <c r="O32" s="386"/>
      <c r="P32" s="386"/>
      <c r="Q32" s="386"/>
      <c r="R32" s="386"/>
      <c r="S32" s="386"/>
      <c r="T32" s="386"/>
    </row>
    <row r="33" spans="1:24" x14ac:dyDescent="0.2">
      <c r="A33" s="24" t="s">
        <v>14</v>
      </c>
      <c r="B33" s="23">
        <v>14</v>
      </c>
      <c r="C33" s="23">
        <v>14</v>
      </c>
      <c r="D33" s="87">
        <v>3</v>
      </c>
      <c r="E33" s="87">
        <v>3</v>
      </c>
      <c r="F33" s="87">
        <v>2</v>
      </c>
      <c r="G33" s="87"/>
      <c r="H33" s="87">
        <v>0</v>
      </c>
      <c r="I33" s="87">
        <v>2</v>
      </c>
      <c r="J33" s="87">
        <v>1</v>
      </c>
      <c r="K33" s="87">
        <v>13</v>
      </c>
      <c r="L33" s="17"/>
      <c r="M33" s="386"/>
      <c r="N33" s="386"/>
      <c r="O33" s="386"/>
      <c r="P33" s="386"/>
      <c r="Q33" s="386"/>
      <c r="R33" s="386"/>
      <c r="S33" s="386"/>
      <c r="T33" s="386"/>
      <c r="U33" s="355" t="str">
        <f t="shared" ref="U33" si="0">IF(SUM(B33:K33)=52,"Corect","Suma trebuie să fie 52")</f>
        <v>Corect</v>
      </c>
      <c r="V33" s="355"/>
    </row>
    <row r="34" spans="1:24" x14ac:dyDescent="0.2">
      <c r="A34" s="24" t="s">
        <v>15</v>
      </c>
      <c r="B34" s="23">
        <v>14</v>
      </c>
      <c r="C34" s="23">
        <v>14</v>
      </c>
      <c r="D34" s="87">
        <v>3</v>
      </c>
      <c r="E34" s="87">
        <v>3</v>
      </c>
      <c r="F34" s="87">
        <v>2</v>
      </c>
      <c r="G34" s="87"/>
      <c r="H34" s="87">
        <v>1</v>
      </c>
      <c r="I34" s="87">
        <v>2</v>
      </c>
      <c r="J34" s="87">
        <v>1</v>
      </c>
      <c r="K34" s="87">
        <v>12</v>
      </c>
      <c r="M34" s="386"/>
      <c r="N34" s="386"/>
      <c r="O34" s="386"/>
      <c r="P34" s="386"/>
      <c r="Q34" s="386"/>
      <c r="R34" s="386"/>
      <c r="S34" s="386"/>
      <c r="T34" s="386"/>
      <c r="U34" s="355" t="str">
        <f t="shared" ref="U34:U35" si="1">IF(SUM(B34:K34)=52,"Corect","Suma trebuie să fie 52")</f>
        <v>Corect</v>
      </c>
      <c r="V34" s="355"/>
    </row>
    <row r="35" spans="1:24" x14ac:dyDescent="0.2">
      <c r="A35" s="25" t="s">
        <v>16</v>
      </c>
      <c r="B35" s="23">
        <v>14</v>
      </c>
      <c r="C35" s="23">
        <v>12</v>
      </c>
      <c r="D35" s="87">
        <v>3</v>
      </c>
      <c r="E35" s="87">
        <v>3</v>
      </c>
      <c r="F35" s="87">
        <v>2</v>
      </c>
      <c r="G35" s="87"/>
      <c r="H35" s="87">
        <v>2</v>
      </c>
      <c r="I35" s="87">
        <v>2</v>
      </c>
      <c r="J35" s="87">
        <v>1</v>
      </c>
      <c r="K35" s="87">
        <v>13</v>
      </c>
      <c r="M35" s="386"/>
      <c r="N35" s="386"/>
      <c r="O35" s="386"/>
      <c r="P35" s="386"/>
      <c r="Q35" s="386"/>
      <c r="R35" s="386"/>
      <c r="S35" s="386"/>
      <c r="T35" s="386"/>
      <c r="U35" s="355" t="str">
        <f t="shared" si="1"/>
        <v>Corect</v>
      </c>
      <c r="V35" s="355"/>
    </row>
    <row r="36" spans="1:24" ht="15" customHeight="1" x14ac:dyDescent="0.2">
      <c r="A36" s="110" t="s">
        <v>318</v>
      </c>
      <c r="B36" s="110"/>
      <c r="C36" s="110"/>
      <c r="D36" s="110"/>
      <c r="E36" s="110"/>
      <c r="F36" s="110"/>
      <c r="G36" s="110"/>
      <c r="H36" s="110"/>
      <c r="I36" s="110"/>
      <c r="J36" s="110"/>
      <c r="K36" s="110"/>
      <c r="L36" s="110"/>
      <c r="M36" s="110"/>
      <c r="N36" s="110"/>
      <c r="O36" s="110"/>
      <c r="P36" s="110"/>
      <c r="Q36" s="110"/>
      <c r="R36" s="110"/>
      <c r="S36" s="110"/>
      <c r="T36" s="110"/>
      <c r="U36" s="104" t="s">
        <v>333</v>
      </c>
      <c r="V36" s="105"/>
      <c r="W36" s="105"/>
      <c r="X36" s="105"/>
    </row>
    <row r="37" spans="1:24" ht="15" customHeight="1" x14ac:dyDescent="0.2">
      <c r="A37" s="110"/>
      <c r="B37" s="110"/>
      <c r="C37" s="110"/>
      <c r="D37" s="110"/>
      <c r="E37" s="110"/>
      <c r="F37" s="110"/>
      <c r="G37" s="110"/>
      <c r="H37" s="110"/>
      <c r="I37" s="110"/>
      <c r="J37" s="110"/>
      <c r="K37" s="110"/>
      <c r="L37" s="110"/>
      <c r="M37" s="110"/>
      <c r="N37" s="110"/>
      <c r="O37" s="110"/>
      <c r="P37" s="110"/>
      <c r="Q37" s="110"/>
      <c r="R37" s="110"/>
      <c r="S37" s="110"/>
      <c r="T37" s="110"/>
      <c r="U37" s="104"/>
      <c r="V37" s="105"/>
      <c r="W37" s="105"/>
      <c r="X37" s="105"/>
    </row>
    <row r="38" spans="1:24" ht="15" customHeight="1" x14ac:dyDescent="0.2">
      <c r="A38" s="111" t="s">
        <v>319</v>
      </c>
      <c r="B38" s="111"/>
      <c r="C38" s="111"/>
      <c r="D38" s="111"/>
      <c r="E38" s="111"/>
      <c r="F38" s="111"/>
      <c r="G38" s="111"/>
      <c r="H38" s="111"/>
      <c r="I38" s="111"/>
      <c r="J38" s="111"/>
      <c r="K38" s="111" t="s">
        <v>320</v>
      </c>
      <c r="L38" s="111"/>
      <c r="M38" s="111"/>
      <c r="N38" s="111"/>
      <c r="O38" s="111"/>
      <c r="P38" s="111"/>
      <c r="Q38" s="111"/>
      <c r="R38" s="111"/>
      <c r="S38" s="111"/>
      <c r="T38" s="111"/>
      <c r="U38" s="104"/>
      <c r="V38" s="105"/>
      <c r="W38" s="105"/>
      <c r="X38" s="105"/>
    </row>
    <row r="39" spans="1:24" ht="15" customHeight="1" x14ac:dyDescent="0.2">
      <c r="A39" s="111"/>
      <c r="B39" s="111"/>
      <c r="C39" s="111"/>
      <c r="D39" s="111"/>
      <c r="E39" s="111"/>
      <c r="F39" s="111"/>
      <c r="G39" s="111"/>
      <c r="H39" s="111"/>
      <c r="I39" s="111"/>
      <c r="J39" s="111"/>
      <c r="K39" s="111"/>
      <c r="L39" s="111"/>
      <c r="M39" s="111"/>
      <c r="N39" s="111"/>
      <c r="O39" s="111"/>
      <c r="P39" s="111"/>
      <c r="Q39" s="111"/>
      <c r="R39" s="111"/>
      <c r="S39" s="111"/>
      <c r="T39" s="111"/>
      <c r="U39" s="104"/>
      <c r="V39" s="105"/>
      <c r="W39" s="105"/>
      <c r="X39" s="105"/>
    </row>
    <row r="40" spans="1:24" ht="15" customHeight="1" x14ac:dyDescent="0.2">
      <c r="A40" s="111"/>
      <c r="B40" s="111"/>
      <c r="C40" s="111"/>
      <c r="D40" s="111"/>
      <c r="E40" s="111"/>
      <c r="F40" s="111"/>
      <c r="G40" s="111"/>
      <c r="H40" s="111"/>
      <c r="I40" s="111"/>
      <c r="J40" s="111"/>
      <c r="K40" s="111"/>
      <c r="L40" s="111"/>
      <c r="M40" s="111"/>
      <c r="N40" s="111"/>
      <c r="O40" s="111"/>
      <c r="P40" s="111"/>
      <c r="Q40" s="111"/>
      <c r="R40" s="111"/>
      <c r="S40" s="111"/>
      <c r="T40" s="111"/>
      <c r="U40" s="104"/>
      <c r="V40" s="105"/>
      <c r="W40" s="105"/>
      <c r="X40" s="105"/>
    </row>
    <row r="41" spans="1:24" ht="15" customHeight="1" x14ac:dyDescent="0.2">
      <c r="A41" s="111"/>
      <c r="B41" s="111"/>
      <c r="C41" s="111"/>
      <c r="D41" s="111"/>
      <c r="E41" s="111"/>
      <c r="F41" s="111"/>
      <c r="G41" s="111"/>
      <c r="H41" s="111"/>
      <c r="I41" s="111"/>
      <c r="J41" s="111"/>
      <c r="K41" s="111"/>
      <c r="L41" s="111"/>
      <c r="M41" s="111"/>
      <c r="N41" s="111"/>
      <c r="O41" s="111"/>
      <c r="P41" s="111"/>
      <c r="Q41" s="111"/>
      <c r="R41" s="111"/>
      <c r="S41" s="111"/>
      <c r="T41" s="111"/>
    </row>
    <row r="42" spans="1:24" ht="15" customHeight="1" x14ac:dyDescent="0.2">
      <c r="A42" s="111"/>
      <c r="B42" s="111"/>
      <c r="C42" s="111"/>
      <c r="D42" s="111"/>
      <c r="E42" s="111"/>
      <c r="F42" s="111"/>
      <c r="G42" s="111"/>
      <c r="H42" s="111"/>
      <c r="I42" s="111"/>
      <c r="J42" s="111"/>
      <c r="K42" s="111"/>
      <c r="L42" s="111"/>
      <c r="M42" s="111"/>
      <c r="N42" s="111"/>
      <c r="O42" s="111"/>
      <c r="P42" s="111"/>
      <c r="Q42" s="111"/>
      <c r="R42" s="111"/>
      <c r="S42" s="111"/>
      <c r="T42" s="111"/>
    </row>
    <row r="43" spans="1:24" ht="15" customHeight="1" x14ac:dyDescent="0.2">
      <c r="A43" s="111"/>
      <c r="B43" s="111"/>
      <c r="C43" s="111"/>
      <c r="D43" s="111"/>
      <c r="E43" s="111"/>
      <c r="F43" s="111"/>
      <c r="G43" s="111"/>
      <c r="H43" s="111"/>
      <c r="I43" s="111"/>
      <c r="J43" s="111"/>
      <c r="K43" s="111"/>
      <c r="L43" s="111"/>
      <c r="M43" s="111"/>
      <c r="N43" s="111"/>
      <c r="O43" s="111"/>
      <c r="P43" s="111"/>
      <c r="Q43" s="111"/>
      <c r="R43" s="111"/>
      <c r="S43" s="111"/>
      <c r="T43" s="111"/>
    </row>
    <row r="44" spans="1:24" ht="15" customHeight="1" x14ac:dyDescent="0.2">
      <c r="A44" s="111"/>
      <c r="B44" s="111"/>
      <c r="C44" s="111"/>
      <c r="D44" s="111"/>
      <c r="E44" s="111"/>
      <c r="F44" s="111"/>
      <c r="G44" s="111"/>
      <c r="H44" s="111"/>
      <c r="I44" s="111"/>
      <c r="J44" s="111"/>
      <c r="K44" s="111"/>
      <c r="L44" s="111"/>
      <c r="M44" s="111"/>
      <c r="N44" s="111"/>
      <c r="O44" s="111"/>
      <c r="P44" s="111"/>
      <c r="Q44" s="111"/>
      <c r="R44" s="111"/>
      <c r="S44" s="111"/>
      <c r="T44" s="111"/>
    </row>
    <row r="45" spans="1:24" ht="15" customHeight="1" x14ac:dyDescent="0.2">
      <c r="A45" s="111"/>
      <c r="B45" s="111"/>
      <c r="C45" s="111"/>
      <c r="D45" s="111"/>
      <c r="E45" s="111"/>
      <c r="F45" s="111"/>
      <c r="G45" s="111"/>
      <c r="H45" s="111"/>
      <c r="I45" s="111"/>
      <c r="J45" s="111"/>
      <c r="K45" s="111"/>
      <c r="L45" s="111"/>
      <c r="M45" s="111"/>
      <c r="N45" s="111"/>
      <c r="O45" s="111"/>
      <c r="P45" s="111"/>
      <c r="Q45" s="111"/>
      <c r="R45" s="111"/>
      <c r="S45" s="111"/>
      <c r="T45" s="111"/>
    </row>
    <row r="46" spans="1:24" ht="15" customHeight="1" x14ac:dyDescent="0.2">
      <c r="A46" s="111"/>
      <c r="B46" s="111"/>
      <c r="C46" s="111"/>
      <c r="D46" s="111"/>
      <c r="E46" s="111"/>
      <c r="F46" s="111"/>
      <c r="G46" s="111"/>
      <c r="H46" s="111"/>
      <c r="I46" s="111"/>
      <c r="J46" s="111"/>
      <c r="K46" s="111"/>
      <c r="L46" s="111"/>
      <c r="M46" s="111"/>
      <c r="N46" s="111"/>
      <c r="O46" s="111"/>
      <c r="P46" s="111"/>
      <c r="Q46" s="111"/>
      <c r="R46" s="111"/>
      <c r="S46" s="111"/>
      <c r="T46" s="111"/>
    </row>
    <row r="47" spans="1:24" ht="15" customHeight="1" x14ac:dyDescent="0.2">
      <c r="A47" s="111"/>
      <c r="B47" s="111"/>
      <c r="C47" s="111"/>
      <c r="D47" s="111"/>
      <c r="E47" s="111"/>
      <c r="F47" s="111"/>
      <c r="G47" s="111"/>
      <c r="H47" s="111"/>
      <c r="I47" s="111"/>
      <c r="J47" s="111"/>
      <c r="K47" s="111"/>
      <c r="L47" s="111"/>
      <c r="M47" s="111"/>
      <c r="N47" s="111"/>
      <c r="O47" s="111"/>
      <c r="P47" s="111"/>
      <c r="Q47" s="111"/>
      <c r="R47" s="111"/>
      <c r="S47" s="111"/>
      <c r="T47" s="111"/>
    </row>
    <row r="48" spans="1:24" ht="15" customHeight="1" x14ac:dyDescent="0.2">
      <c r="A48" s="111"/>
      <c r="B48" s="111"/>
      <c r="C48" s="111"/>
      <c r="D48" s="111"/>
      <c r="E48" s="111"/>
      <c r="F48" s="111"/>
      <c r="G48" s="111"/>
      <c r="H48" s="111"/>
      <c r="I48" s="111"/>
      <c r="J48" s="111"/>
      <c r="K48" s="111"/>
      <c r="L48" s="111"/>
      <c r="M48" s="111"/>
      <c r="N48" s="111"/>
      <c r="O48" s="111"/>
      <c r="P48" s="111"/>
      <c r="Q48" s="111"/>
      <c r="R48" s="111"/>
      <c r="S48" s="111"/>
      <c r="T48" s="111"/>
    </row>
    <row r="49" spans="1:20" ht="15" customHeight="1" x14ac:dyDescent="0.2">
      <c r="A49" s="111"/>
      <c r="B49" s="111"/>
      <c r="C49" s="111"/>
      <c r="D49" s="111"/>
      <c r="E49" s="111"/>
      <c r="F49" s="111"/>
      <c r="G49" s="111"/>
      <c r="H49" s="111"/>
      <c r="I49" s="111"/>
      <c r="J49" s="111"/>
      <c r="K49" s="111"/>
      <c r="L49" s="111"/>
      <c r="M49" s="111"/>
      <c r="N49" s="111"/>
      <c r="O49" s="111"/>
      <c r="P49" s="111"/>
      <c r="Q49" s="111"/>
      <c r="R49" s="111"/>
      <c r="S49" s="111"/>
      <c r="T49" s="111"/>
    </row>
    <row r="50" spans="1:20" ht="15" customHeight="1" x14ac:dyDescent="0.2">
      <c r="A50" s="111"/>
      <c r="B50" s="111"/>
      <c r="C50" s="111"/>
      <c r="D50" s="111"/>
      <c r="E50" s="111"/>
      <c r="F50" s="111"/>
      <c r="G50" s="111"/>
      <c r="H50" s="111"/>
      <c r="I50" s="111"/>
      <c r="J50" s="111"/>
      <c r="K50" s="111"/>
      <c r="L50" s="111"/>
      <c r="M50" s="111"/>
      <c r="N50" s="111"/>
      <c r="O50" s="111"/>
      <c r="P50" s="111"/>
      <c r="Q50" s="111"/>
      <c r="R50" s="111"/>
      <c r="S50" s="111"/>
      <c r="T50" s="111"/>
    </row>
    <row r="51" spans="1:20" ht="15" customHeight="1" x14ac:dyDescent="0.2">
      <c r="A51" s="111"/>
      <c r="B51" s="111"/>
      <c r="C51" s="111"/>
      <c r="D51" s="111"/>
      <c r="E51" s="111"/>
      <c r="F51" s="111"/>
      <c r="G51" s="111"/>
      <c r="H51" s="111"/>
      <c r="I51" s="111"/>
      <c r="J51" s="111"/>
      <c r="K51" s="111"/>
      <c r="L51" s="111"/>
      <c r="M51" s="111"/>
      <c r="N51" s="111"/>
      <c r="O51" s="111"/>
      <c r="P51" s="111"/>
      <c r="Q51" s="111"/>
      <c r="R51" s="111"/>
      <c r="S51" s="111"/>
      <c r="T51" s="111"/>
    </row>
    <row r="52" spans="1:20" ht="15" customHeight="1" x14ac:dyDescent="0.2">
      <c r="A52" s="111"/>
      <c r="B52" s="111"/>
      <c r="C52" s="111"/>
      <c r="D52" s="111"/>
      <c r="E52" s="111"/>
      <c r="F52" s="111"/>
      <c r="G52" s="111"/>
      <c r="H52" s="111"/>
      <c r="I52" s="111"/>
      <c r="J52" s="111"/>
      <c r="K52" s="111"/>
      <c r="L52" s="111"/>
      <c r="M52" s="111"/>
      <c r="N52" s="111"/>
      <c r="O52" s="111"/>
      <c r="P52" s="111"/>
      <c r="Q52" s="111"/>
      <c r="R52" s="111"/>
      <c r="S52" s="111"/>
      <c r="T52" s="111"/>
    </row>
    <row r="53" spans="1:20" ht="15" customHeight="1" x14ac:dyDescent="0.2">
      <c r="A53" s="111"/>
      <c r="B53" s="111"/>
      <c r="C53" s="111"/>
      <c r="D53" s="111"/>
      <c r="E53" s="111"/>
      <c r="F53" s="111"/>
      <c r="G53" s="111"/>
      <c r="H53" s="111"/>
      <c r="I53" s="111"/>
      <c r="J53" s="111"/>
      <c r="K53" s="111"/>
      <c r="L53" s="111"/>
      <c r="M53" s="111"/>
      <c r="N53" s="111"/>
      <c r="O53" s="111"/>
      <c r="P53" s="111"/>
      <c r="Q53" s="111"/>
      <c r="R53" s="111"/>
      <c r="S53" s="111"/>
      <c r="T53" s="111"/>
    </row>
    <row r="54" spans="1:20" ht="15" customHeight="1" x14ac:dyDescent="0.2">
      <c r="A54" s="111"/>
      <c r="B54" s="111"/>
      <c r="C54" s="111"/>
      <c r="D54" s="111"/>
      <c r="E54" s="111"/>
      <c r="F54" s="111"/>
      <c r="G54" s="111"/>
      <c r="H54" s="111"/>
      <c r="I54" s="111"/>
      <c r="J54" s="111"/>
      <c r="K54" s="111"/>
      <c r="L54" s="111"/>
      <c r="M54" s="111"/>
      <c r="N54" s="111"/>
      <c r="O54" s="111"/>
      <c r="P54" s="111"/>
      <c r="Q54" s="111"/>
      <c r="R54" s="111"/>
      <c r="S54" s="111"/>
      <c r="T54" s="111"/>
    </row>
    <row r="55" spans="1:20" ht="15" customHeight="1" x14ac:dyDescent="0.2">
      <c r="A55" s="111"/>
      <c r="B55" s="111"/>
      <c r="C55" s="111"/>
      <c r="D55" s="111"/>
      <c r="E55" s="111"/>
      <c r="F55" s="111"/>
      <c r="G55" s="111"/>
      <c r="H55" s="111"/>
      <c r="I55" s="111"/>
      <c r="J55" s="111"/>
      <c r="K55" s="111"/>
      <c r="L55" s="111"/>
      <c r="M55" s="111"/>
      <c r="N55" s="111"/>
      <c r="O55" s="111"/>
      <c r="P55" s="111"/>
      <c r="Q55" s="111"/>
      <c r="R55" s="111"/>
      <c r="S55" s="111"/>
      <c r="T55" s="111"/>
    </row>
    <row r="56" spans="1:20" ht="15" customHeight="1" x14ac:dyDescent="0.2">
      <c r="A56" s="111"/>
      <c r="B56" s="111"/>
      <c r="C56" s="111"/>
      <c r="D56" s="111"/>
      <c r="E56" s="111"/>
      <c r="F56" s="111"/>
      <c r="G56" s="111"/>
      <c r="H56" s="111"/>
      <c r="I56" s="111"/>
      <c r="J56" s="111"/>
      <c r="K56" s="111"/>
      <c r="L56" s="111"/>
      <c r="M56" s="111"/>
      <c r="N56" s="111"/>
      <c r="O56" s="111"/>
      <c r="P56" s="111"/>
      <c r="Q56" s="111"/>
      <c r="R56" s="111"/>
      <c r="S56" s="111"/>
      <c r="T56" s="111"/>
    </row>
    <row r="57" spans="1:20" ht="15" customHeight="1" x14ac:dyDescent="0.2">
      <c r="A57" s="111"/>
      <c r="B57" s="111"/>
      <c r="C57" s="111"/>
      <c r="D57" s="111"/>
      <c r="E57" s="111"/>
      <c r="F57" s="111"/>
      <c r="G57" s="111"/>
      <c r="H57" s="111"/>
      <c r="I57" s="111"/>
      <c r="J57" s="111"/>
      <c r="K57" s="111"/>
      <c r="L57" s="111"/>
      <c r="M57" s="111"/>
      <c r="N57" s="111"/>
      <c r="O57" s="111"/>
      <c r="P57" s="111"/>
      <c r="Q57" s="111"/>
      <c r="R57" s="111"/>
      <c r="S57" s="111"/>
      <c r="T57" s="111"/>
    </row>
    <row r="58" spans="1:20" ht="15" customHeight="1" x14ac:dyDescent="0.2">
      <c r="A58" s="111"/>
      <c r="B58" s="111"/>
      <c r="C58" s="111"/>
      <c r="D58" s="111"/>
      <c r="E58" s="111"/>
      <c r="F58" s="111"/>
      <c r="G58" s="111"/>
      <c r="H58" s="111"/>
      <c r="I58" s="111"/>
      <c r="J58" s="111"/>
      <c r="K58" s="111"/>
      <c r="L58" s="111"/>
      <c r="M58" s="111"/>
      <c r="N58" s="111"/>
      <c r="O58" s="111"/>
      <c r="P58" s="111"/>
      <c r="Q58" s="111"/>
      <c r="R58" s="111"/>
      <c r="S58" s="111"/>
      <c r="T58" s="111"/>
    </row>
    <row r="59" spans="1:20" ht="15" customHeight="1" x14ac:dyDescent="0.2">
      <c r="A59" s="111"/>
      <c r="B59" s="111"/>
      <c r="C59" s="111"/>
      <c r="D59" s="111"/>
      <c r="E59" s="111"/>
      <c r="F59" s="111"/>
      <c r="G59" s="111"/>
      <c r="H59" s="111"/>
      <c r="I59" s="111"/>
      <c r="J59" s="111"/>
      <c r="K59" s="111"/>
      <c r="L59" s="111"/>
      <c r="M59" s="111"/>
      <c r="N59" s="111"/>
      <c r="O59" s="111"/>
      <c r="P59" s="111"/>
      <c r="Q59" s="111"/>
      <c r="R59" s="111"/>
      <c r="S59" s="111"/>
      <c r="T59" s="111"/>
    </row>
    <row r="60" spans="1:20" ht="15" customHeight="1" x14ac:dyDescent="0.2">
      <c r="A60" s="111"/>
      <c r="B60" s="111"/>
      <c r="C60" s="111"/>
      <c r="D60" s="111"/>
      <c r="E60" s="111"/>
      <c r="F60" s="111"/>
      <c r="G60" s="111"/>
      <c r="H60" s="111"/>
      <c r="I60" s="111"/>
      <c r="J60" s="111"/>
      <c r="K60" s="111"/>
      <c r="L60" s="111"/>
      <c r="M60" s="111"/>
      <c r="N60" s="111"/>
      <c r="O60" s="111"/>
      <c r="P60" s="111"/>
      <c r="Q60" s="111"/>
      <c r="R60" s="111"/>
      <c r="S60" s="111"/>
      <c r="T60" s="111"/>
    </row>
    <row r="61" spans="1:20" ht="15" customHeight="1" x14ac:dyDescent="0.2">
      <c r="A61" s="111"/>
      <c r="B61" s="111"/>
      <c r="C61" s="111"/>
      <c r="D61" s="111"/>
      <c r="E61" s="111"/>
      <c r="F61" s="111"/>
      <c r="G61" s="111"/>
      <c r="H61" s="111"/>
      <c r="I61" s="111"/>
      <c r="J61" s="111"/>
      <c r="K61" s="111"/>
      <c r="L61" s="111"/>
      <c r="M61" s="111"/>
      <c r="N61" s="111"/>
      <c r="O61" s="111"/>
      <c r="P61" s="111"/>
      <c r="Q61" s="111"/>
      <c r="R61" s="111"/>
      <c r="S61" s="111"/>
      <c r="T61" s="111"/>
    </row>
    <row r="62" spans="1:20" ht="15" customHeight="1" x14ac:dyDescent="0.2">
      <c r="A62" s="111"/>
      <c r="B62" s="111"/>
      <c r="C62" s="111"/>
      <c r="D62" s="111"/>
      <c r="E62" s="111"/>
      <c r="F62" s="111"/>
      <c r="G62" s="111"/>
      <c r="H62" s="111"/>
      <c r="I62" s="111"/>
      <c r="J62" s="111"/>
      <c r="K62" s="111"/>
      <c r="L62" s="111"/>
      <c r="M62" s="111"/>
      <c r="N62" s="111"/>
      <c r="O62" s="111"/>
      <c r="P62" s="111"/>
      <c r="Q62" s="111"/>
      <c r="R62" s="111"/>
      <c r="S62" s="111"/>
      <c r="T62" s="111"/>
    </row>
    <row r="63" spans="1:20" ht="15" customHeight="1" x14ac:dyDescent="0.2">
      <c r="A63" s="111"/>
      <c r="B63" s="111"/>
      <c r="C63" s="111"/>
      <c r="D63" s="111"/>
      <c r="E63" s="111"/>
      <c r="F63" s="111"/>
      <c r="G63" s="111"/>
      <c r="H63" s="111"/>
      <c r="I63" s="111"/>
      <c r="J63" s="111"/>
      <c r="K63" s="111"/>
      <c r="L63" s="111"/>
      <c r="M63" s="111"/>
      <c r="N63" s="111"/>
      <c r="O63" s="111"/>
      <c r="P63" s="111"/>
      <c r="Q63" s="111"/>
      <c r="R63" s="111"/>
      <c r="S63" s="111"/>
      <c r="T63" s="111"/>
    </row>
    <row r="64" spans="1:20" ht="15" customHeight="1" x14ac:dyDescent="0.2">
      <c r="A64" s="111"/>
      <c r="B64" s="111"/>
      <c r="C64" s="111"/>
      <c r="D64" s="111"/>
      <c r="E64" s="111"/>
      <c r="F64" s="111"/>
      <c r="G64" s="111"/>
      <c r="H64" s="111"/>
      <c r="I64" s="111"/>
      <c r="J64" s="111"/>
      <c r="K64" s="111"/>
      <c r="L64" s="111"/>
      <c r="M64" s="111"/>
      <c r="N64" s="111"/>
      <c r="O64" s="111"/>
      <c r="P64" s="111"/>
      <c r="Q64" s="111"/>
      <c r="R64" s="111"/>
      <c r="S64" s="111"/>
      <c r="T64" s="111"/>
    </row>
    <row r="65" spans="1:20" ht="15" customHeight="1" x14ac:dyDescent="0.2">
      <c r="A65" s="111"/>
      <c r="B65" s="111"/>
      <c r="C65" s="111"/>
      <c r="D65" s="111"/>
      <c r="E65" s="111"/>
      <c r="F65" s="111"/>
      <c r="G65" s="111"/>
      <c r="H65" s="111"/>
      <c r="I65" s="111"/>
      <c r="J65" s="111"/>
      <c r="K65" s="111"/>
      <c r="L65" s="111"/>
      <c r="M65" s="111"/>
      <c r="N65" s="111"/>
      <c r="O65" s="111"/>
      <c r="P65" s="111"/>
      <c r="Q65" s="111"/>
      <c r="R65" s="111"/>
      <c r="S65" s="111"/>
      <c r="T65" s="111"/>
    </row>
    <row r="66" spans="1:20" ht="15" customHeight="1" x14ac:dyDescent="0.2">
      <c r="A66" s="111"/>
      <c r="B66" s="111"/>
      <c r="C66" s="111"/>
      <c r="D66" s="111"/>
      <c r="E66" s="111"/>
      <c r="F66" s="111"/>
      <c r="G66" s="111"/>
      <c r="H66" s="111"/>
      <c r="I66" s="111"/>
      <c r="J66" s="111"/>
      <c r="K66" s="111"/>
      <c r="L66" s="111"/>
      <c r="M66" s="111"/>
      <c r="N66" s="111"/>
      <c r="O66" s="111"/>
      <c r="P66" s="111"/>
      <c r="Q66" s="111"/>
      <c r="R66" s="111"/>
      <c r="S66" s="111"/>
      <c r="T66" s="111"/>
    </row>
    <row r="67" spans="1:20" ht="15" customHeight="1" x14ac:dyDescent="0.2">
      <c r="A67" s="111"/>
      <c r="B67" s="111"/>
      <c r="C67" s="111"/>
      <c r="D67" s="111"/>
      <c r="E67" s="111"/>
      <c r="F67" s="111"/>
      <c r="G67" s="111"/>
      <c r="H67" s="111"/>
      <c r="I67" s="111"/>
      <c r="J67" s="111"/>
      <c r="K67" s="111"/>
      <c r="L67" s="111"/>
      <c r="M67" s="111"/>
      <c r="N67" s="111"/>
      <c r="O67" s="111"/>
      <c r="P67" s="111"/>
      <c r="Q67" s="111"/>
      <c r="R67" s="111"/>
      <c r="S67" s="111"/>
      <c r="T67" s="111"/>
    </row>
    <row r="68" spans="1:20" ht="15" customHeight="1" x14ac:dyDescent="0.2">
      <c r="A68" s="112" t="s">
        <v>321</v>
      </c>
      <c r="B68" s="113"/>
      <c r="C68" s="113"/>
      <c r="D68" s="113"/>
      <c r="E68" s="113"/>
      <c r="F68" s="113"/>
      <c r="G68" s="113"/>
      <c r="H68" s="113"/>
      <c r="I68" s="113"/>
      <c r="J68" s="114"/>
      <c r="K68" s="112" t="s">
        <v>322</v>
      </c>
      <c r="L68" s="113"/>
      <c r="M68" s="113"/>
      <c r="N68" s="113"/>
      <c r="O68" s="113"/>
      <c r="P68" s="113"/>
      <c r="Q68" s="113"/>
      <c r="R68" s="113"/>
      <c r="S68" s="113"/>
      <c r="T68" s="114"/>
    </row>
    <row r="69" spans="1:20" ht="15" customHeight="1" x14ac:dyDescent="0.2">
      <c r="A69" s="115"/>
      <c r="B69" s="116"/>
      <c r="C69" s="116"/>
      <c r="D69" s="116"/>
      <c r="E69" s="116"/>
      <c r="F69" s="116"/>
      <c r="G69" s="116"/>
      <c r="H69" s="116"/>
      <c r="I69" s="116"/>
      <c r="J69" s="117"/>
      <c r="K69" s="115"/>
      <c r="L69" s="116"/>
      <c r="M69" s="116"/>
      <c r="N69" s="116"/>
      <c r="O69" s="116"/>
      <c r="P69" s="116"/>
      <c r="Q69" s="116"/>
      <c r="R69" s="116"/>
      <c r="S69" s="116"/>
      <c r="T69" s="117"/>
    </row>
    <row r="70" spans="1:20" ht="15" customHeight="1" x14ac:dyDescent="0.2">
      <c r="A70" s="115"/>
      <c r="B70" s="116"/>
      <c r="C70" s="116"/>
      <c r="D70" s="116"/>
      <c r="E70" s="116"/>
      <c r="F70" s="116"/>
      <c r="G70" s="116"/>
      <c r="H70" s="116"/>
      <c r="I70" s="116"/>
      <c r="J70" s="117"/>
      <c r="K70" s="115"/>
      <c r="L70" s="116"/>
      <c r="M70" s="116"/>
      <c r="N70" s="116"/>
      <c r="O70" s="116"/>
      <c r="P70" s="116"/>
      <c r="Q70" s="116"/>
      <c r="R70" s="116"/>
      <c r="S70" s="116"/>
      <c r="T70" s="117"/>
    </row>
    <row r="71" spans="1:20" ht="15" customHeight="1" x14ac:dyDescent="0.2">
      <c r="A71" s="115"/>
      <c r="B71" s="116"/>
      <c r="C71" s="116"/>
      <c r="D71" s="116"/>
      <c r="E71" s="116"/>
      <c r="F71" s="116"/>
      <c r="G71" s="116"/>
      <c r="H71" s="116"/>
      <c r="I71" s="116"/>
      <c r="J71" s="117"/>
      <c r="K71" s="115"/>
      <c r="L71" s="116"/>
      <c r="M71" s="116"/>
      <c r="N71" s="116"/>
      <c r="O71" s="116"/>
      <c r="P71" s="116"/>
      <c r="Q71" s="116"/>
      <c r="R71" s="116"/>
      <c r="S71" s="116"/>
      <c r="T71" s="117"/>
    </row>
    <row r="72" spans="1:20" ht="15" customHeight="1" x14ac:dyDescent="0.2">
      <c r="A72" s="115"/>
      <c r="B72" s="116"/>
      <c r="C72" s="116"/>
      <c r="D72" s="116"/>
      <c r="E72" s="116"/>
      <c r="F72" s="116"/>
      <c r="G72" s="116"/>
      <c r="H72" s="116"/>
      <c r="I72" s="116"/>
      <c r="J72" s="117"/>
      <c r="K72" s="115"/>
      <c r="L72" s="116"/>
      <c r="M72" s="116"/>
      <c r="N72" s="116"/>
      <c r="O72" s="116"/>
      <c r="P72" s="116"/>
      <c r="Q72" s="116"/>
      <c r="R72" s="116"/>
      <c r="S72" s="116"/>
      <c r="T72" s="117"/>
    </row>
    <row r="73" spans="1:20" ht="15" customHeight="1" x14ac:dyDescent="0.2">
      <c r="A73" s="115"/>
      <c r="B73" s="116"/>
      <c r="C73" s="116"/>
      <c r="D73" s="116"/>
      <c r="E73" s="116"/>
      <c r="F73" s="116"/>
      <c r="G73" s="116"/>
      <c r="H73" s="116"/>
      <c r="I73" s="116"/>
      <c r="J73" s="117"/>
      <c r="K73" s="115"/>
      <c r="L73" s="116"/>
      <c r="M73" s="116"/>
      <c r="N73" s="116"/>
      <c r="O73" s="116"/>
      <c r="P73" s="116"/>
      <c r="Q73" s="116"/>
      <c r="R73" s="116"/>
      <c r="S73" s="116"/>
      <c r="T73" s="117"/>
    </row>
    <row r="74" spans="1:20" ht="15" customHeight="1" x14ac:dyDescent="0.2">
      <c r="A74" s="115"/>
      <c r="B74" s="116"/>
      <c r="C74" s="116"/>
      <c r="D74" s="116"/>
      <c r="E74" s="116"/>
      <c r="F74" s="116"/>
      <c r="G74" s="116"/>
      <c r="H74" s="116"/>
      <c r="I74" s="116"/>
      <c r="J74" s="117"/>
      <c r="K74" s="115"/>
      <c r="L74" s="116"/>
      <c r="M74" s="116"/>
      <c r="N74" s="116"/>
      <c r="O74" s="116"/>
      <c r="P74" s="116"/>
      <c r="Q74" s="116"/>
      <c r="R74" s="116"/>
      <c r="S74" s="116"/>
      <c r="T74" s="117"/>
    </row>
    <row r="75" spans="1:20" ht="15" customHeight="1" x14ac:dyDescent="0.2">
      <c r="A75" s="115"/>
      <c r="B75" s="116"/>
      <c r="C75" s="116"/>
      <c r="D75" s="116"/>
      <c r="E75" s="116"/>
      <c r="F75" s="116"/>
      <c r="G75" s="116"/>
      <c r="H75" s="116"/>
      <c r="I75" s="116"/>
      <c r="J75" s="117"/>
      <c r="K75" s="115"/>
      <c r="L75" s="116"/>
      <c r="M75" s="116"/>
      <c r="N75" s="116"/>
      <c r="O75" s="116"/>
      <c r="P75" s="116"/>
      <c r="Q75" s="116"/>
      <c r="R75" s="116"/>
      <c r="S75" s="116"/>
      <c r="T75" s="117"/>
    </row>
    <row r="76" spans="1:20" ht="15" customHeight="1" x14ac:dyDescent="0.2">
      <c r="A76" s="115"/>
      <c r="B76" s="116"/>
      <c r="C76" s="116"/>
      <c r="D76" s="116"/>
      <c r="E76" s="116"/>
      <c r="F76" s="116"/>
      <c r="G76" s="116"/>
      <c r="H76" s="116"/>
      <c r="I76" s="116"/>
      <c r="J76" s="117"/>
      <c r="K76" s="115"/>
      <c r="L76" s="116"/>
      <c r="M76" s="116"/>
      <c r="N76" s="116"/>
      <c r="O76" s="116"/>
      <c r="P76" s="116"/>
      <c r="Q76" s="116"/>
      <c r="R76" s="116"/>
      <c r="S76" s="116"/>
      <c r="T76" s="117"/>
    </row>
    <row r="77" spans="1:20" ht="15" customHeight="1" x14ac:dyDescent="0.2">
      <c r="A77" s="115"/>
      <c r="B77" s="116"/>
      <c r="C77" s="116"/>
      <c r="D77" s="116"/>
      <c r="E77" s="116"/>
      <c r="F77" s="116"/>
      <c r="G77" s="116"/>
      <c r="H77" s="116"/>
      <c r="I77" s="116"/>
      <c r="J77" s="117"/>
      <c r="K77" s="115"/>
      <c r="L77" s="116"/>
      <c r="M77" s="116"/>
      <c r="N77" s="116"/>
      <c r="O77" s="116"/>
      <c r="P77" s="116"/>
      <c r="Q77" s="116"/>
      <c r="R77" s="116"/>
      <c r="S77" s="116"/>
      <c r="T77" s="117"/>
    </row>
    <row r="78" spans="1:20" ht="15" customHeight="1" x14ac:dyDescent="0.2">
      <c r="A78" s="115"/>
      <c r="B78" s="116"/>
      <c r="C78" s="116"/>
      <c r="D78" s="116"/>
      <c r="E78" s="116"/>
      <c r="F78" s="116"/>
      <c r="G78" s="116"/>
      <c r="H78" s="116"/>
      <c r="I78" s="116"/>
      <c r="J78" s="117"/>
      <c r="K78" s="115"/>
      <c r="L78" s="116"/>
      <c r="M78" s="116"/>
      <c r="N78" s="116"/>
      <c r="O78" s="116"/>
      <c r="P78" s="116"/>
      <c r="Q78" s="116"/>
      <c r="R78" s="116"/>
      <c r="S78" s="116"/>
      <c r="T78" s="117"/>
    </row>
    <row r="79" spans="1:20" ht="15" customHeight="1" x14ac:dyDescent="0.2">
      <c r="A79" s="115"/>
      <c r="B79" s="116"/>
      <c r="C79" s="116"/>
      <c r="D79" s="116"/>
      <c r="E79" s="116"/>
      <c r="F79" s="116"/>
      <c r="G79" s="116"/>
      <c r="H79" s="116"/>
      <c r="I79" s="116"/>
      <c r="J79" s="117"/>
      <c r="K79" s="115"/>
      <c r="L79" s="116"/>
      <c r="M79" s="116"/>
      <c r="N79" s="116"/>
      <c r="O79" s="116"/>
      <c r="P79" s="116"/>
      <c r="Q79" s="116"/>
      <c r="R79" s="116"/>
      <c r="S79" s="116"/>
      <c r="T79" s="117"/>
    </row>
    <row r="80" spans="1:20" ht="15" customHeight="1" x14ac:dyDescent="0.2">
      <c r="A80" s="115"/>
      <c r="B80" s="116"/>
      <c r="C80" s="116"/>
      <c r="D80" s="116"/>
      <c r="E80" s="116"/>
      <c r="F80" s="116"/>
      <c r="G80" s="116"/>
      <c r="H80" s="116"/>
      <c r="I80" s="116"/>
      <c r="J80" s="117"/>
      <c r="K80" s="115"/>
      <c r="L80" s="116"/>
      <c r="M80" s="116"/>
      <c r="N80" s="116"/>
      <c r="O80" s="116"/>
      <c r="P80" s="116"/>
      <c r="Q80" s="116"/>
      <c r="R80" s="116"/>
      <c r="S80" s="116"/>
      <c r="T80" s="117"/>
    </row>
    <row r="81" spans="1:20" ht="15" customHeight="1" x14ac:dyDescent="0.2">
      <c r="A81" s="115"/>
      <c r="B81" s="116"/>
      <c r="C81" s="116"/>
      <c r="D81" s="116"/>
      <c r="E81" s="116"/>
      <c r="F81" s="116"/>
      <c r="G81" s="116"/>
      <c r="H81" s="116"/>
      <c r="I81" s="116"/>
      <c r="J81" s="117"/>
      <c r="K81" s="115"/>
      <c r="L81" s="116"/>
      <c r="M81" s="116"/>
      <c r="N81" s="116"/>
      <c r="O81" s="116"/>
      <c r="P81" s="116"/>
      <c r="Q81" s="116"/>
      <c r="R81" s="116"/>
      <c r="S81" s="116"/>
      <c r="T81" s="117"/>
    </row>
    <row r="82" spans="1:20" ht="15" customHeight="1" x14ac:dyDescent="0.2">
      <c r="A82" s="115"/>
      <c r="B82" s="116"/>
      <c r="C82" s="116"/>
      <c r="D82" s="116"/>
      <c r="E82" s="116"/>
      <c r="F82" s="116"/>
      <c r="G82" s="116"/>
      <c r="H82" s="116"/>
      <c r="I82" s="116"/>
      <c r="J82" s="117"/>
      <c r="K82" s="115"/>
      <c r="L82" s="116"/>
      <c r="M82" s="116"/>
      <c r="N82" s="116"/>
      <c r="O82" s="116"/>
      <c r="P82" s="116"/>
      <c r="Q82" s="116"/>
      <c r="R82" s="116"/>
      <c r="S82" s="116"/>
      <c r="T82" s="117"/>
    </row>
    <row r="83" spans="1:20" ht="15" customHeight="1" x14ac:dyDescent="0.2">
      <c r="A83" s="115"/>
      <c r="B83" s="116"/>
      <c r="C83" s="116"/>
      <c r="D83" s="116"/>
      <c r="E83" s="116"/>
      <c r="F83" s="116"/>
      <c r="G83" s="116"/>
      <c r="H83" s="116"/>
      <c r="I83" s="116"/>
      <c r="J83" s="117"/>
      <c r="K83" s="115"/>
      <c r="L83" s="116"/>
      <c r="M83" s="116"/>
      <c r="N83" s="116"/>
      <c r="O83" s="116"/>
      <c r="P83" s="116"/>
      <c r="Q83" s="116"/>
      <c r="R83" s="116"/>
      <c r="S83" s="116"/>
      <c r="T83" s="117"/>
    </row>
    <row r="84" spans="1:20" ht="15" customHeight="1" x14ac:dyDescent="0.2">
      <c r="A84" s="115"/>
      <c r="B84" s="116"/>
      <c r="C84" s="116"/>
      <c r="D84" s="116"/>
      <c r="E84" s="116"/>
      <c r="F84" s="116"/>
      <c r="G84" s="116"/>
      <c r="H84" s="116"/>
      <c r="I84" s="116"/>
      <c r="J84" s="117"/>
      <c r="K84" s="115"/>
      <c r="L84" s="116"/>
      <c r="M84" s="116"/>
      <c r="N84" s="116"/>
      <c r="O84" s="116"/>
      <c r="P84" s="116"/>
      <c r="Q84" s="116"/>
      <c r="R84" s="116"/>
      <c r="S84" s="116"/>
      <c r="T84" s="117"/>
    </row>
    <row r="85" spans="1:20" ht="15" customHeight="1" x14ac:dyDescent="0.2">
      <c r="A85" s="115"/>
      <c r="B85" s="116"/>
      <c r="C85" s="116"/>
      <c r="D85" s="116"/>
      <c r="E85" s="116"/>
      <c r="F85" s="116"/>
      <c r="G85" s="116"/>
      <c r="H85" s="116"/>
      <c r="I85" s="116"/>
      <c r="J85" s="117"/>
      <c r="K85" s="115"/>
      <c r="L85" s="116"/>
      <c r="M85" s="116"/>
      <c r="N85" s="116"/>
      <c r="O85" s="116"/>
      <c r="P85" s="116"/>
      <c r="Q85" s="116"/>
      <c r="R85" s="116"/>
      <c r="S85" s="116"/>
      <c r="T85" s="117"/>
    </row>
    <row r="86" spans="1:20" ht="15" customHeight="1" x14ac:dyDescent="0.2">
      <c r="A86" s="115"/>
      <c r="B86" s="116"/>
      <c r="C86" s="116"/>
      <c r="D86" s="116"/>
      <c r="E86" s="116"/>
      <c r="F86" s="116"/>
      <c r="G86" s="116"/>
      <c r="H86" s="116"/>
      <c r="I86" s="116"/>
      <c r="J86" s="117"/>
      <c r="K86" s="115"/>
      <c r="L86" s="116"/>
      <c r="M86" s="116"/>
      <c r="N86" s="116"/>
      <c r="O86" s="116"/>
      <c r="P86" s="116"/>
      <c r="Q86" s="116"/>
      <c r="R86" s="116"/>
      <c r="S86" s="116"/>
      <c r="T86" s="117"/>
    </row>
    <row r="87" spans="1:20" ht="15" customHeight="1" x14ac:dyDescent="0.2">
      <c r="A87" s="115"/>
      <c r="B87" s="116"/>
      <c r="C87" s="116"/>
      <c r="D87" s="116"/>
      <c r="E87" s="116"/>
      <c r="F87" s="116"/>
      <c r="G87" s="116"/>
      <c r="H87" s="116"/>
      <c r="I87" s="116"/>
      <c r="J87" s="117"/>
      <c r="K87" s="115"/>
      <c r="L87" s="116"/>
      <c r="M87" s="116"/>
      <c r="N87" s="116"/>
      <c r="O87" s="116"/>
      <c r="P87" s="116"/>
      <c r="Q87" s="116"/>
      <c r="R87" s="116"/>
      <c r="S87" s="116"/>
      <c r="T87" s="117"/>
    </row>
    <row r="88" spans="1:20" ht="15" customHeight="1" x14ac:dyDescent="0.2">
      <c r="A88" s="115"/>
      <c r="B88" s="116"/>
      <c r="C88" s="116"/>
      <c r="D88" s="116"/>
      <c r="E88" s="116"/>
      <c r="F88" s="116"/>
      <c r="G88" s="116"/>
      <c r="H88" s="116"/>
      <c r="I88" s="116"/>
      <c r="J88" s="117"/>
      <c r="K88" s="115"/>
      <c r="L88" s="116"/>
      <c r="M88" s="116"/>
      <c r="N88" s="116"/>
      <c r="O88" s="116"/>
      <c r="P88" s="116"/>
      <c r="Q88" s="116"/>
      <c r="R88" s="116"/>
      <c r="S88" s="116"/>
      <c r="T88" s="117"/>
    </row>
    <row r="89" spans="1:20" ht="15" customHeight="1" x14ac:dyDescent="0.2">
      <c r="A89" s="115"/>
      <c r="B89" s="116"/>
      <c r="C89" s="116"/>
      <c r="D89" s="116"/>
      <c r="E89" s="116"/>
      <c r="F89" s="116"/>
      <c r="G89" s="116"/>
      <c r="H89" s="116"/>
      <c r="I89" s="116"/>
      <c r="J89" s="117"/>
      <c r="K89" s="115"/>
      <c r="L89" s="116"/>
      <c r="M89" s="116"/>
      <c r="N89" s="116"/>
      <c r="O89" s="116"/>
      <c r="P89" s="116"/>
      <c r="Q89" s="116"/>
      <c r="R89" s="116"/>
      <c r="S89" s="116"/>
      <c r="T89" s="117"/>
    </row>
    <row r="90" spans="1:20" ht="15" customHeight="1" x14ac:dyDescent="0.2">
      <c r="A90" s="115"/>
      <c r="B90" s="116"/>
      <c r="C90" s="116"/>
      <c r="D90" s="116"/>
      <c r="E90" s="116"/>
      <c r="F90" s="116"/>
      <c r="G90" s="116"/>
      <c r="H90" s="116"/>
      <c r="I90" s="116"/>
      <c r="J90" s="117"/>
      <c r="K90" s="115"/>
      <c r="L90" s="116"/>
      <c r="M90" s="116"/>
      <c r="N90" s="116"/>
      <c r="O90" s="116"/>
      <c r="P90" s="116"/>
      <c r="Q90" s="116"/>
      <c r="R90" s="116"/>
      <c r="S90" s="116"/>
      <c r="T90" s="117"/>
    </row>
    <row r="91" spans="1:20" ht="15" customHeight="1" x14ac:dyDescent="0.2">
      <c r="A91" s="115"/>
      <c r="B91" s="116"/>
      <c r="C91" s="116"/>
      <c r="D91" s="116"/>
      <c r="E91" s="116"/>
      <c r="F91" s="116"/>
      <c r="G91" s="116"/>
      <c r="H91" s="116"/>
      <c r="I91" s="116"/>
      <c r="J91" s="117"/>
      <c r="K91" s="115"/>
      <c r="L91" s="116"/>
      <c r="M91" s="116"/>
      <c r="N91" s="116"/>
      <c r="O91" s="116"/>
      <c r="P91" s="116"/>
      <c r="Q91" s="116"/>
      <c r="R91" s="116"/>
      <c r="S91" s="116"/>
      <c r="T91" s="117"/>
    </row>
    <row r="92" spans="1:20" ht="15" customHeight="1" x14ac:dyDescent="0.2">
      <c r="A92" s="115"/>
      <c r="B92" s="116"/>
      <c r="C92" s="116"/>
      <c r="D92" s="116"/>
      <c r="E92" s="116"/>
      <c r="F92" s="116"/>
      <c r="G92" s="116"/>
      <c r="H92" s="116"/>
      <c r="I92" s="116"/>
      <c r="J92" s="117"/>
      <c r="K92" s="115"/>
      <c r="L92" s="116"/>
      <c r="M92" s="116"/>
      <c r="N92" s="116"/>
      <c r="O92" s="116"/>
      <c r="P92" s="116"/>
      <c r="Q92" s="116"/>
      <c r="R92" s="116"/>
      <c r="S92" s="116"/>
      <c r="T92" s="117"/>
    </row>
    <row r="93" spans="1:20" ht="15" customHeight="1" x14ac:dyDescent="0.2">
      <c r="A93" s="115"/>
      <c r="B93" s="116"/>
      <c r="C93" s="116"/>
      <c r="D93" s="116"/>
      <c r="E93" s="116"/>
      <c r="F93" s="116"/>
      <c r="G93" s="116"/>
      <c r="H93" s="116"/>
      <c r="I93" s="116"/>
      <c r="J93" s="117"/>
      <c r="K93" s="115"/>
      <c r="L93" s="116"/>
      <c r="M93" s="116"/>
      <c r="N93" s="116"/>
      <c r="O93" s="116"/>
      <c r="P93" s="116"/>
      <c r="Q93" s="116"/>
      <c r="R93" s="116"/>
      <c r="S93" s="116"/>
      <c r="T93" s="117"/>
    </row>
    <row r="94" spans="1:20" ht="15" customHeight="1" x14ac:dyDescent="0.2">
      <c r="A94" s="115"/>
      <c r="B94" s="116"/>
      <c r="C94" s="116"/>
      <c r="D94" s="116"/>
      <c r="E94" s="116"/>
      <c r="F94" s="116"/>
      <c r="G94" s="116"/>
      <c r="H94" s="116"/>
      <c r="I94" s="116"/>
      <c r="J94" s="117"/>
      <c r="K94" s="115"/>
      <c r="L94" s="116"/>
      <c r="M94" s="116"/>
      <c r="N94" s="116"/>
      <c r="O94" s="116"/>
      <c r="P94" s="116"/>
      <c r="Q94" s="116"/>
      <c r="R94" s="116"/>
      <c r="S94" s="116"/>
      <c r="T94" s="117"/>
    </row>
    <row r="95" spans="1:20" ht="15" customHeight="1" x14ac:dyDescent="0.2">
      <c r="A95" s="115"/>
      <c r="B95" s="116"/>
      <c r="C95" s="116"/>
      <c r="D95" s="116"/>
      <c r="E95" s="116"/>
      <c r="F95" s="116"/>
      <c r="G95" s="116"/>
      <c r="H95" s="116"/>
      <c r="I95" s="116"/>
      <c r="J95" s="117"/>
      <c r="K95" s="115"/>
      <c r="L95" s="116"/>
      <c r="M95" s="116"/>
      <c r="N95" s="116"/>
      <c r="O95" s="116"/>
      <c r="P95" s="116"/>
      <c r="Q95" s="116"/>
      <c r="R95" s="116"/>
      <c r="S95" s="116"/>
      <c r="T95" s="117"/>
    </row>
    <row r="96" spans="1:20" ht="15" customHeight="1" x14ac:dyDescent="0.2">
      <c r="A96" s="118"/>
      <c r="B96" s="119"/>
      <c r="C96" s="119"/>
      <c r="D96" s="119"/>
      <c r="E96" s="119"/>
      <c r="F96" s="119"/>
      <c r="G96" s="119"/>
      <c r="H96" s="119"/>
      <c r="I96" s="119"/>
      <c r="J96" s="120"/>
      <c r="K96" s="118"/>
      <c r="L96" s="119"/>
      <c r="M96" s="119"/>
      <c r="N96" s="119"/>
      <c r="O96" s="119"/>
      <c r="P96" s="119"/>
      <c r="Q96" s="119"/>
      <c r="R96" s="119"/>
      <c r="S96" s="119"/>
      <c r="T96" s="120"/>
    </row>
    <row r="97" spans="1:20" ht="15" customHeight="1" x14ac:dyDescent="0.2">
      <c r="A97" s="112" t="s">
        <v>323</v>
      </c>
      <c r="B97" s="113"/>
      <c r="C97" s="113"/>
      <c r="D97" s="113"/>
      <c r="E97" s="113"/>
      <c r="F97" s="113"/>
      <c r="G97" s="113"/>
      <c r="H97" s="113"/>
      <c r="I97" s="113"/>
      <c r="J97" s="114"/>
      <c r="K97" s="112" t="s">
        <v>324</v>
      </c>
      <c r="L97" s="113"/>
      <c r="M97" s="113"/>
      <c r="N97" s="113"/>
      <c r="O97" s="113"/>
      <c r="P97" s="113"/>
      <c r="Q97" s="113"/>
      <c r="R97" s="113"/>
      <c r="S97" s="113"/>
      <c r="T97" s="114"/>
    </row>
    <row r="98" spans="1:20" ht="15" customHeight="1" x14ac:dyDescent="0.2">
      <c r="A98" s="115"/>
      <c r="B98" s="116"/>
      <c r="C98" s="116"/>
      <c r="D98" s="116"/>
      <c r="E98" s="116"/>
      <c r="F98" s="116"/>
      <c r="G98" s="116"/>
      <c r="H98" s="116"/>
      <c r="I98" s="116"/>
      <c r="J98" s="117"/>
      <c r="K98" s="115"/>
      <c r="L98" s="116"/>
      <c r="M98" s="116"/>
      <c r="N98" s="116"/>
      <c r="O98" s="116"/>
      <c r="P98" s="116"/>
      <c r="Q98" s="116"/>
      <c r="R98" s="116"/>
      <c r="S98" s="116"/>
      <c r="T98" s="117"/>
    </row>
    <row r="99" spans="1:20" ht="15" customHeight="1" x14ac:dyDescent="0.2">
      <c r="A99" s="115"/>
      <c r="B99" s="116"/>
      <c r="C99" s="116"/>
      <c r="D99" s="116"/>
      <c r="E99" s="116"/>
      <c r="F99" s="116"/>
      <c r="G99" s="116"/>
      <c r="H99" s="116"/>
      <c r="I99" s="116"/>
      <c r="J99" s="117"/>
      <c r="K99" s="115"/>
      <c r="L99" s="116"/>
      <c r="M99" s="116"/>
      <c r="N99" s="116"/>
      <c r="O99" s="116"/>
      <c r="P99" s="116"/>
      <c r="Q99" s="116"/>
      <c r="R99" s="116"/>
      <c r="S99" s="116"/>
      <c r="T99" s="117"/>
    </row>
    <row r="100" spans="1:20" ht="15" customHeight="1" x14ac:dyDescent="0.2">
      <c r="A100" s="115"/>
      <c r="B100" s="116"/>
      <c r="C100" s="116"/>
      <c r="D100" s="116"/>
      <c r="E100" s="116"/>
      <c r="F100" s="116"/>
      <c r="G100" s="116"/>
      <c r="H100" s="116"/>
      <c r="I100" s="116"/>
      <c r="J100" s="117"/>
      <c r="K100" s="115"/>
      <c r="L100" s="116"/>
      <c r="M100" s="116"/>
      <c r="N100" s="116"/>
      <c r="O100" s="116"/>
      <c r="P100" s="116"/>
      <c r="Q100" s="116"/>
      <c r="R100" s="116"/>
      <c r="S100" s="116"/>
      <c r="T100" s="117"/>
    </row>
    <row r="101" spans="1:20" ht="15" customHeight="1" x14ac:dyDescent="0.2">
      <c r="A101" s="115"/>
      <c r="B101" s="116"/>
      <c r="C101" s="116"/>
      <c r="D101" s="116"/>
      <c r="E101" s="116"/>
      <c r="F101" s="116"/>
      <c r="G101" s="116"/>
      <c r="H101" s="116"/>
      <c r="I101" s="116"/>
      <c r="J101" s="117"/>
      <c r="K101" s="115"/>
      <c r="L101" s="116"/>
      <c r="M101" s="116"/>
      <c r="N101" s="116"/>
      <c r="O101" s="116"/>
      <c r="P101" s="116"/>
      <c r="Q101" s="116"/>
      <c r="R101" s="116"/>
      <c r="S101" s="116"/>
      <c r="T101" s="117"/>
    </row>
    <row r="102" spans="1:20" ht="15" customHeight="1" x14ac:dyDescent="0.2">
      <c r="A102" s="115"/>
      <c r="B102" s="116"/>
      <c r="C102" s="116"/>
      <c r="D102" s="116"/>
      <c r="E102" s="116"/>
      <c r="F102" s="116"/>
      <c r="G102" s="116"/>
      <c r="H102" s="116"/>
      <c r="I102" s="116"/>
      <c r="J102" s="117"/>
      <c r="K102" s="115"/>
      <c r="L102" s="116"/>
      <c r="M102" s="116"/>
      <c r="N102" s="116"/>
      <c r="O102" s="116"/>
      <c r="P102" s="116"/>
      <c r="Q102" s="116"/>
      <c r="R102" s="116"/>
      <c r="S102" s="116"/>
      <c r="T102" s="117"/>
    </row>
    <row r="103" spans="1:20" ht="15" customHeight="1" x14ac:dyDescent="0.2">
      <c r="A103" s="115"/>
      <c r="B103" s="116"/>
      <c r="C103" s="116"/>
      <c r="D103" s="116"/>
      <c r="E103" s="116"/>
      <c r="F103" s="116"/>
      <c r="G103" s="116"/>
      <c r="H103" s="116"/>
      <c r="I103" s="116"/>
      <c r="J103" s="117"/>
      <c r="K103" s="115"/>
      <c r="L103" s="116"/>
      <c r="M103" s="116"/>
      <c r="N103" s="116"/>
      <c r="O103" s="116"/>
      <c r="P103" s="116"/>
      <c r="Q103" s="116"/>
      <c r="R103" s="116"/>
      <c r="S103" s="116"/>
      <c r="T103" s="117"/>
    </row>
    <row r="104" spans="1:20" ht="15" customHeight="1" x14ac:dyDescent="0.2">
      <c r="A104" s="115"/>
      <c r="B104" s="116"/>
      <c r="C104" s="116"/>
      <c r="D104" s="116"/>
      <c r="E104" s="116"/>
      <c r="F104" s="116"/>
      <c r="G104" s="116"/>
      <c r="H104" s="116"/>
      <c r="I104" s="116"/>
      <c r="J104" s="117"/>
      <c r="K104" s="115"/>
      <c r="L104" s="116"/>
      <c r="M104" s="116"/>
      <c r="N104" s="116"/>
      <c r="O104" s="116"/>
      <c r="P104" s="116"/>
      <c r="Q104" s="116"/>
      <c r="R104" s="116"/>
      <c r="S104" s="116"/>
      <c r="T104" s="117"/>
    </row>
    <row r="105" spans="1:20" ht="15" customHeight="1" x14ac:dyDescent="0.2">
      <c r="A105" s="115"/>
      <c r="B105" s="116"/>
      <c r="C105" s="116"/>
      <c r="D105" s="116"/>
      <c r="E105" s="116"/>
      <c r="F105" s="116"/>
      <c r="G105" s="116"/>
      <c r="H105" s="116"/>
      <c r="I105" s="116"/>
      <c r="J105" s="117"/>
      <c r="K105" s="115"/>
      <c r="L105" s="116"/>
      <c r="M105" s="116"/>
      <c r="N105" s="116"/>
      <c r="O105" s="116"/>
      <c r="P105" s="116"/>
      <c r="Q105" s="116"/>
      <c r="R105" s="116"/>
      <c r="S105" s="116"/>
      <c r="T105" s="117"/>
    </row>
    <row r="106" spans="1:20" ht="15" customHeight="1" x14ac:dyDescent="0.2">
      <c r="A106" s="118"/>
      <c r="B106" s="119"/>
      <c r="C106" s="119"/>
      <c r="D106" s="119"/>
      <c r="E106" s="119"/>
      <c r="F106" s="119"/>
      <c r="G106" s="119"/>
      <c r="H106" s="119"/>
      <c r="I106" s="119"/>
      <c r="J106" s="120"/>
      <c r="K106" s="118"/>
      <c r="L106" s="119"/>
      <c r="M106" s="119"/>
      <c r="N106" s="119"/>
      <c r="O106" s="119"/>
      <c r="P106" s="119"/>
      <c r="Q106" s="119"/>
      <c r="R106" s="119"/>
      <c r="S106" s="119"/>
      <c r="T106" s="120"/>
    </row>
    <row r="107" spans="1:20" ht="15" customHeight="1" x14ac:dyDescent="0.2">
      <c r="A107" s="394" t="s">
        <v>325</v>
      </c>
      <c r="B107" s="395"/>
      <c r="C107" s="395"/>
      <c r="D107" s="395"/>
      <c r="E107" s="395"/>
      <c r="F107" s="395"/>
      <c r="G107" s="395"/>
      <c r="H107" s="395"/>
      <c r="I107" s="395"/>
      <c r="J107" s="396"/>
      <c r="K107" s="394" t="s">
        <v>326</v>
      </c>
      <c r="L107" s="395"/>
      <c r="M107" s="395"/>
      <c r="N107" s="395"/>
      <c r="O107" s="395"/>
      <c r="P107" s="395"/>
      <c r="Q107" s="395"/>
      <c r="R107" s="395"/>
      <c r="S107" s="395"/>
      <c r="T107" s="396"/>
    </row>
    <row r="108" spans="1:20" ht="15" customHeight="1" x14ac:dyDescent="0.2">
      <c r="A108" s="397"/>
      <c r="B108" s="398"/>
      <c r="C108" s="398"/>
      <c r="D108" s="398"/>
      <c r="E108" s="398"/>
      <c r="F108" s="398"/>
      <c r="G108" s="398"/>
      <c r="H108" s="398"/>
      <c r="I108" s="398"/>
      <c r="J108" s="399"/>
      <c r="K108" s="397"/>
      <c r="L108" s="398"/>
      <c r="M108" s="398"/>
      <c r="N108" s="398"/>
      <c r="O108" s="398"/>
      <c r="P108" s="398"/>
      <c r="Q108" s="398"/>
      <c r="R108" s="398"/>
      <c r="S108" s="398"/>
      <c r="T108" s="399"/>
    </row>
    <row r="109" spans="1:20" ht="15" customHeight="1" x14ac:dyDescent="0.2">
      <c r="A109" s="397"/>
      <c r="B109" s="398"/>
      <c r="C109" s="398"/>
      <c r="D109" s="398"/>
      <c r="E109" s="398"/>
      <c r="F109" s="398"/>
      <c r="G109" s="398"/>
      <c r="H109" s="398"/>
      <c r="I109" s="398"/>
      <c r="J109" s="399"/>
      <c r="K109" s="397"/>
      <c r="L109" s="398"/>
      <c r="M109" s="398"/>
      <c r="N109" s="398"/>
      <c r="O109" s="398"/>
      <c r="P109" s="398"/>
      <c r="Q109" s="398"/>
      <c r="R109" s="398"/>
      <c r="S109" s="398"/>
      <c r="T109" s="399"/>
    </row>
    <row r="110" spans="1:20" ht="15" customHeight="1" x14ac:dyDescent="0.2">
      <c r="A110" s="397"/>
      <c r="B110" s="398"/>
      <c r="C110" s="398"/>
      <c r="D110" s="398"/>
      <c r="E110" s="398"/>
      <c r="F110" s="398"/>
      <c r="G110" s="398"/>
      <c r="H110" s="398"/>
      <c r="I110" s="398"/>
      <c r="J110" s="399"/>
      <c r="K110" s="397"/>
      <c r="L110" s="398"/>
      <c r="M110" s="398"/>
      <c r="N110" s="398"/>
      <c r="O110" s="398"/>
      <c r="P110" s="398"/>
      <c r="Q110" s="398"/>
      <c r="R110" s="398"/>
      <c r="S110" s="398"/>
      <c r="T110" s="399"/>
    </row>
    <row r="111" spans="1:20" ht="15" customHeight="1" x14ac:dyDescent="0.2">
      <c r="A111" s="397"/>
      <c r="B111" s="398"/>
      <c r="C111" s="398"/>
      <c r="D111" s="398"/>
      <c r="E111" s="398"/>
      <c r="F111" s="398"/>
      <c r="G111" s="398"/>
      <c r="H111" s="398"/>
      <c r="I111" s="398"/>
      <c r="J111" s="399"/>
      <c r="K111" s="397"/>
      <c r="L111" s="398"/>
      <c r="M111" s="398"/>
      <c r="N111" s="398"/>
      <c r="O111" s="398"/>
      <c r="P111" s="398"/>
      <c r="Q111" s="398"/>
      <c r="R111" s="398"/>
      <c r="S111" s="398"/>
      <c r="T111" s="399"/>
    </row>
    <row r="112" spans="1:20" ht="15" customHeight="1" x14ac:dyDescent="0.2">
      <c r="A112" s="397"/>
      <c r="B112" s="398"/>
      <c r="C112" s="398"/>
      <c r="D112" s="398"/>
      <c r="E112" s="398"/>
      <c r="F112" s="398"/>
      <c r="G112" s="398"/>
      <c r="H112" s="398"/>
      <c r="I112" s="398"/>
      <c r="J112" s="399"/>
      <c r="K112" s="397"/>
      <c r="L112" s="398"/>
      <c r="M112" s="398"/>
      <c r="N112" s="398"/>
      <c r="O112" s="398"/>
      <c r="P112" s="398"/>
      <c r="Q112" s="398"/>
      <c r="R112" s="398"/>
      <c r="S112" s="398"/>
      <c r="T112" s="399"/>
    </row>
    <row r="113" spans="1:20" ht="15" customHeight="1" x14ac:dyDescent="0.2">
      <c r="A113" s="397"/>
      <c r="B113" s="398"/>
      <c r="C113" s="398"/>
      <c r="D113" s="398"/>
      <c r="E113" s="398"/>
      <c r="F113" s="398"/>
      <c r="G113" s="398"/>
      <c r="H113" s="398"/>
      <c r="I113" s="398"/>
      <c r="J113" s="399"/>
      <c r="K113" s="397"/>
      <c r="L113" s="398"/>
      <c r="M113" s="398"/>
      <c r="N113" s="398"/>
      <c r="O113" s="398"/>
      <c r="P113" s="398"/>
      <c r="Q113" s="398"/>
      <c r="R113" s="398"/>
      <c r="S113" s="398"/>
      <c r="T113" s="399"/>
    </row>
    <row r="114" spans="1:20" ht="15" customHeight="1" x14ac:dyDescent="0.2">
      <c r="A114" s="397"/>
      <c r="B114" s="398"/>
      <c r="C114" s="398"/>
      <c r="D114" s="398"/>
      <c r="E114" s="398"/>
      <c r="F114" s="398"/>
      <c r="G114" s="398"/>
      <c r="H114" s="398"/>
      <c r="I114" s="398"/>
      <c r="J114" s="399"/>
      <c r="K114" s="397"/>
      <c r="L114" s="398"/>
      <c r="M114" s="398"/>
      <c r="N114" s="398"/>
      <c r="O114" s="398"/>
      <c r="P114" s="398"/>
      <c r="Q114" s="398"/>
      <c r="R114" s="398"/>
      <c r="S114" s="398"/>
      <c r="T114" s="399"/>
    </row>
    <row r="115" spans="1:20" ht="15" customHeight="1" x14ac:dyDescent="0.2">
      <c r="A115" s="397"/>
      <c r="B115" s="398"/>
      <c r="C115" s="398"/>
      <c r="D115" s="398"/>
      <c r="E115" s="398"/>
      <c r="F115" s="398"/>
      <c r="G115" s="398"/>
      <c r="H115" s="398"/>
      <c r="I115" s="398"/>
      <c r="J115" s="399"/>
      <c r="K115" s="397"/>
      <c r="L115" s="398"/>
      <c r="M115" s="398"/>
      <c r="N115" s="398"/>
      <c r="O115" s="398"/>
      <c r="P115" s="398"/>
      <c r="Q115" s="398"/>
      <c r="R115" s="398"/>
      <c r="S115" s="398"/>
      <c r="T115" s="399"/>
    </row>
    <row r="116" spans="1:20" ht="15" customHeight="1" x14ac:dyDescent="0.2">
      <c r="A116" s="397"/>
      <c r="B116" s="398"/>
      <c r="C116" s="398"/>
      <c r="D116" s="398"/>
      <c r="E116" s="398"/>
      <c r="F116" s="398"/>
      <c r="G116" s="398"/>
      <c r="H116" s="398"/>
      <c r="I116" s="398"/>
      <c r="J116" s="399"/>
      <c r="K116" s="397"/>
      <c r="L116" s="398"/>
      <c r="M116" s="398"/>
      <c r="N116" s="398"/>
      <c r="O116" s="398"/>
      <c r="P116" s="398"/>
      <c r="Q116" s="398"/>
      <c r="R116" s="398"/>
      <c r="S116" s="398"/>
      <c r="T116" s="399"/>
    </row>
    <row r="117" spans="1:20" ht="15" customHeight="1" x14ac:dyDescent="0.2">
      <c r="A117" s="397"/>
      <c r="B117" s="398"/>
      <c r="C117" s="398"/>
      <c r="D117" s="398"/>
      <c r="E117" s="398"/>
      <c r="F117" s="398"/>
      <c r="G117" s="398"/>
      <c r="H117" s="398"/>
      <c r="I117" s="398"/>
      <c r="J117" s="399"/>
      <c r="K117" s="397"/>
      <c r="L117" s="398"/>
      <c r="M117" s="398"/>
      <c r="N117" s="398"/>
      <c r="O117" s="398"/>
      <c r="P117" s="398"/>
      <c r="Q117" s="398"/>
      <c r="R117" s="398"/>
      <c r="S117" s="398"/>
      <c r="T117" s="399"/>
    </row>
    <row r="118" spans="1:20" ht="15" customHeight="1" x14ac:dyDescent="0.2">
      <c r="A118" s="397"/>
      <c r="B118" s="398"/>
      <c r="C118" s="398"/>
      <c r="D118" s="398"/>
      <c r="E118" s="398"/>
      <c r="F118" s="398"/>
      <c r="G118" s="398"/>
      <c r="H118" s="398"/>
      <c r="I118" s="398"/>
      <c r="J118" s="399"/>
      <c r="K118" s="397"/>
      <c r="L118" s="398"/>
      <c r="M118" s="398"/>
      <c r="N118" s="398"/>
      <c r="O118" s="398"/>
      <c r="P118" s="398"/>
      <c r="Q118" s="398"/>
      <c r="R118" s="398"/>
      <c r="S118" s="398"/>
      <c r="T118" s="399"/>
    </row>
    <row r="119" spans="1:20" ht="15" customHeight="1" x14ac:dyDescent="0.2">
      <c r="A119" s="397"/>
      <c r="B119" s="398"/>
      <c r="C119" s="398"/>
      <c r="D119" s="398"/>
      <c r="E119" s="398"/>
      <c r="F119" s="398"/>
      <c r="G119" s="398"/>
      <c r="H119" s="398"/>
      <c r="I119" s="398"/>
      <c r="J119" s="399"/>
      <c r="K119" s="397"/>
      <c r="L119" s="398"/>
      <c r="M119" s="398"/>
      <c r="N119" s="398"/>
      <c r="O119" s="398"/>
      <c r="P119" s="398"/>
      <c r="Q119" s="398"/>
      <c r="R119" s="398"/>
      <c r="S119" s="398"/>
      <c r="T119" s="399"/>
    </row>
    <row r="120" spans="1:20" ht="15" customHeight="1" x14ac:dyDescent="0.2">
      <c r="A120" s="397"/>
      <c r="B120" s="398"/>
      <c r="C120" s="398"/>
      <c r="D120" s="398"/>
      <c r="E120" s="398"/>
      <c r="F120" s="398"/>
      <c r="G120" s="398"/>
      <c r="H120" s="398"/>
      <c r="I120" s="398"/>
      <c r="J120" s="399"/>
      <c r="K120" s="397"/>
      <c r="L120" s="398"/>
      <c r="M120" s="398"/>
      <c r="N120" s="398"/>
      <c r="O120" s="398"/>
      <c r="P120" s="398"/>
      <c r="Q120" s="398"/>
      <c r="R120" s="398"/>
      <c r="S120" s="398"/>
      <c r="T120" s="399"/>
    </row>
    <row r="121" spans="1:20" ht="15" customHeight="1" x14ac:dyDescent="0.2">
      <c r="A121" s="397"/>
      <c r="B121" s="398"/>
      <c r="C121" s="398"/>
      <c r="D121" s="398"/>
      <c r="E121" s="398"/>
      <c r="F121" s="398"/>
      <c r="G121" s="398"/>
      <c r="H121" s="398"/>
      <c r="I121" s="398"/>
      <c r="J121" s="399"/>
      <c r="K121" s="397"/>
      <c r="L121" s="398"/>
      <c r="M121" s="398"/>
      <c r="N121" s="398"/>
      <c r="O121" s="398"/>
      <c r="P121" s="398"/>
      <c r="Q121" s="398"/>
      <c r="R121" s="398"/>
      <c r="S121" s="398"/>
      <c r="T121" s="399"/>
    </row>
    <row r="122" spans="1:20" ht="15" customHeight="1" x14ac:dyDescent="0.2">
      <c r="A122" s="397"/>
      <c r="B122" s="398"/>
      <c r="C122" s="398"/>
      <c r="D122" s="398"/>
      <c r="E122" s="398"/>
      <c r="F122" s="398"/>
      <c r="G122" s="398"/>
      <c r="H122" s="398"/>
      <c r="I122" s="398"/>
      <c r="J122" s="399"/>
      <c r="K122" s="397"/>
      <c r="L122" s="398"/>
      <c r="M122" s="398"/>
      <c r="N122" s="398"/>
      <c r="O122" s="398"/>
      <c r="P122" s="398"/>
      <c r="Q122" s="398"/>
      <c r="R122" s="398"/>
      <c r="S122" s="398"/>
      <c r="T122" s="399"/>
    </row>
    <row r="123" spans="1:20" ht="15" customHeight="1" x14ac:dyDescent="0.2">
      <c r="A123" s="397"/>
      <c r="B123" s="398"/>
      <c r="C123" s="398"/>
      <c r="D123" s="398"/>
      <c r="E123" s="398"/>
      <c r="F123" s="398"/>
      <c r="G123" s="398"/>
      <c r="H123" s="398"/>
      <c r="I123" s="398"/>
      <c r="J123" s="399"/>
      <c r="K123" s="397"/>
      <c r="L123" s="398"/>
      <c r="M123" s="398"/>
      <c r="N123" s="398"/>
      <c r="O123" s="398"/>
      <c r="P123" s="398"/>
      <c r="Q123" s="398"/>
      <c r="R123" s="398"/>
      <c r="S123" s="398"/>
      <c r="T123" s="399"/>
    </row>
    <row r="124" spans="1:20" ht="15" customHeight="1" x14ac:dyDescent="0.2">
      <c r="A124" s="397"/>
      <c r="B124" s="398"/>
      <c r="C124" s="398"/>
      <c r="D124" s="398"/>
      <c r="E124" s="398"/>
      <c r="F124" s="398"/>
      <c r="G124" s="398"/>
      <c r="H124" s="398"/>
      <c r="I124" s="398"/>
      <c r="J124" s="399"/>
      <c r="K124" s="397"/>
      <c r="L124" s="398"/>
      <c r="M124" s="398"/>
      <c r="N124" s="398"/>
      <c r="O124" s="398"/>
      <c r="P124" s="398"/>
      <c r="Q124" s="398"/>
      <c r="R124" s="398"/>
      <c r="S124" s="398"/>
      <c r="T124" s="399"/>
    </row>
    <row r="125" spans="1:20" ht="15" customHeight="1" x14ac:dyDescent="0.2">
      <c r="A125" s="397"/>
      <c r="B125" s="398"/>
      <c r="C125" s="398"/>
      <c r="D125" s="398"/>
      <c r="E125" s="398"/>
      <c r="F125" s="398"/>
      <c r="G125" s="398"/>
      <c r="H125" s="398"/>
      <c r="I125" s="398"/>
      <c r="J125" s="399"/>
      <c r="K125" s="397"/>
      <c r="L125" s="398"/>
      <c r="M125" s="398"/>
      <c r="N125" s="398"/>
      <c r="O125" s="398"/>
      <c r="P125" s="398"/>
      <c r="Q125" s="398"/>
      <c r="R125" s="398"/>
      <c r="S125" s="398"/>
      <c r="T125" s="399"/>
    </row>
    <row r="126" spans="1:20" ht="15" customHeight="1" x14ac:dyDescent="0.2">
      <c r="A126" s="397"/>
      <c r="B126" s="398"/>
      <c r="C126" s="398"/>
      <c r="D126" s="398"/>
      <c r="E126" s="398"/>
      <c r="F126" s="398"/>
      <c r="G126" s="398"/>
      <c r="H126" s="398"/>
      <c r="I126" s="398"/>
      <c r="J126" s="399"/>
      <c r="K126" s="397"/>
      <c r="L126" s="398"/>
      <c r="M126" s="398"/>
      <c r="N126" s="398"/>
      <c r="O126" s="398"/>
      <c r="P126" s="398"/>
      <c r="Q126" s="398"/>
      <c r="R126" s="398"/>
      <c r="S126" s="398"/>
      <c r="T126" s="399"/>
    </row>
    <row r="127" spans="1:20" ht="15" customHeight="1" x14ac:dyDescent="0.2">
      <c r="A127" s="397"/>
      <c r="B127" s="398"/>
      <c r="C127" s="398"/>
      <c r="D127" s="398"/>
      <c r="E127" s="398"/>
      <c r="F127" s="398"/>
      <c r="G127" s="398"/>
      <c r="H127" s="398"/>
      <c r="I127" s="398"/>
      <c r="J127" s="399"/>
      <c r="K127" s="397"/>
      <c r="L127" s="398"/>
      <c r="M127" s="398"/>
      <c r="N127" s="398"/>
      <c r="O127" s="398"/>
      <c r="P127" s="398"/>
      <c r="Q127" s="398"/>
      <c r="R127" s="398"/>
      <c r="S127" s="398"/>
      <c r="T127" s="399"/>
    </row>
    <row r="128" spans="1:20" ht="15" customHeight="1" x14ac:dyDescent="0.2">
      <c r="A128" s="397"/>
      <c r="B128" s="398"/>
      <c r="C128" s="398"/>
      <c r="D128" s="398"/>
      <c r="E128" s="398"/>
      <c r="F128" s="398"/>
      <c r="G128" s="398"/>
      <c r="H128" s="398"/>
      <c r="I128" s="398"/>
      <c r="J128" s="399"/>
      <c r="K128" s="397"/>
      <c r="L128" s="398"/>
      <c r="M128" s="398"/>
      <c r="N128" s="398"/>
      <c r="O128" s="398"/>
      <c r="P128" s="398"/>
      <c r="Q128" s="398"/>
      <c r="R128" s="398"/>
      <c r="S128" s="398"/>
      <c r="T128" s="399"/>
    </row>
    <row r="129" spans="1:20" ht="15" customHeight="1" x14ac:dyDescent="0.2">
      <c r="A129" s="400"/>
      <c r="B129" s="401"/>
      <c r="C129" s="401"/>
      <c r="D129" s="401"/>
      <c r="E129" s="401"/>
      <c r="F129" s="401"/>
      <c r="G129" s="401"/>
      <c r="H129" s="401"/>
      <c r="I129" s="401"/>
      <c r="J129" s="402"/>
      <c r="K129" s="400"/>
      <c r="L129" s="401"/>
      <c r="M129" s="401"/>
      <c r="N129" s="401"/>
      <c r="O129" s="401"/>
      <c r="P129" s="401"/>
      <c r="Q129" s="401"/>
      <c r="R129" s="401"/>
      <c r="S129" s="401"/>
      <c r="T129" s="402"/>
    </row>
    <row r="130" spans="1:20" ht="15" customHeight="1" x14ac:dyDescent="0.2">
      <c r="A130" s="403" t="s">
        <v>327</v>
      </c>
      <c r="B130" s="404"/>
      <c r="C130" s="404"/>
      <c r="D130" s="404"/>
      <c r="E130" s="404"/>
      <c r="F130" s="404"/>
      <c r="G130" s="404"/>
      <c r="H130" s="404"/>
      <c r="I130" s="404"/>
      <c r="J130" s="405"/>
      <c r="K130" s="403" t="s">
        <v>328</v>
      </c>
      <c r="L130" s="404"/>
      <c r="M130" s="404"/>
      <c r="N130" s="404"/>
      <c r="O130" s="404"/>
      <c r="P130" s="404"/>
      <c r="Q130" s="404"/>
      <c r="R130" s="404"/>
      <c r="S130" s="404"/>
      <c r="T130" s="405"/>
    </row>
    <row r="131" spans="1:20" ht="15" customHeight="1" x14ac:dyDescent="0.2">
      <c r="A131" s="406"/>
      <c r="B131" s="407"/>
      <c r="C131" s="407"/>
      <c r="D131" s="407"/>
      <c r="E131" s="407"/>
      <c r="F131" s="407"/>
      <c r="G131" s="407"/>
      <c r="H131" s="407"/>
      <c r="I131" s="407"/>
      <c r="J131" s="408"/>
      <c r="K131" s="406"/>
      <c r="L131" s="407"/>
      <c r="M131" s="407"/>
      <c r="N131" s="407"/>
      <c r="O131" s="407"/>
      <c r="P131" s="407"/>
      <c r="Q131" s="407"/>
      <c r="R131" s="407"/>
      <c r="S131" s="407"/>
      <c r="T131" s="408"/>
    </row>
    <row r="132" spans="1:20" ht="15" customHeight="1" x14ac:dyDescent="0.2">
      <c r="A132" s="406"/>
      <c r="B132" s="407"/>
      <c r="C132" s="407"/>
      <c r="D132" s="407"/>
      <c r="E132" s="407"/>
      <c r="F132" s="407"/>
      <c r="G132" s="407"/>
      <c r="H132" s="407"/>
      <c r="I132" s="407"/>
      <c r="J132" s="408"/>
      <c r="K132" s="406"/>
      <c r="L132" s="407"/>
      <c r="M132" s="407"/>
      <c r="N132" s="407"/>
      <c r="O132" s="407"/>
      <c r="P132" s="407"/>
      <c r="Q132" s="407"/>
      <c r="R132" s="407"/>
      <c r="S132" s="407"/>
      <c r="T132" s="408"/>
    </row>
    <row r="133" spans="1:20" ht="15" customHeight="1" x14ac:dyDescent="0.2">
      <c r="A133" s="406"/>
      <c r="B133" s="407"/>
      <c r="C133" s="407"/>
      <c r="D133" s="407"/>
      <c r="E133" s="407"/>
      <c r="F133" s="407"/>
      <c r="G133" s="407"/>
      <c r="H133" s="407"/>
      <c r="I133" s="407"/>
      <c r="J133" s="408"/>
      <c r="K133" s="406"/>
      <c r="L133" s="407"/>
      <c r="M133" s="407"/>
      <c r="N133" s="407"/>
      <c r="O133" s="407"/>
      <c r="P133" s="407"/>
      <c r="Q133" s="407"/>
      <c r="R133" s="407"/>
      <c r="S133" s="407"/>
      <c r="T133" s="408"/>
    </row>
    <row r="134" spans="1:20" ht="15" customHeight="1" x14ac:dyDescent="0.2">
      <c r="A134" s="406"/>
      <c r="B134" s="407"/>
      <c r="C134" s="407"/>
      <c r="D134" s="407"/>
      <c r="E134" s="407"/>
      <c r="F134" s="407"/>
      <c r="G134" s="407"/>
      <c r="H134" s="407"/>
      <c r="I134" s="407"/>
      <c r="J134" s="408"/>
      <c r="K134" s="406"/>
      <c r="L134" s="407"/>
      <c r="M134" s="407"/>
      <c r="N134" s="407"/>
      <c r="O134" s="407"/>
      <c r="P134" s="407"/>
      <c r="Q134" s="407"/>
      <c r="R134" s="407"/>
      <c r="S134" s="407"/>
      <c r="T134" s="408"/>
    </row>
    <row r="135" spans="1:20" ht="15" customHeight="1" x14ac:dyDescent="0.2">
      <c r="A135" s="406"/>
      <c r="B135" s="407"/>
      <c r="C135" s="407"/>
      <c r="D135" s="407"/>
      <c r="E135" s="407"/>
      <c r="F135" s="407"/>
      <c r="G135" s="407"/>
      <c r="H135" s="407"/>
      <c r="I135" s="407"/>
      <c r="J135" s="408"/>
      <c r="K135" s="406"/>
      <c r="L135" s="407"/>
      <c r="M135" s="407"/>
      <c r="N135" s="407"/>
      <c r="O135" s="407"/>
      <c r="P135" s="407"/>
      <c r="Q135" s="407"/>
      <c r="R135" s="407"/>
      <c r="S135" s="407"/>
      <c r="T135" s="408"/>
    </row>
    <row r="136" spans="1:20" ht="15" customHeight="1" x14ac:dyDescent="0.2">
      <c r="A136" s="406"/>
      <c r="B136" s="407"/>
      <c r="C136" s="407"/>
      <c r="D136" s="407"/>
      <c r="E136" s="407"/>
      <c r="F136" s="407"/>
      <c r="G136" s="407"/>
      <c r="H136" s="407"/>
      <c r="I136" s="407"/>
      <c r="J136" s="408"/>
      <c r="K136" s="406"/>
      <c r="L136" s="407"/>
      <c r="M136" s="407"/>
      <c r="N136" s="407"/>
      <c r="O136" s="407"/>
      <c r="P136" s="407"/>
      <c r="Q136" s="407"/>
      <c r="R136" s="407"/>
      <c r="S136" s="407"/>
      <c r="T136" s="408"/>
    </row>
    <row r="137" spans="1:20" ht="15" customHeight="1" x14ac:dyDescent="0.2">
      <c r="A137" s="406"/>
      <c r="B137" s="407"/>
      <c r="C137" s="407"/>
      <c r="D137" s="407"/>
      <c r="E137" s="407"/>
      <c r="F137" s="407"/>
      <c r="G137" s="407"/>
      <c r="H137" s="407"/>
      <c r="I137" s="407"/>
      <c r="J137" s="408"/>
      <c r="K137" s="406"/>
      <c r="L137" s="407"/>
      <c r="M137" s="407"/>
      <c r="N137" s="407"/>
      <c r="O137" s="407"/>
      <c r="P137" s="407"/>
      <c r="Q137" s="407"/>
      <c r="R137" s="407"/>
      <c r="S137" s="407"/>
      <c r="T137" s="408"/>
    </row>
    <row r="138" spans="1:20" ht="15" customHeight="1" x14ac:dyDescent="0.2">
      <c r="A138" s="406"/>
      <c r="B138" s="407"/>
      <c r="C138" s="407"/>
      <c r="D138" s="407"/>
      <c r="E138" s="407"/>
      <c r="F138" s="407"/>
      <c r="G138" s="407"/>
      <c r="H138" s="407"/>
      <c r="I138" s="407"/>
      <c r="J138" s="408"/>
      <c r="K138" s="406"/>
      <c r="L138" s="407"/>
      <c r="M138" s="407"/>
      <c r="N138" s="407"/>
      <c r="O138" s="407"/>
      <c r="P138" s="407"/>
      <c r="Q138" s="407"/>
      <c r="R138" s="407"/>
      <c r="S138" s="407"/>
      <c r="T138" s="408"/>
    </row>
    <row r="139" spans="1:20" ht="15" customHeight="1" x14ac:dyDescent="0.2">
      <c r="A139" s="406"/>
      <c r="B139" s="407"/>
      <c r="C139" s="407"/>
      <c r="D139" s="407"/>
      <c r="E139" s="407"/>
      <c r="F139" s="407"/>
      <c r="G139" s="407"/>
      <c r="H139" s="407"/>
      <c r="I139" s="407"/>
      <c r="J139" s="408"/>
      <c r="K139" s="406"/>
      <c r="L139" s="407"/>
      <c r="M139" s="407"/>
      <c r="N139" s="407"/>
      <c r="O139" s="407"/>
      <c r="P139" s="407"/>
      <c r="Q139" s="407"/>
      <c r="R139" s="407"/>
      <c r="S139" s="407"/>
      <c r="T139" s="408"/>
    </row>
    <row r="140" spans="1:20" ht="15" customHeight="1" x14ac:dyDescent="0.2">
      <c r="A140" s="406"/>
      <c r="B140" s="407"/>
      <c r="C140" s="407"/>
      <c r="D140" s="407"/>
      <c r="E140" s="407"/>
      <c r="F140" s="407"/>
      <c r="G140" s="407"/>
      <c r="H140" s="407"/>
      <c r="I140" s="407"/>
      <c r="J140" s="408"/>
      <c r="K140" s="406"/>
      <c r="L140" s="407"/>
      <c r="M140" s="407"/>
      <c r="N140" s="407"/>
      <c r="O140" s="407"/>
      <c r="P140" s="407"/>
      <c r="Q140" s="407"/>
      <c r="R140" s="407"/>
      <c r="S140" s="407"/>
      <c r="T140" s="408"/>
    </row>
    <row r="141" spans="1:20" ht="15" customHeight="1" x14ac:dyDescent="0.2">
      <c r="A141" s="406"/>
      <c r="B141" s="407"/>
      <c r="C141" s="407"/>
      <c r="D141" s="407"/>
      <c r="E141" s="407"/>
      <c r="F141" s="407"/>
      <c r="G141" s="407"/>
      <c r="H141" s="407"/>
      <c r="I141" s="407"/>
      <c r="J141" s="408"/>
      <c r="K141" s="406"/>
      <c r="L141" s="407"/>
      <c r="M141" s="407"/>
      <c r="N141" s="407"/>
      <c r="O141" s="407"/>
      <c r="P141" s="407"/>
      <c r="Q141" s="407"/>
      <c r="R141" s="407"/>
      <c r="S141" s="407"/>
      <c r="T141" s="408"/>
    </row>
    <row r="142" spans="1:20" ht="15" customHeight="1" x14ac:dyDescent="0.2">
      <c r="A142" s="406"/>
      <c r="B142" s="407"/>
      <c r="C142" s="407"/>
      <c r="D142" s="407"/>
      <c r="E142" s="407"/>
      <c r="F142" s="407"/>
      <c r="G142" s="407"/>
      <c r="H142" s="407"/>
      <c r="I142" s="407"/>
      <c r="J142" s="408"/>
      <c r="K142" s="406"/>
      <c r="L142" s="407"/>
      <c r="M142" s="407"/>
      <c r="N142" s="407"/>
      <c r="O142" s="407"/>
      <c r="P142" s="407"/>
      <c r="Q142" s="407"/>
      <c r="R142" s="407"/>
      <c r="S142" s="407"/>
      <c r="T142" s="408"/>
    </row>
    <row r="143" spans="1:20" ht="15" customHeight="1" x14ac:dyDescent="0.2">
      <c r="A143" s="406"/>
      <c r="B143" s="407"/>
      <c r="C143" s="407"/>
      <c r="D143" s="407"/>
      <c r="E143" s="407"/>
      <c r="F143" s="407"/>
      <c r="G143" s="407"/>
      <c r="H143" s="407"/>
      <c r="I143" s="407"/>
      <c r="J143" s="408"/>
      <c r="K143" s="406"/>
      <c r="L143" s="407"/>
      <c r="M143" s="407"/>
      <c r="N143" s="407"/>
      <c r="O143" s="407"/>
      <c r="P143" s="407"/>
      <c r="Q143" s="407"/>
      <c r="R143" s="407"/>
      <c r="S143" s="407"/>
      <c r="T143" s="408"/>
    </row>
    <row r="144" spans="1:20" ht="15" customHeight="1" x14ac:dyDescent="0.2">
      <c r="A144" s="406"/>
      <c r="B144" s="407"/>
      <c r="C144" s="407"/>
      <c r="D144" s="407"/>
      <c r="E144" s="407"/>
      <c r="F144" s="407"/>
      <c r="G144" s="407"/>
      <c r="H144" s="407"/>
      <c r="I144" s="407"/>
      <c r="J144" s="408"/>
      <c r="K144" s="406"/>
      <c r="L144" s="407"/>
      <c r="M144" s="407"/>
      <c r="N144" s="407"/>
      <c r="O144" s="407"/>
      <c r="P144" s="407"/>
      <c r="Q144" s="407"/>
      <c r="R144" s="407"/>
      <c r="S144" s="407"/>
      <c r="T144" s="408"/>
    </row>
    <row r="145" spans="1:20" ht="15" customHeight="1" x14ac:dyDescent="0.2">
      <c r="A145" s="406"/>
      <c r="B145" s="407"/>
      <c r="C145" s="407"/>
      <c r="D145" s="407"/>
      <c r="E145" s="407"/>
      <c r="F145" s="407"/>
      <c r="G145" s="407"/>
      <c r="H145" s="407"/>
      <c r="I145" s="407"/>
      <c r="J145" s="408"/>
      <c r="K145" s="406"/>
      <c r="L145" s="407"/>
      <c r="M145" s="407"/>
      <c r="N145" s="407"/>
      <c r="O145" s="407"/>
      <c r="P145" s="407"/>
      <c r="Q145" s="407"/>
      <c r="R145" s="407"/>
      <c r="S145" s="407"/>
      <c r="T145" s="408"/>
    </row>
    <row r="146" spans="1:20" ht="15" customHeight="1" x14ac:dyDescent="0.2">
      <c r="A146" s="406"/>
      <c r="B146" s="407"/>
      <c r="C146" s="407"/>
      <c r="D146" s="407"/>
      <c r="E146" s="407"/>
      <c r="F146" s="407"/>
      <c r="G146" s="407"/>
      <c r="H146" s="407"/>
      <c r="I146" s="407"/>
      <c r="J146" s="408"/>
      <c r="K146" s="406"/>
      <c r="L146" s="407"/>
      <c r="M146" s="407"/>
      <c r="N146" s="407"/>
      <c r="O146" s="407"/>
      <c r="P146" s="407"/>
      <c r="Q146" s="407"/>
      <c r="R146" s="407"/>
      <c r="S146" s="407"/>
      <c r="T146" s="408"/>
    </row>
    <row r="147" spans="1:20" ht="15" customHeight="1" x14ac:dyDescent="0.2">
      <c r="A147" s="406"/>
      <c r="B147" s="407"/>
      <c r="C147" s="407"/>
      <c r="D147" s="407"/>
      <c r="E147" s="407"/>
      <c r="F147" s="407"/>
      <c r="G147" s="407"/>
      <c r="H147" s="407"/>
      <c r="I147" s="407"/>
      <c r="J147" s="408"/>
      <c r="K147" s="406"/>
      <c r="L147" s="407"/>
      <c r="M147" s="407"/>
      <c r="N147" s="407"/>
      <c r="O147" s="407"/>
      <c r="P147" s="407"/>
      <c r="Q147" s="407"/>
      <c r="R147" s="407"/>
      <c r="S147" s="407"/>
      <c r="T147" s="408"/>
    </row>
    <row r="148" spans="1:20" ht="15" customHeight="1" x14ac:dyDescent="0.2">
      <c r="A148" s="406"/>
      <c r="B148" s="407"/>
      <c r="C148" s="407"/>
      <c r="D148" s="407"/>
      <c r="E148" s="407"/>
      <c r="F148" s="407"/>
      <c r="G148" s="407"/>
      <c r="H148" s="407"/>
      <c r="I148" s="407"/>
      <c r="J148" s="408"/>
      <c r="K148" s="406"/>
      <c r="L148" s="407"/>
      <c r="M148" s="407"/>
      <c r="N148" s="407"/>
      <c r="O148" s="407"/>
      <c r="P148" s="407"/>
      <c r="Q148" s="407"/>
      <c r="R148" s="407"/>
      <c r="S148" s="407"/>
      <c r="T148" s="408"/>
    </row>
    <row r="149" spans="1:20" ht="15" customHeight="1" x14ac:dyDescent="0.2">
      <c r="A149" s="406"/>
      <c r="B149" s="407"/>
      <c r="C149" s="407"/>
      <c r="D149" s="407"/>
      <c r="E149" s="407"/>
      <c r="F149" s="407"/>
      <c r="G149" s="407"/>
      <c r="H149" s="407"/>
      <c r="I149" s="407"/>
      <c r="J149" s="408"/>
      <c r="K149" s="406"/>
      <c r="L149" s="407"/>
      <c r="M149" s="407"/>
      <c r="N149" s="407"/>
      <c r="O149" s="407"/>
      <c r="P149" s="407"/>
      <c r="Q149" s="407"/>
      <c r="R149" s="407"/>
      <c r="S149" s="407"/>
      <c r="T149" s="408"/>
    </row>
    <row r="150" spans="1:20" ht="15" customHeight="1" x14ac:dyDescent="0.2">
      <c r="A150" s="406"/>
      <c r="B150" s="407"/>
      <c r="C150" s="407"/>
      <c r="D150" s="407"/>
      <c r="E150" s="407"/>
      <c r="F150" s="407"/>
      <c r="G150" s="407"/>
      <c r="H150" s="407"/>
      <c r="I150" s="407"/>
      <c r="J150" s="408"/>
      <c r="K150" s="406"/>
      <c r="L150" s="407"/>
      <c r="M150" s="407"/>
      <c r="N150" s="407"/>
      <c r="O150" s="407"/>
      <c r="P150" s="407"/>
      <c r="Q150" s="407"/>
      <c r="R150" s="407"/>
      <c r="S150" s="407"/>
      <c r="T150" s="408"/>
    </row>
    <row r="151" spans="1:20" ht="15" customHeight="1" x14ac:dyDescent="0.2">
      <c r="A151" s="406"/>
      <c r="B151" s="407"/>
      <c r="C151" s="407"/>
      <c r="D151" s="407"/>
      <c r="E151" s="407"/>
      <c r="F151" s="407"/>
      <c r="G151" s="407"/>
      <c r="H151" s="407"/>
      <c r="I151" s="407"/>
      <c r="J151" s="408"/>
      <c r="K151" s="406"/>
      <c r="L151" s="407"/>
      <c r="M151" s="407"/>
      <c r="N151" s="407"/>
      <c r="O151" s="407"/>
      <c r="P151" s="407"/>
      <c r="Q151" s="407"/>
      <c r="R151" s="407"/>
      <c r="S151" s="407"/>
      <c r="T151" s="408"/>
    </row>
    <row r="152" spans="1:20" ht="15" customHeight="1" x14ac:dyDescent="0.2">
      <c r="A152" s="406"/>
      <c r="B152" s="407"/>
      <c r="C152" s="407"/>
      <c r="D152" s="407"/>
      <c r="E152" s="407"/>
      <c r="F152" s="407"/>
      <c r="G152" s="407"/>
      <c r="H152" s="407"/>
      <c r="I152" s="407"/>
      <c r="J152" s="408"/>
      <c r="K152" s="406"/>
      <c r="L152" s="407"/>
      <c r="M152" s="407"/>
      <c r="N152" s="407"/>
      <c r="O152" s="407"/>
      <c r="P152" s="407"/>
      <c r="Q152" s="407"/>
      <c r="R152" s="407"/>
      <c r="S152" s="407"/>
      <c r="T152" s="408"/>
    </row>
    <row r="153" spans="1:20" ht="15" customHeight="1" x14ac:dyDescent="0.2">
      <c r="A153" s="406"/>
      <c r="B153" s="407"/>
      <c r="C153" s="407"/>
      <c r="D153" s="407"/>
      <c r="E153" s="407"/>
      <c r="F153" s="407"/>
      <c r="G153" s="407"/>
      <c r="H153" s="407"/>
      <c r="I153" s="407"/>
      <c r="J153" s="408"/>
      <c r="K153" s="406"/>
      <c r="L153" s="407"/>
      <c r="M153" s="407"/>
      <c r="N153" s="407"/>
      <c r="O153" s="407"/>
      <c r="P153" s="407"/>
      <c r="Q153" s="407"/>
      <c r="R153" s="407"/>
      <c r="S153" s="407"/>
      <c r="T153" s="408"/>
    </row>
    <row r="154" spans="1:20" ht="15" customHeight="1" x14ac:dyDescent="0.2">
      <c r="A154" s="406"/>
      <c r="B154" s="407"/>
      <c r="C154" s="407"/>
      <c r="D154" s="407"/>
      <c r="E154" s="407"/>
      <c r="F154" s="407"/>
      <c r="G154" s="407"/>
      <c r="H154" s="407"/>
      <c r="I154" s="407"/>
      <c r="J154" s="408"/>
      <c r="K154" s="406"/>
      <c r="L154" s="407"/>
      <c r="M154" s="407"/>
      <c r="N154" s="407"/>
      <c r="O154" s="407"/>
      <c r="P154" s="407"/>
      <c r="Q154" s="407"/>
      <c r="R154" s="407"/>
      <c r="S154" s="407"/>
      <c r="T154" s="408"/>
    </row>
    <row r="155" spans="1:20" ht="15" customHeight="1" x14ac:dyDescent="0.2">
      <c r="A155" s="406"/>
      <c r="B155" s="407"/>
      <c r="C155" s="407"/>
      <c r="D155" s="407"/>
      <c r="E155" s="407"/>
      <c r="F155" s="407"/>
      <c r="G155" s="407"/>
      <c r="H155" s="407"/>
      <c r="I155" s="407"/>
      <c r="J155" s="408"/>
      <c r="K155" s="406"/>
      <c r="L155" s="407"/>
      <c r="M155" s="407"/>
      <c r="N155" s="407"/>
      <c r="O155" s="407"/>
      <c r="P155" s="407"/>
      <c r="Q155" s="407"/>
      <c r="R155" s="407"/>
      <c r="S155" s="407"/>
      <c r="T155" s="408"/>
    </row>
    <row r="156" spans="1:20" ht="15" customHeight="1" x14ac:dyDescent="0.2">
      <c r="A156" s="406"/>
      <c r="B156" s="407"/>
      <c r="C156" s="407"/>
      <c r="D156" s="407"/>
      <c r="E156" s="407"/>
      <c r="F156" s="407"/>
      <c r="G156" s="407"/>
      <c r="H156" s="407"/>
      <c r="I156" s="407"/>
      <c r="J156" s="408"/>
      <c r="K156" s="406"/>
      <c r="L156" s="407"/>
      <c r="M156" s="407"/>
      <c r="N156" s="407"/>
      <c r="O156" s="407"/>
      <c r="P156" s="407"/>
      <c r="Q156" s="407"/>
      <c r="R156" s="407"/>
      <c r="S156" s="407"/>
      <c r="T156" s="408"/>
    </row>
    <row r="157" spans="1:20" ht="15" customHeight="1" x14ac:dyDescent="0.2">
      <c r="A157" s="406"/>
      <c r="B157" s="407"/>
      <c r="C157" s="407"/>
      <c r="D157" s="407"/>
      <c r="E157" s="407"/>
      <c r="F157" s="407"/>
      <c r="G157" s="407"/>
      <c r="H157" s="407"/>
      <c r="I157" s="407"/>
      <c r="J157" s="408"/>
      <c r="K157" s="406"/>
      <c r="L157" s="407"/>
      <c r="M157" s="407"/>
      <c r="N157" s="407"/>
      <c r="O157" s="407"/>
      <c r="P157" s="407"/>
      <c r="Q157" s="407"/>
      <c r="R157" s="407"/>
      <c r="S157" s="407"/>
      <c r="T157" s="408"/>
    </row>
    <row r="158" spans="1:20" ht="15" customHeight="1" x14ac:dyDescent="0.2">
      <c r="A158" s="406"/>
      <c r="B158" s="407"/>
      <c r="C158" s="407"/>
      <c r="D158" s="407"/>
      <c r="E158" s="407"/>
      <c r="F158" s="407"/>
      <c r="G158" s="407"/>
      <c r="H158" s="407"/>
      <c r="I158" s="407"/>
      <c r="J158" s="408"/>
      <c r="K158" s="406"/>
      <c r="L158" s="407"/>
      <c r="M158" s="407"/>
      <c r="N158" s="407"/>
      <c r="O158" s="407"/>
      <c r="P158" s="407"/>
      <c r="Q158" s="407"/>
      <c r="R158" s="407"/>
      <c r="S158" s="407"/>
      <c r="T158" s="408"/>
    </row>
    <row r="159" spans="1:20" ht="15" customHeight="1" x14ac:dyDescent="0.2">
      <c r="A159" s="406"/>
      <c r="B159" s="407"/>
      <c r="C159" s="407"/>
      <c r="D159" s="407"/>
      <c r="E159" s="407"/>
      <c r="F159" s="407"/>
      <c r="G159" s="407"/>
      <c r="H159" s="407"/>
      <c r="I159" s="407"/>
      <c r="J159" s="408"/>
      <c r="K159" s="406"/>
      <c r="L159" s="407"/>
      <c r="M159" s="407"/>
      <c r="N159" s="407"/>
      <c r="O159" s="407"/>
      <c r="P159" s="407"/>
      <c r="Q159" s="407"/>
      <c r="R159" s="407"/>
      <c r="S159" s="407"/>
      <c r="T159" s="408"/>
    </row>
    <row r="160" spans="1:20" ht="15" customHeight="1" x14ac:dyDescent="0.2">
      <c r="A160" s="406"/>
      <c r="B160" s="407"/>
      <c r="C160" s="407"/>
      <c r="D160" s="407"/>
      <c r="E160" s="407"/>
      <c r="F160" s="407"/>
      <c r="G160" s="407"/>
      <c r="H160" s="407"/>
      <c r="I160" s="407"/>
      <c r="J160" s="408"/>
      <c r="K160" s="406"/>
      <c r="L160" s="407"/>
      <c r="M160" s="407"/>
      <c r="N160" s="407"/>
      <c r="O160" s="407"/>
      <c r="P160" s="407"/>
      <c r="Q160" s="407"/>
      <c r="R160" s="407"/>
      <c r="S160" s="407"/>
      <c r="T160" s="408"/>
    </row>
    <row r="161" spans="1:20" ht="15" customHeight="1" x14ac:dyDescent="0.2">
      <c r="A161" s="406"/>
      <c r="B161" s="407"/>
      <c r="C161" s="407"/>
      <c r="D161" s="407"/>
      <c r="E161" s="407"/>
      <c r="F161" s="407"/>
      <c r="G161" s="407"/>
      <c r="H161" s="407"/>
      <c r="I161" s="407"/>
      <c r="J161" s="408"/>
      <c r="K161" s="406"/>
      <c r="L161" s="407"/>
      <c r="M161" s="407"/>
      <c r="N161" s="407"/>
      <c r="O161" s="407"/>
      <c r="P161" s="407"/>
      <c r="Q161" s="407"/>
      <c r="R161" s="407"/>
      <c r="S161" s="407"/>
      <c r="T161" s="408"/>
    </row>
    <row r="162" spans="1:20" ht="15" customHeight="1" x14ac:dyDescent="0.2">
      <c r="A162" s="409"/>
      <c r="B162" s="410"/>
      <c r="C162" s="410"/>
      <c r="D162" s="410"/>
      <c r="E162" s="410"/>
      <c r="F162" s="410"/>
      <c r="G162" s="410"/>
      <c r="H162" s="410"/>
      <c r="I162" s="410"/>
      <c r="J162" s="411"/>
      <c r="K162" s="409"/>
      <c r="L162" s="410"/>
      <c r="M162" s="410"/>
      <c r="N162" s="410"/>
      <c r="O162" s="410"/>
      <c r="P162" s="410"/>
      <c r="Q162" s="410"/>
      <c r="R162" s="410"/>
      <c r="S162" s="410"/>
      <c r="T162" s="411"/>
    </row>
    <row r="163" spans="1:20" ht="15" customHeight="1" x14ac:dyDescent="0.2">
      <c r="A163" s="112" t="s">
        <v>329</v>
      </c>
      <c r="B163" s="113"/>
      <c r="C163" s="113"/>
      <c r="D163" s="113"/>
      <c r="E163" s="113"/>
      <c r="F163" s="113"/>
      <c r="G163" s="113"/>
      <c r="H163" s="113"/>
      <c r="I163" s="113"/>
      <c r="J163" s="114"/>
      <c r="K163" s="112" t="s">
        <v>330</v>
      </c>
      <c r="L163" s="113"/>
      <c r="M163" s="113"/>
      <c r="N163" s="113"/>
      <c r="O163" s="113"/>
      <c r="P163" s="113"/>
      <c r="Q163" s="113"/>
      <c r="R163" s="113"/>
      <c r="S163" s="113"/>
      <c r="T163" s="114"/>
    </row>
    <row r="164" spans="1:20" ht="15" customHeight="1" x14ac:dyDescent="0.2">
      <c r="A164" s="115"/>
      <c r="B164" s="116"/>
      <c r="C164" s="116"/>
      <c r="D164" s="116"/>
      <c r="E164" s="116"/>
      <c r="F164" s="116"/>
      <c r="G164" s="116"/>
      <c r="H164" s="116"/>
      <c r="I164" s="116"/>
      <c r="J164" s="117"/>
      <c r="K164" s="115"/>
      <c r="L164" s="116"/>
      <c r="M164" s="116"/>
      <c r="N164" s="116"/>
      <c r="O164" s="116"/>
      <c r="P164" s="116"/>
      <c r="Q164" s="116"/>
      <c r="R164" s="116"/>
      <c r="S164" s="116"/>
      <c r="T164" s="117"/>
    </row>
    <row r="165" spans="1:20" ht="15" customHeight="1" x14ac:dyDescent="0.2">
      <c r="A165" s="115"/>
      <c r="B165" s="116"/>
      <c r="C165" s="116"/>
      <c r="D165" s="116"/>
      <c r="E165" s="116"/>
      <c r="F165" s="116"/>
      <c r="G165" s="116"/>
      <c r="H165" s="116"/>
      <c r="I165" s="116"/>
      <c r="J165" s="117"/>
      <c r="K165" s="115"/>
      <c r="L165" s="116"/>
      <c r="M165" s="116"/>
      <c r="N165" s="116"/>
      <c r="O165" s="116"/>
      <c r="P165" s="116"/>
      <c r="Q165" s="116"/>
      <c r="R165" s="116"/>
      <c r="S165" s="116"/>
      <c r="T165" s="117"/>
    </row>
    <row r="166" spans="1:20" ht="15" customHeight="1" x14ac:dyDescent="0.2">
      <c r="A166" s="115"/>
      <c r="B166" s="116"/>
      <c r="C166" s="116"/>
      <c r="D166" s="116"/>
      <c r="E166" s="116"/>
      <c r="F166" s="116"/>
      <c r="G166" s="116"/>
      <c r="H166" s="116"/>
      <c r="I166" s="116"/>
      <c r="J166" s="117"/>
      <c r="K166" s="115"/>
      <c r="L166" s="116"/>
      <c r="M166" s="116"/>
      <c r="N166" s="116"/>
      <c r="O166" s="116"/>
      <c r="P166" s="116"/>
      <c r="Q166" s="116"/>
      <c r="R166" s="116"/>
      <c r="S166" s="116"/>
      <c r="T166" s="117"/>
    </row>
    <row r="167" spans="1:20" ht="15" customHeight="1" x14ac:dyDescent="0.2">
      <c r="A167" s="115"/>
      <c r="B167" s="116"/>
      <c r="C167" s="116"/>
      <c r="D167" s="116"/>
      <c r="E167" s="116"/>
      <c r="F167" s="116"/>
      <c r="G167" s="116"/>
      <c r="H167" s="116"/>
      <c r="I167" s="116"/>
      <c r="J167" s="117"/>
      <c r="K167" s="115"/>
      <c r="L167" s="116"/>
      <c r="M167" s="116"/>
      <c r="N167" s="116"/>
      <c r="O167" s="116"/>
      <c r="P167" s="116"/>
      <c r="Q167" s="116"/>
      <c r="R167" s="116"/>
      <c r="S167" s="116"/>
      <c r="T167" s="117"/>
    </row>
    <row r="168" spans="1:20" ht="12.75" customHeight="1" x14ac:dyDescent="0.2">
      <c r="A168" s="115"/>
      <c r="B168" s="116"/>
      <c r="C168" s="116"/>
      <c r="D168" s="116"/>
      <c r="E168" s="116"/>
      <c r="F168" s="116"/>
      <c r="G168" s="116"/>
      <c r="H168" s="116"/>
      <c r="I168" s="116"/>
      <c r="J168" s="117"/>
      <c r="K168" s="115"/>
      <c r="L168" s="116"/>
      <c r="M168" s="116"/>
      <c r="N168" s="116"/>
      <c r="O168" s="116"/>
      <c r="P168" s="116"/>
      <c r="Q168" s="116"/>
      <c r="R168" s="116"/>
      <c r="S168" s="116"/>
      <c r="T168" s="117"/>
    </row>
    <row r="169" spans="1:20" ht="12.75" customHeight="1" x14ac:dyDescent="0.2">
      <c r="A169" s="115"/>
      <c r="B169" s="116"/>
      <c r="C169" s="116"/>
      <c r="D169" s="116"/>
      <c r="E169" s="116"/>
      <c r="F169" s="116"/>
      <c r="G169" s="116"/>
      <c r="H169" s="116"/>
      <c r="I169" s="116"/>
      <c r="J169" s="117"/>
      <c r="K169" s="115"/>
      <c r="L169" s="116"/>
      <c r="M169" s="116"/>
      <c r="N169" s="116"/>
      <c r="O169" s="116"/>
      <c r="P169" s="116"/>
      <c r="Q169" s="116"/>
      <c r="R169" s="116"/>
      <c r="S169" s="116"/>
      <c r="T169" s="117"/>
    </row>
    <row r="170" spans="1:20" x14ac:dyDescent="0.2">
      <c r="A170" s="115"/>
      <c r="B170" s="116"/>
      <c r="C170" s="116"/>
      <c r="D170" s="116"/>
      <c r="E170" s="116"/>
      <c r="F170" s="116"/>
      <c r="G170" s="116"/>
      <c r="H170" s="116"/>
      <c r="I170" s="116"/>
      <c r="J170" s="117"/>
      <c r="K170" s="115"/>
      <c r="L170" s="116"/>
      <c r="M170" s="116"/>
      <c r="N170" s="116"/>
      <c r="O170" s="116"/>
      <c r="P170" s="116"/>
      <c r="Q170" s="116"/>
      <c r="R170" s="116"/>
      <c r="S170" s="116"/>
      <c r="T170" s="117"/>
    </row>
    <row r="171" spans="1:20" x14ac:dyDescent="0.2">
      <c r="A171" s="115"/>
      <c r="B171" s="116"/>
      <c r="C171" s="116"/>
      <c r="D171" s="116"/>
      <c r="E171" s="116"/>
      <c r="F171" s="116"/>
      <c r="G171" s="116"/>
      <c r="H171" s="116"/>
      <c r="I171" s="116"/>
      <c r="J171" s="117"/>
      <c r="K171" s="115"/>
      <c r="L171" s="116"/>
      <c r="M171" s="116"/>
      <c r="N171" s="116"/>
      <c r="O171" s="116"/>
      <c r="P171" s="116"/>
      <c r="Q171" s="116"/>
      <c r="R171" s="116"/>
      <c r="S171" s="116"/>
      <c r="T171" s="117"/>
    </row>
    <row r="172" spans="1:20" x14ac:dyDescent="0.2">
      <c r="A172" s="115"/>
      <c r="B172" s="116"/>
      <c r="C172" s="116"/>
      <c r="D172" s="116"/>
      <c r="E172" s="116"/>
      <c r="F172" s="116"/>
      <c r="G172" s="116"/>
      <c r="H172" s="116"/>
      <c r="I172" s="116"/>
      <c r="J172" s="117"/>
      <c r="K172" s="115"/>
      <c r="L172" s="116"/>
      <c r="M172" s="116"/>
      <c r="N172" s="116"/>
      <c r="O172" s="116"/>
      <c r="P172" s="116"/>
      <c r="Q172" s="116"/>
      <c r="R172" s="116"/>
      <c r="S172" s="116"/>
      <c r="T172" s="117"/>
    </row>
    <row r="173" spans="1:20" x14ac:dyDescent="0.2">
      <c r="A173" s="115"/>
      <c r="B173" s="116"/>
      <c r="C173" s="116"/>
      <c r="D173" s="116"/>
      <c r="E173" s="116"/>
      <c r="F173" s="116"/>
      <c r="G173" s="116"/>
      <c r="H173" s="116"/>
      <c r="I173" s="116"/>
      <c r="J173" s="117"/>
      <c r="K173" s="115"/>
      <c r="L173" s="116"/>
      <c r="M173" s="116"/>
      <c r="N173" s="116"/>
      <c r="O173" s="116"/>
      <c r="P173" s="116"/>
      <c r="Q173" s="116"/>
      <c r="R173" s="116"/>
      <c r="S173" s="116"/>
      <c r="T173" s="117"/>
    </row>
    <row r="174" spans="1:20" x14ac:dyDescent="0.2">
      <c r="A174" s="118"/>
      <c r="B174" s="119"/>
      <c r="C174" s="119"/>
      <c r="D174" s="119"/>
      <c r="E174" s="119"/>
      <c r="F174" s="119"/>
      <c r="G174" s="119"/>
      <c r="H174" s="119"/>
      <c r="I174" s="119"/>
      <c r="J174" s="120"/>
      <c r="K174" s="118"/>
      <c r="L174" s="119"/>
      <c r="M174" s="119"/>
      <c r="N174" s="119"/>
      <c r="O174" s="119"/>
      <c r="P174" s="119"/>
      <c r="Q174" s="119"/>
      <c r="R174" s="119"/>
      <c r="S174" s="119"/>
      <c r="T174" s="120"/>
    </row>
    <row r="175" spans="1:20" x14ac:dyDescent="0.2">
      <c r="A175" s="111" t="s">
        <v>331</v>
      </c>
      <c r="B175" s="111"/>
      <c r="C175" s="111"/>
      <c r="D175" s="111"/>
      <c r="E175" s="111"/>
      <c r="F175" s="111"/>
      <c r="G175" s="111"/>
      <c r="H175" s="111"/>
      <c r="I175" s="111"/>
      <c r="J175" s="111"/>
      <c r="K175" s="111" t="s">
        <v>332</v>
      </c>
      <c r="L175" s="111"/>
      <c r="M175" s="111"/>
      <c r="N175" s="111"/>
      <c r="O175" s="111"/>
      <c r="P175" s="111"/>
      <c r="Q175" s="111"/>
      <c r="R175" s="111"/>
      <c r="S175" s="111"/>
      <c r="T175" s="111"/>
    </row>
    <row r="176" spans="1:20" x14ac:dyDescent="0.2">
      <c r="A176" s="111"/>
      <c r="B176" s="111"/>
      <c r="C176" s="111"/>
      <c r="D176" s="111"/>
      <c r="E176" s="111"/>
      <c r="F176" s="111"/>
      <c r="G176" s="111"/>
      <c r="H176" s="111"/>
      <c r="I176" s="111"/>
      <c r="J176" s="111"/>
      <c r="K176" s="111"/>
      <c r="L176" s="111"/>
      <c r="M176" s="111"/>
      <c r="N176" s="111"/>
      <c r="O176" s="111"/>
      <c r="P176" s="111"/>
      <c r="Q176" s="111"/>
      <c r="R176" s="111"/>
      <c r="S176" s="111"/>
      <c r="T176" s="111"/>
    </row>
    <row r="177" spans="1:20" ht="15" customHeight="1" x14ac:dyDescent="0.2">
      <c r="A177" s="111"/>
      <c r="B177" s="111"/>
      <c r="C177" s="111"/>
      <c r="D177" s="111"/>
      <c r="E177" s="111"/>
      <c r="F177" s="111"/>
      <c r="G177" s="111"/>
      <c r="H177" s="111"/>
      <c r="I177" s="111"/>
      <c r="J177" s="111"/>
      <c r="K177" s="111"/>
      <c r="L177" s="111"/>
      <c r="M177" s="111"/>
      <c r="N177" s="111"/>
      <c r="O177" s="111"/>
      <c r="P177" s="111"/>
      <c r="Q177" s="111"/>
      <c r="R177" s="111"/>
      <c r="S177" s="111"/>
      <c r="T177" s="111"/>
    </row>
    <row r="178" spans="1:20" x14ac:dyDescent="0.2">
      <c r="A178" s="111"/>
      <c r="B178" s="111"/>
      <c r="C178" s="111"/>
      <c r="D178" s="111"/>
      <c r="E178" s="111"/>
      <c r="F178" s="111"/>
      <c r="G178" s="111"/>
      <c r="H178" s="111"/>
      <c r="I178" s="111"/>
      <c r="J178" s="111"/>
      <c r="K178" s="111"/>
      <c r="L178" s="111"/>
      <c r="M178" s="111"/>
      <c r="N178" s="111"/>
      <c r="O178" s="111"/>
      <c r="P178" s="111"/>
      <c r="Q178" s="111"/>
      <c r="R178" s="111"/>
      <c r="S178" s="111"/>
      <c r="T178" s="111"/>
    </row>
    <row r="179" spans="1:20" x14ac:dyDescent="0.2">
      <c r="A179" s="111"/>
      <c r="B179" s="111"/>
      <c r="C179" s="111"/>
      <c r="D179" s="111"/>
      <c r="E179" s="111"/>
      <c r="F179" s="111"/>
      <c r="G179" s="111"/>
      <c r="H179" s="111"/>
      <c r="I179" s="111"/>
      <c r="J179" s="111"/>
      <c r="K179" s="111"/>
      <c r="L179" s="111"/>
      <c r="M179" s="111"/>
      <c r="N179" s="111"/>
      <c r="O179" s="111"/>
      <c r="P179" s="111"/>
      <c r="Q179" s="111"/>
      <c r="R179" s="111"/>
      <c r="S179" s="111"/>
      <c r="T179" s="111"/>
    </row>
    <row r="180" spans="1:20" x14ac:dyDescent="0.2">
      <c r="A180" s="111"/>
      <c r="B180" s="111"/>
      <c r="C180" s="111"/>
      <c r="D180" s="111"/>
      <c r="E180" s="111"/>
      <c r="F180" s="111"/>
      <c r="G180" s="111"/>
      <c r="H180" s="111"/>
      <c r="I180" s="111"/>
      <c r="J180" s="111"/>
      <c r="K180" s="111"/>
      <c r="L180" s="111"/>
      <c r="M180" s="111"/>
      <c r="N180" s="111"/>
      <c r="O180" s="111"/>
      <c r="P180" s="111"/>
      <c r="Q180" s="111"/>
      <c r="R180" s="111"/>
      <c r="S180" s="111"/>
      <c r="T180" s="111"/>
    </row>
    <row r="181" spans="1:20" x14ac:dyDescent="0.2">
      <c r="A181" s="111"/>
      <c r="B181" s="111"/>
      <c r="C181" s="111"/>
      <c r="D181" s="111"/>
      <c r="E181" s="111"/>
      <c r="F181" s="111"/>
      <c r="G181" s="111"/>
      <c r="H181" s="111"/>
      <c r="I181" s="111"/>
      <c r="J181" s="111"/>
      <c r="K181" s="111"/>
      <c r="L181" s="111"/>
      <c r="M181" s="111"/>
      <c r="N181" s="111"/>
      <c r="O181" s="111"/>
      <c r="P181" s="111"/>
      <c r="Q181" s="111"/>
      <c r="R181" s="111"/>
      <c r="S181" s="111"/>
      <c r="T181" s="111"/>
    </row>
    <row r="182" spans="1:20" x14ac:dyDescent="0.2">
      <c r="A182" s="111"/>
      <c r="B182" s="111"/>
      <c r="C182" s="111"/>
      <c r="D182" s="111"/>
      <c r="E182" s="111"/>
      <c r="F182" s="111"/>
      <c r="G182" s="111"/>
      <c r="H182" s="111"/>
      <c r="I182" s="111"/>
      <c r="J182" s="111"/>
      <c r="K182" s="111"/>
      <c r="L182" s="111"/>
      <c r="M182" s="111"/>
      <c r="N182" s="111"/>
      <c r="O182" s="111"/>
      <c r="P182" s="111"/>
      <c r="Q182" s="111"/>
      <c r="R182" s="111"/>
      <c r="S182" s="111"/>
      <c r="T182" s="111"/>
    </row>
    <row r="183" spans="1:20" x14ac:dyDescent="0.2">
      <c r="A183" s="111"/>
      <c r="B183" s="111"/>
      <c r="C183" s="111"/>
      <c r="D183" s="111"/>
      <c r="E183" s="111"/>
      <c r="F183" s="111"/>
      <c r="G183" s="111"/>
      <c r="H183" s="111"/>
      <c r="I183" s="111"/>
      <c r="J183" s="111"/>
      <c r="K183" s="111"/>
      <c r="L183" s="111"/>
      <c r="M183" s="111"/>
      <c r="N183" s="111"/>
      <c r="O183" s="111"/>
      <c r="P183" s="111"/>
      <c r="Q183" s="111"/>
      <c r="R183" s="111"/>
      <c r="S183" s="111"/>
      <c r="T183" s="111"/>
    </row>
    <row r="184" spans="1:20" x14ac:dyDescent="0.2">
      <c r="A184" s="111"/>
      <c r="B184" s="111"/>
      <c r="C184" s="111"/>
      <c r="D184" s="111"/>
      <c r="E184" s="111"/>
      <c r="F184" s="111"/>
      <c r="G184" s="111"/>
      <c r="H184" s="111"/>
      <c r="I184" s="111"/>
      <c r="J184" s="111"/>
      <c r="K184" s="111"/>
      <c r="L184" s="111"/>
      <c r="M184" s="111"/>
      <c r="N184" s="111"/>
      <c r="O184" s="111"/>
      <c r="P184" s="111"/>
      <c r="Q184" s="111"/>
      <c r="R184" s="111"/>
      <c r="S184" s="111"/>
      <c r="T184" s="111"/>
    </row>
    <row r="185" spans="1:20" ht="12.75" customHeight="1" x14ac:dyDescent="0.2">
      <c r="A185" s="111"/>
      <c r="B185" s="111"/>
      <c r="C185" s="111"/>
      <c r="D185" s="111"/>
      <c r="E185" s="111"/>
      <c r="F185" s="111"/>
      <c r="G185" s="111"/>
      <c r="H185" s="111"/>
      <c r="I185" s="111"/>
      <c r="J185" s="111"/>
      <c r="K185" s="111"/>
      <c r="L185" s="111"/>
      <c r="M185" s="111"/>
      <c r="N185" s="111"/>
      <c r="O185" s="111"/>
      <c r="P185" s="111"/>
      <c r="Q185" s="111"/>
      <c r="R185" s="111"/>
      <c r="S185" s="111"/>
      <c r="T185" s="111"/>
    </row>
    <row r="186" spans="1:20" x14ac:dyDescent="0.2">
      <c r="A186" s="111"/>
      <c r="B186" s="111"/>
      <c r="C186" s="111"/>
      <c r="D186" s="111"/>
      <c r="E186" s="111"/>
      <c r="F186" s="111"/>
      <c r="G186" s="111"/>
      <c r="H186" s="111"/>
      <c r="I186" s="111"/>
      <c r="J186" s="111"/>
      <c r="K186" s="111"/>
      <c r="L186" s="111"/>
      <c r="M186" s="111"/>
      <c r="N186" s="111"/>
      <c r="O186" s="111"/>
      <c r="P186" s="111"/>
      <c r="Q186" s="111"/>
      <c r="R186" s="111"/>
      <c r="S186" s="111"/>
      <c r="T186" s="111"/>
    </row>
    <row r="187" spans="1:20" x14ac:dyDescent="0.2">
      <c r="A187" s="111"/>
      <c r="B187" s="111"/>
      <c r="C187" s="111"/>
      <c r="D187" s="111"/>
      <c r="E187" s="111"/>
      <c r="F187" s="111"/>
      <c r="G187" s="111"/>
      <c r="H187" s="111"/>
      <c r="I187" s="111"/>
      <c r="J187" s="111"/>
      <c r="K187" s="111"/>
      <c r="L187" s="111"/>
      <c r="M187" s="111"/>
      <c r="N187" s="111"/>
      <c r="O187" s="111"/>
      <c r="P187" s="111"/>
      <c r="Q187" s="111"/>
      <c r="R187" s="111"/>
      <c r="S187" s="111"/>
      <c r="T187" s="111"/>
    </row>
    <row r="188" spans="1:20" x14ac:dyDescent="0.2">
      <c r="A188" s="111"/>
      <c r="B188" s="111"/>
      <c r="C188" s="111"/>
      <c r="D188" s="111"/>
      <c r="E188" s="111"/>
      <c r="F188" s="111"/>
      <c r="G188" s="111"/>
      <c r="H188" s="111"/>
      <c r="I188" s="111"/>
      <c r="J188" s="111"/>
      <c r="K188" s="111"/>
      <c r="L188" s="111"/>
      <c r="M188" s="111"/>
      <c r="N188" s="111"/>
      <c r="O188" s="111"/>
      <c r="P188" s="111"/>
      <c r="Q188" s="111"/>
      <c r="R188" s="111"/>
      <c r="S188" s="111"/>
      <c r="T188" s="111"/>
    </row>
    <row r="189" spans="1:20" ht="12.75" customHeight="1" x14ac:dyDescent="0.2">
      <c r="A189" s="111"/>
      <c r="B189" s="111"/>
      <c r="C189" s="111"/>
      <c r="D189" s="111"/>
      <c r="E189" s="111"/>
      <c r="F189" s="111"/>
      <c r="G189" s="111"/>
      <c r="H189" s="111"/>
      <c r="I189" s="111"/>
      <c r="J189" s="111"/>
      <c r="K189" s="111"/>
      <c r="L189" s="111"/>
      <c r="M189" s="111"/>
      <c r="N189" s="111"/>
      <c r="O189" s="111"/>
      <c r="P189" s="111"/>
      <c r="Q189" s="111"/>
      <c r="R189" s="111"/>
      <c r="S189" s="111"/>
      <c r="T189" s="111"/>
    </row>
    <row r="190" spans="1:20" x14ac:dyDescent="0.2">
      <c r="A190" s="111"/>
      <c r="B190" s="111"/>
      <c r="C190" s="111"/>
      <c r="D190" s="111"/>
      <c r="E190" s="111"/>
      <c r="F190" s="111"/>
      <c r="G190" s="111"/>
      <c r="H190" s="111"/>
      <c r="I190" s="111"/>
      <c r="J190" s="111"/>
      <c r="K190" s="111"/>
      <c r="L190" s="111"/>
      <c r="M190" s="111"/>
      <c r="N190" s="111"/>
      <c r="O190" s="111"/>
      <c r="P190" s="111"/>
      <c r="Q190" s="111"/>
      <c r="R190" s="111"/>
      <c r="S190" s="111"/>
      <c r="T190" s="111"/>
    </row>
    <row r="191" spans="1:20" ht="15" customHeight="1" x14ac:dyDescent="0.2">
      <c r="A191" s="111"/>
      <c r="B191" s="111"/>
      <c r="C191" s="111"/>
      <c r="D191" s="111"/>
      <c r="E191" s="111"/>
      <c r="F191" s="111"/>
      <c r="G191" s="111"/>
      <c r="H191" s="111"/>
      <c r="I191" s="111"/>
      <c r="J191" s="111"/>
      <c r="K191" s="111"/>
      <c r="L191" s="111"/>
      <c r="M191" s="111"/>
      <c r="N191" s="111"/>
      <c r="O191" s="111"/>
      <c r="P191" s="111"/>
      <c r="Q191" s="111"/>
      <c r="R191" s="111"/>
      <c r="S191" s="111"/>
      <c r="T191" s="111"/>
    </row>
    <row r="192" spans="1:20" ht="15" customHeight="1" x14ac:dyDescent="0.2">
      <c r="A192" s="111"/>
      <c r="B192" s="111"/>
      <c r="C192" s="111"/>
      <c r="D192" s="111"/>
      <c r="E192" s="111"/>
      <c r="F192" s="111"/>
      <c r="G192" s="111"/>
      <c r="H192" s="111"/>
      <c r="I192" s="111"/>
      <c r="J192" s="111"/>
      <c r="K192" s="111"/>
      <c r="L192" s="111"/>
      <c r="M192" s="111"/>
      <c r="N192" s="111"/>
      <c r="O192" s="111"/>
      <c r="P192" s="111"/>
      <c r="Q192" s="111"/>
      <c r="R192" s="111"/>
      <c r="S192" s="111"/>
      <c r="T192" s="111"/>
    </row>
    <row r="193" spans="1:20" x14ac:dyDescent="0.2">
      <c r="M193" s="29"/>
      <c r="N193" s="29"/>
      <c r="O193" s="29"/>
      <c r="P193" s="29"/>
      <c r="Q193" s="29"/>
      <c r="R193" s="29"/>
      <c r="S193" s="29"/>
      <c r="T193" s="29"/>
    </row>
    <row r="194" spans="1:20" ht="15" customHeight="1" x14ac:dyDescent="0.2">
      <c r="M194" s="29"/>
      <c r="N194" s="29"/>
      <c r="O194" s="29"/>
      <c r="P194" s="29"/>
      <c r="Q194" s="29"/>
      <c r="R194" s="29"/>
      <c r="S194" s="29"/>
      <c r="T194" s="29"/>
    </row>
    <row r="195" spans="1:20" ht="15.75" customHeight="1" x14ac:dyDescent="0.2">
      <c r="A195" s="381" t="s">
        <v>157</v>
      </c>
      <c r="B195" s="381"/>
      <c r="C195" s="381"/>
      <c r="D195" s="381"/>
      <c r="E195" s="381"/>
      <c r="F195" s="381"/>
      <c r="G195" s="381"/>
      <c r="H195" s="381"/>
      <c r="I195" s="381"/>
      <c r="J195" s="381"/>
      <c r="K195" s="381"/>
      <c r="L195" s="381"/>
      <c r="M195" s="381"/>
      <c r="N195" s="381"/>
      <c r="O195" s="381"/>
      <c r="P195" s="381"/>
      <c r="Q195" s="381"/>
      <c r="R195" s="381"/>
      <c r="S195" s="381"/>
      <c r="T195" s="381"/>
    </row>
    <row r="196" spans="1:20" x14ac:dyDescent="0.2">
      <c r="A196" s="381"/>
      <c r="B196" s="381"/>
      <c r="C196" s="381"/>
      <c r="D196" s="381"/>
      <c r="E196" s="381"/>
      <c r="F196" s="381"/>
      <c r="G196" s="381"/>
      <c r="H196" s="381"/>
      <c r="I196" s="381"/>
      <c r="J196" s="381"/>
      <c r="K196" s="381"/>
      <c r="L196" s="381"/>
      <c r="M196" s="381"/>
      <c r="N196" s="381"/>
      <c r="O196" s="381"/>
      <c r="P196" s="381"/>
      <c r="Q196" s="381"/>
      <c r="R196" s="381"/>
      <c r="S196" s="381"/>
      <c r="T196" s="381"/>
    </row>
    <row r="197" spans="1:20" x14ac:dyDescent="0.2">
      <c r="A197" s="427"/>
      <c r="B197" s="427"/>
      <c r="C197" s="430"/>
      <c r="D197" s="430"/>
      <c r="E197" s="430"/>
      <c r="F197" s="430"/>
      <c r="G197" s="430"/>
      <c r="H197" s="65"/>
      <c r="I197" s="65"/>
      <c r="J197" s="65"/>
      <c r="K197" s="65"/>
      <c r="L197" s="65"/>
      <c r="M197" s="66"/>
      <c r="N197" s="66"/>
      <c r="O197" s="66"/>
      <c r="P197" s="66"/>
      <c r="Q197" s="66"/>
      <c r="R197" s="66"/>
      <c r="S197" s="66"/>
      <c r="T197" s="67"/>
    </row>
    <row r="198" spans="1:20" x14ac:dyDescent="0.2">
      <c r="A198" s="428"/>
      <c r="B198" s="428" t="s">
        <v>156</v>
      </c>
      <c r="C198" s="431"/>
      <c r="D198" s="431"/>
      <c r="E198" s="431"/>
      <c r="F198" s="431"/>
      <c r="G198" s="431"/>
      <c r="H198" s="431"/>
      <c r="I198" s="431"/>
      <c r="J198" s="431"/>
      <c r="K198" s="431"/>
      <c r="L198" s="431"/>
      <c r="M198" s="431"/>
      <c r="N198" s="431"/>
      <c r="O198" s="431"/>
      <c r="P198" s="431"/>
      <c r="Q198" s="431"/>
      <c r="R198" s="431"/>
      <c r="S198" s="431"/>
      <c r="T198" s="432"/>
    </row>
    <row r="199" spans="1:20" x14ac:dyDescent="0.2">
      <c r="A199" s="428"/>
      <c r="B199" s="428"/>
      <c r="C199" s="431"/>
      <c r="D199" s="431"/>
      <c r="E199" s="431"/>
      <c r="F199" s="431"/>
      <c r="G199" s="431"/>
      <c r="H199" s="431"/>
      <c r="I199" s="431"/>
      <c r="J199" s="431"/>
      <c r="K199" s="431"/>
      <c r="L199" s="431"/>
      <c r="M199" s="431"/>
      <c r="N199" s="431"/>
      <c r="O199" s="431"/>
      <c r="P199" s="431"/>
      <c r="Q199" s="431"/>
      <c r="R199" s="431"/>
      <c r="S199" s="431"/>
      <c r="T199" s="432"/>
    </row>
    <row r="200" spans="1:20" x14ac:dyDescent="0.2">
      <c r="A200" s="429"/>
      <c r="B200" s="429"/>
      <c r="C200" s="433"/>
      <c r="D200" s="433"/>
      <c r="E200" s="433"/>
      <c r="F200" s="433"/>
      <c r="G200" s="433"/>
      <c r="H200" s="68"/>
      <c r="I200" s="68"/>
      <c r="J200" s="68"/>
      <c r="K200" s="68"/>
      <c r="L200" s="68"/>
      <c r="M200" s="68"/>
      <c r="N200" s="68"/>
      <c r="O200" s="68"/>
      <c r="P200" s="68"/>
      <c r="Q200" s="68"/>
      <c r="R200" s="68"/>
      <c r="S200" s="68"/>
      <c r="T200" s="69"/>
    </row>
    <row r="201" spans="1:20" x14ac:dyDescent="0.2">
      <c r="A201" s="382"/>
      <c r="B201" s="382"/>
      <c r="C201" s="382"/>
      <c r="D201" s="382"/>
      <c r="E201" s="382"/>
      <c r="F201" s="382"/>
      <c r="G201" s="382"/>
      <c r="H201" s="382"/>
      <c r="I201" s="382"/>
      <c r="J201" s="382"/>
      <c r="K201" s="382"/>
      <c r="L201" s="382"/>
      <c r="M201" s="382"/>
      <c r="N201" s="382"/>
      <c r="O201" s="382"/>
      <c r="P201" s="382"/>
      <c r="Q201" s="382"/>
      <c r="R201" s="382"/>
      <c r="S201" s="382"/>
      <c r="T201" s="382"/>
    </row>
    <row r="202" spans="1:20" x14ac:dyDescent="0.2">
      <c r="A202" s="382"/>
      <c r="B202" s="382"/>
      <c r="C202" s="382"/>
      <c r="D202" s="382"/>
      <c r="E202" s="382"/>
      <c r="F202" s="382"/>
      <c r="G202" s="382"/>
      <c r="H202" s="382"/>
      <c r="I202" s="382"/>
      <c r="J202" s="382"/>
      <c r="K202" s="382"/>
      <c r="L202" s="382"/>
      <c r="M202" s="382"/>
      <c r="N202" s="382"/>
      <c r="O202" s="382"/>
      <c r="P202" s="382"/>
      <c r="Q202" s="382"/>
      <c r="R202" s="382"/>
      <c r="S202" s="382"/>
      <c r="T202" s="382"/>
    </row>
    <row r="203" spans="1:20" x14ac:dyDescent="0.2">
      <c r="A203" s="382"/>
      <c r="B203" s="382"/>
      <c r="C203" s="382"/>
      <c r="D203" s="382"/>
      <c r="E203" s="382"/>
      <c r="F203" s="382"/>
      <c r="G203" s="382"/>
      <c r="H203" s="382"/>
      <c r="I203" s="382"/>
      <c r="J203" s="382"/>
      <c r="K203" s="382"/>
      <c r="L203" s="382"/>
      <c r="M203" s="382"/>
      <c r="N203" s="382"/>
      <c r="O203" s="382"/>
      <c r="P203" s="382"/>
      <c r="Q203" s="382"/>
      <c r="R203" s="382"/>
      <c r="S203" s="382"/>
      <c r="T203" s="382"/>
    </row>
    <row r="204" spans="1:20" x14ac:dyDescent="0.2">
      <c r="A204" s="382"/>
      <c r="B204" s="382"/>
      <c r="C204" s="382"/>
      <c r="D204" s="382"/>
      <c r="E204" s="382"/>
      <c r="F204" s="382"/>
      <c r="G204" s="382"/>
      <c r="H204" s="382"/>
      <c r="I204" s="382"/>
      <c r="J204" s="382"/>
      <c r="K204" s="382"/>
      <c r="L204" s="382"/>
      <c r="M204" s="382"/>
      <c r="N204" s="382"/>
      <c r="O204" s="382"/>
      <c r="P204" s="382"/>
      <c r="Q204" s="382"/>
      <c r="R204" s="382"/>
      <c r="S204" s="382"/>
      <c r="T204" s="382"/>
    </row>
    <row r="205" spans="1:20" ht="14.25" customHeight="1" x14ac:dyDescent="0.2">
      <c r="A205" s="378" t="s">
        <v>139</v>
      </c>
      <c r="B205" s="378"/>
      <c r="C205" s="378"/>
      <c r="D205" s="378"/>
      <c r="E205" s="378"/>
      <c r="F205" s="378"/>
      <c r="G205" s="378"/>
      <c r="H205" s="378"/>
      <c r="I205" s="378"/>
      <c r="J205" s="378"/>
      <c r="K205" s="378"/>
      <c r="L205" s="378"/>
      <c r="M205" s="378"/>
      <c r="N205" s="378"/>
      <c r="O205" s="378"/>
      <c r="P205" s="378"/>
      <c r="Q205" s="378"/>
      <c r="R205" s="378"/>
      <c r="S205" s="378"/>
      <c r="T205" s="378"/>
    </row>
    <row r="206" spans="1:20" ht="14.25" customHeight="1" x14ac:dyDescent="0.2">
      <c r="A206" s="379"/>
      <c r="B206" s="379"/>
      <c r="C206" s="379"/>
      <c r="D206" s="379"/>
      <c r="E206" s="379"/>
      <c r="F206" s="379"/>
      <c r="G206" s="379"/>
      <c r="H206" s="379"/>
      <c r="I206" s="379"/>
      <c r="J206" s="379"/>
      <c r="K206" s="379"/>
      <c r="L206" s="379"/>
      <c r="M206" s="379"/>
      <c r="N206" s="379"/>
      <c r="O206" s="379"/>
      <c r="P206" s="379"/>
      <c r="Q206" s="379"/>
      <c r="R206" s="379"/>
      <c r="S206" s="379"/>
      <c r="T206" s="379"/>
    </row>
    <row r="207" spans="1:20" x14ac:dyDescent="0.2">
      <c r="A207" s="291" t="s">
        <v>39</v>
      </c>
      <c r="B207" s="292"/>
      <c r="C207" s="292"/>
      <c r="D207" s="292"/>
      <c r="E207" s="292"/>
      <c r="F207" s="292"/>
      <c r="G207" s="292"/>
      <c r="H207" s="292"/>
      <c r="I207" s="292"/>
      <c r="J207" s="292"/>
      <c r="K207" s="292"/>
      <c r="L207" s="292"/>
      <c r="M207" s="292"/>
      <c r="N207" s="292"/>
      <c r="O207" s="292"/>
      <c r="P207" s="292"/>
      <c r="Q207" s="292"/>
      <c r="R207" s="292"/>
      <c r="S207" s="292"/>
      <c r="T207" s="293"/>
    </row>
    <row r="208" spans="1:20" x14ac:dyDescent="0.2">
      <c r="A208" s="296"/>
      <c r="B208" s="297"/>
      <c r="C208" s="297"/>
      <c r="D208" s="297"/>
      <c r="E208" s="297"/>
      <c r="F208" s="297"/>
      <c r="G208" s="297"/>
      <c r="H208" s="297"/>
      <c r="I208" s="297"/>
      <c r="J208" s="297"/>
      <c r="K208" s="297"/>
      <c r="L208" s="297"/>
      <c r="M208" s="297"/>
      <c r="N208" s="297"/>
      <c r="O208" s="297"/>
      <c r="P208" s="297"/>
      <c r="Q208" s="297"/>
      <c r="R208" s="297"/>
      <c r="S208" s="297"/>
      <c r="T208" s="298"/>
    </row>
    <row r="209" spans="1:25" x14ac:dyDescent="0.2">
      <c r="A209" s="288" t="s">
        <v>26</v>
      </c>
      <c r="B209" s="291" t="s">
        <v>25</v>
      </c>
      <c r="C209" s="292"/>
      <c r="D209" s="292"/>
      <c r="E209" s="292"/>
      <c r="F209" s="292"/>
      <c r="G209" s="292"/>
      <c r="H209" s="292"/>
      <c r="I209" s="293"/>
      <c r="J209" s="220" t="s">
        <v>37</v>
      </c>
      <c r="K209" s="263" t="s">
        <v>23</v>
      </c>
      <c r="L209" s="264"/>
      <c r="M209" s="265"/>
      <c r="N209" s="263" t="s">
        <v>38</v>
      </c>
      <c r="O209" s="264"/>
      <c r="P209" s="265"/>
      <c r="Q209" s="263" t="s">
        <v>22</v>
      </c>
      <c r="R209" s="264"/>
      <c r="S209" s="265"/>
      <c r="T209" s="220" t="s">
        <v>21</v>
      </c>
    </row>
    <row r="210" spans="1:25" x14ac:dyDescent="0.2">
      <c r="A210" s="289"/>
      <c r="B210" s="294"/>
      <c r="C210" s="110"/>
      <c r="D210" s="110"/>
      <c r="E210" s="110"/>
      <c r="F210" s="110"/>
      <c r="G210" s="110"/>
      <c r="H210" s="110"/>
      <c r="I210" s="295"/>
      <c r="J210" s="221"/>
      <c r="K210" s="266"/>
      <c r="L210" s="267"/>
      <c r="M210" s="268"/>
      <c r="N210" s="266"/>
      <c r="O210" s="267"/>
      <c r="P210" s="268"/>
      <c r="Q210" s="266"/>
      <c r="R210" s="267"/>
      <c r="S210" s="268"/>
      <c r="T210" s="221"/>
    </row>
    <row r="211" spans="1:25" x14ac:dyDescent="0.2">
      <c r="A211" s="290"/>
      <c r="B211" s="296"/>
      <c r="C211" s="297"/>
      <c r="D211" s="297"/>
      <c r="E211" s="297"/>
      <c r="F211" s="297"/>
      <c r="G211" s="297"/>
      <c r="H211" s="297"/>
      <c r="I211" s="298"/>
      <c r="J211" s="222"/>
      <c r="K211" s="3" t="s">
        <v>27</v>
      </c>
      <c r="L211" s="3" t="s">
        <v>28</v>
      </c>
      <c r="M211" s="3" t="s">
        <v>29</v>
      </c>
      <c r="N211" s="3" t="s">
        <v>33</v>
      </c>
      <c r="O211" s="3" t="s">
        <v>7</v>
      </c>
      <c r="P211" s="3" t="s">
        <v>30</v>
      </c>
      <c r="Q211" s="3" t="s">
        <v>31</v>
      </c>
      <c r="R211" s="3" t="s">
        <v>27</v>
      </c>
      <c r="S211" s="3" t="s">
        <v>32</v>
      </c>
      <c r="T211" s="222"/>
    </row>
    <row r="212" spans="1:25" ht="28.35" customHeight="1" x14ac:dyDescent="0.25">
      <c r="A212" s="71" t="s">
        <v>170</v>
      </c>
      <c r="B212" s="282" t="s">
        <v>165</v>
      </c>
      <c r="C212" s="285"/>
      <c r="D212" s="285"/>
      <c r="E212" s="285"/>
      <c r="F212" s="285"/>
      <c r="G212" s="285"/>
      <c r="H212" s="285"/>
      <c r="I212" s="286"/>
      <c r="J212" s="70">
        <v>5</v>
      </c>
      <c r="K212" s="70">
        <v>2</v>
      </c>
      <c r="L212" s="70">
        <v>2</v>
      </c>
      <c r="M212" s="70">
        <v>0</v>
      </c>
      <c r="N212" s="7">
        <f>K212+L212+M212</f>
        <v>4</v>
      </c>
      <c r="O212" s="8">
        <f>P212-N212</f>
        <v>5</v>
      </c>
      <c r="P212" s="8">
        <f>ROUND(PRODUCT(J212,25)/14,0)</f>
        <v>9</v>
      </c>
      <c r="Q212" s="11" t="s">
        <v>31</v>
      </c>
      <c r="R212" s="5"/>
      <c r="S212" s="12"/>
      <c r="T212" s="5" t="s">
        <v>141</v>
      </c>
    </row>
    <row r="213" spans="1:25" ht="28.35" customHeight="1" x14ac:dyDescent="0.25">
      <c r="A213" s="71" t="s">
        <v>171</v>
      </c>
      <c r="B213" s="282" t="s">
        <v>284</v>
      </c>
      <c r="C213" s="285"/>
      <c r="D213" s="285"/>
      <c r="E213" s="285"/>
      <c r="F213" s="285"/>
      <c r="G213" s="285"/>
      <c r="H213" s="285"/>
      <c r="I213" s="286"/>
      <c r="J213" s="70">
        <v>5</v>
      </c>
      <c r="K213" s="70">
        <v>2</v>
      </c>
      <c r="L213" s="70">
        <v>2</v>
      </c>
      <c r="M213" s="70">
        <v>0</v>
      </c>
      <c r="N213" s="7">
        <f t="shared" ref="N213:N219" si="2">K213+L213+M213</f>
        <v>4</v>
      </c>
      <c r="O213" s="8">
        <f t="shared" ref="O213:O219" si="3">P213-N213</f>
        <v>5</v>
      </c>
      <c r="P213" s="8">
        <f t="shared" ref="P213:P216" si="4">ROUND(PRODUCT(J213,25)/14,0)</f>
        <v>9</v>
      </c>
      <c r="Q213" s="11" t="s">
        <v>31</v>
      </c>
      <c r="R213" s="5"/>
      <c r="S213" s="12"/>
      <c r="T213" s="5" t="s">
        <v>141</v>
      </c>
    </row>
    <row r="214" spans="1:25" ht="28.35" customHeight="1" x14ac:dyDescent="0.25">
      <c r="A214" s="71" t="s">
        <v>172</v>
      </c>
      <c r="B214" s="282" t="s">
        <v>166</v>
      </c>
      <c r="C214" s="285"/>
      <c r="D214" s="285"/>
      <c r="E214" s="285"/>
      <c r="F214" s="285"/>
      <c r="G214" s="285"/>
      <c r="H214" s="285"/>
      <c r="I214" s="286"/>
      <c r="J214" s="70">
        <v>5</v>
      </c>
      <c r="K214" s="70">
        <v>2</v>
      </c>
      <c r="L214" s="70">
        <v>1</v>
      </c>
      <c r="M214" s="70">
        <v>0</v>
      </c>
      <c r="N214" s="7">
        <f t="shared" si="2"/>
        <v>3</v>
      </c>
      <c r="O214" s="8">
        <f t="shared" si="3"/>
        <v>6</v>
      </c>
      <c r="P214" s="8">
        <f t="shared" si="4"/>
        <v>9</v>
      </c>
      <c r="Q214" s="11" t="s">
        <v>31</v>
      </c>
      <c r="R214" s="5"/>
      <c r="S214" s="12"/>
      <c r="T214" s="5" t="s">
        <v>36</v>
      </c>
    </row>
    <row r="215" spans="1:25" ht="28.35" customHeight="1" x14ac:dyDescent="0.25">
      <c r="A215" s="71" t="s">
        <v>173</v>
      </c>
      <c r="B215" s="282" t="s">
        <v>167</v>
      </c>
      <c r="C215" s="285"/>
      <c r="D215" s="285"/>
      <c r="E215" s="285"/>
      <c r="F215" s="285"/>
      <c r="G215" s="285"/>
      <c r="H215" s="285"/>
      <c r="I215" s="286"/>
      <c r="J215" s="70">
        <v>4</v>
      </c>
      <c r="K215" s="70">
        <v>2</v>
      </c>
      <c r="L215" s="70">
        <v>2</v>
      </c>
      <c r="M215" s="70">
        <v>0</v>
      </c>
      <c r="N215" s="7">
        <f t="shared" si="2"/>
        <v>4</v>
      </c>
      <c r="O215" s="8">
        <f t="shared" si="3"/>
        <v>3</v>
      </c>
      <c r="P215" s="8">
        <f t="shared" si="4"/>
        <v>7</v>
      </c>
      <c r="Q215" s="11"/>
      <c r="R215" s="5" t="s">
        <v>27</v>
      </c>
      <c r="S215" s="12"/>
      <c r="T215" s="5" t="s">
        <v>143</v>
      </c>
      <c r="X215" s="1" t="s">
        <v>94</v>
      </c>
    </row>
    <row r="216" spans="1:25" ht="28.35" customHeight="1" x14ac:dyDescent="0.25">
      <c r="A216" s="71" t="s">
        <v>174</v>
      </c>
      <c r="B216" s="282" t="s">
        <v>168</v>
      </c>
      <c r="C216" s="285"/>
      <c r="D216" s="285"/>
      <c r="E216" s="285"/>
      <c r="F216" s="285"/>
      <c r="G216" s="285"/>
      <c r="H216" s="285"/>
      <c r="I216" s="286"/>
      <c r="J216" s="70">
        <v>4</v>
      </c>
      <c r="K216" s="70">
        <v>0</v>
      </c>
      <c r="L216" s="70">
        <v>0</v>
      </c>
      <c r="M216" s="70">
        <v>2</v>
      </c>
      <c r="N216" s="7">
        <f t="shared" si="2"/>
        <v>2</v>
      </c>
      <c r="O216" s="8">
        <f t="shared" si="3"/>
        <v>5</v>
      </c>
      <c r="P216" s="8">
        <f t="shared" si="4"/>
        <v>7</v>
      </c>
      <c r="Q216" s="11"/>
      <c r="R216" s="5" t="s">
        <v>27</v>
      </c>
      <c r="S216" s="12"/>
      <c r="T216" s="5" t="s">
        <v>142</v>
      </c>
    </row>
    <row r="217" spans="1:25" ht="28.35" customHeight="1" x14ac:dyDescent="0.25">
      <c r="A217" s="71" t="s">
        <v>175</v>
      </c>
      <c r="B217" s="282" t="s">
        <v>169</v>
      </c>
      <c r="C217" s="285"/>
      <c r="D217" s="285"/>
      <c r="E217" s="285"/>
      <c r="F217" s="285"/>
      <c r="G217" s="285"/>
      <c r="H217" s="285"/>
      <c r="I217" s="286"/>
      <c r="J217" s="70">
        <v>4</v>
      </c>
      <c r="K217" s="70">
        <v>2</v>
      </c>
      <c r="L217" s="70">
        <v>1</v>
      </c>
      <c r="M217" s="70">
        <v>0</v>
      </c>
      <c r="N217" s="7">
        <f>K217+L217+M217</f>
        <v>3</v>
      </c>
      <c r="O217" s="8">
        <f>P217-N217</f>
        <v>4</v>
      </c>
      <c r="P217" s="8">
        <f>ROUND(PRODUCT(J217,25)/14,0)</f>
        <v>7</v>
      </c>
      <c r="Q217" s="11" t="s">
        <v>31</v>
      </c>
      <c r="R217" s="5"/>
      <c r="S217" s="12"/>
      <c r="T217" s="5" t="s">
        <v>143</v>
      </c>
    </row>
    <row r="218" spans="1:25" ht="19.7" customHeight="1" x14ac:dyDescent="0.2">
      <c r="A218" s="88" t="s">
        <v>93</v>
      </c>
      <c r="B218" s="375" t="s">
        <v>130</v>
      </c>
      <c r="C218" s="376"/>
      <c r="D218" s="376"/>
      <c r="E218" s="376"/>
      <c r="F218" s="376"/>
      <c r="G218" s="376"/>
      <c r="H218" s="376"/>
      <c r="I218" s="377"/>
      <c r="J218" s="26">
        <v>3</v>
      </c>
      <c r="K218" s="26">
        <v>0</v>
      </c>
      <c r="L218" s="26">
        <v>2</v>
      </c>
      <c r="M218" s="26">
        <v>0</v>
      </c>
      <c r="N218" s="7">
        <f t="shared" ref="N218" si="5">K218+L218+M218</f>
        <v>2</v>
      </c>
      <c r="O218" s="8">
        <f t="shared" ref="O218" si="6">P218-N218</f>
        <v>3</v>
      </c>
      <c r="P218" s="8">
        <f t="shared" ref="P218:P219" si="7">ROUND(PRODUCT(J218,25)/14,0)</f>
        <v>5</v>
      </c>
      <c r="Q218" s="55"/>
      <c r="R218" s="56" t="s">
        <v>27</v>
      </c>
      <c r="S218" s="57"/>
      <c r="T218" s="56" t="s">
        <v>36</v>
      </c>
      <c r="U218" s="28"/>
      <c r="V218" s="28"/>
      <c r="W218" s="28"/>
      <c r="X218" s="28"/>
      <c r="Y218" s="28"/>
    </row>
    <row r="219" spans="1:25" ht="19.7" customHeight="1" x14ac:dyDescent="0.2">
      <c r="A219" s="16" t="s">
        <v>83</v>
      </c>
      <c r="B219" s="300" t="s">
        <v>132</v>
      </c>
      <c r="C219" s="301"/>
      <c r="D219" s="301"/>
      <c r="E219" s="301"/>
      <c r="F219" s="301"/>
      <c r="G219" s="301"/>
      <c r="H219" s="301"/>
      <c r="I219" s="302"/>
      <c r="J219" s="7">
        <v>2</v>
      </c>
      <c r="K219" s="7">
        <v>0</v>
      </c>
      <c r="L219" s="7">
        <v>2</v>
      </c>
      <c r="M219" s="7">
        <v>0</v>
      </c>
      <c r="N219" s="7">
        <f t="shared" si="2"/>
        <v>2</v>
      </c>
      <c r="O219" s="8">
        <f t="shared" si="3"/>
        <v>2</v>
      </c>
      <c r="P219" s="8">
        <f t="shared" si="7"/>
        <v>4</v>
      </c>
      <c r="Q219" s="55"/>
      <c r="R219" s="56"/>
      <c r="S219" s="57" t="s">
        <v>32</v>
      </c>
      <c r="T219" s="56" t="s">
        <v>36</v>
      </c>
      <c r="U219" s="373" t="str">
        <f>IF(J220&gt;=32,"Corect","Sunt necesare cel puțin 32 de credite")</f>
        <v>Corect</v>
      </c>
      <c r="V219" s="374"/>
      <c r="W219" s="374"/>
      <c r="X219" s="28"/>
      <c r="Y219" s="28"/>
    </row>
    <row r="220" spans="1:25" x14ac:dyDescent="0.2">
      <c r="A220" s="9" t="s">
        <v>24</v>
      </c>
      <c r="B220" s="199"/>
      <c r="C220" s="299"/>
      <c r="D220" s="299"/>
      <c r="E220" s="299"/>
      <c r="F220" s="299"/>
      <c r="G220" s="299"/>
      <c r="H220" s="299"/>
      <c r="I220" s="200"/>
      <c r="J220" s="9">
        <f t="shared" ref="J220:P220" si="8">SUM(J212:J219)</f>
        <v>32</v>
      </c>
      <c r="K220" s="9">
        <f t="shared" si="8"/>
        <v>10</v>
      </c>
      <c r="L220" s="9">
        <f t="shared" si="8"/>
        <v>12</v>
      </c>
      <c r="M220" s="9">
        <f t="shared" si="8"/>
        <v>2</v>
      </c>
      <c r="N220" s="9">
        <f t="shared" si="8"/>
        <v>24</v>
      </c>
      <c r="O220" s="9">
        <f t="shared" si="8"/>
        <v>33</v>
      </c>
      <c r="P220" s="9">
        <f t="shared" si="8"/>
        <v>57</v>
      </c>
      <c r="Q220" s="9">
        <f>COUNTIF(Q212:Q219,"E")</f>
        <v>4</v>
      </c>
      <c r="R220" s="9">
        <f>COUNTIF(R212:R219,"C")</f>
        <v>3</v>
      </c>
      <c r="S220" s="9">
        <f>COUNTIF(S212:S219,"VP")</f>
        <v>1</v>
      </c>
      <c r="T220" s="42">
        <f>COUNTA(T212:T219)</f>
        <v>8</v>
      </c>
      <c r="U220" s="431" t="str">
        <f>IF(Q220&gt;=SUM(R220:S220),"Corect","E trebuie să fie cel puțin egal cu C+VP")</f>
        <v>Corect</v>
      </c>
      <c r="V220" s="431"/>
      <c r="W220" s="431"/>
    </row>
    <row r="221" spans="1:25" x14ac:dyDescent="0.2">
      <c r="A221" s="274" t="s">
        <v>105</v>
      </c>
      <c r="B221" s="274"/>
      <c r="C221" s="274"/>
      <c r="D221" s="274"/>
      <c r="E221" s="274"/>
      <c r="F221" s="274"/>
      <c r="G221" s="274"/>
      <c r="H221" s="274"/>
      <c r="I221" s="274"/>
      <c r="J221" s="274"/>
      <c r="K221" s="274"/>
      <c r="L221" s="274"/>
      <c r="M221" s="274"/>
      <c r="N221" s="274"/>
      <c r="O221" s="274"/>
      <c r="P221" s="274"/>
      <c r="Q221" s="274"/>
      <c r="R221" s="274"/>
      <c r="S221" s="274"/>
      <c r="T221" s="274"/>
      <c r="W221" s="62"/>
    </row>
    <row r="222" spans="1:25" x14ac:dyDescent="0.2">
      <c r="A222" s="275"/>
      <c r="B222" s="275"/>
      <c r="C222" s="275"/>
      <c r="D222" s="275"/>
      <c r="E222" s="275"/>
      <c r="F222" s="275"/>
      <c r="G222" s="275"/>
      <c r="H222" s="275"/>
      <c r="I222" s="275"/>
      <c r="J222" s="275"/>
      <c r="K222" s="275"/>
      <c r="L222" s="275"/>
      <c r="M222" s="275"/>
      <c r="N222" s="275"/>
      <c r="O222" s="275"/>
      <c r="P222" s="275"/>
      <c r="Q222" s="275"/>
      <c r="R222" s="275"/>
      <c r="S222" s="275"/>
      <c r="T222" s="275"/>
    </row>
    <row r="223" spans="1:25" x14ac:dyDescent="0.2">
      <c r="A223" s="275"/>
      <c r="B223" s="275"/>
      <c r="C223" s="275"/>
      <c r="D223" s="275"/>
      <c r="E223" s="275"/>
      <c r="F223" s="275"/>
      <c r="G223" s="275"/>
      <c r="H223" s="275"/>
      <c r="I223" s="275"/>
      <c r="J223" s="275"/>
      <c r="K223" s="275"/>
      <c r="L223" s="275"/>
      <c r="M223" s="275"/>
      <c r="N223" s="275"/>
      <c r="O223" s="275"/>
      <c r="P223" s="275"/>
      <c r="Q223" s="275"/>
      <c r="R223" s="275"/>
      <c r="S223" s="275"/>
      <c r="T223" s="275"/>
    </row>
    <row r="225" spans="1:25" x14ac:dyDescent="0.2">
      <c r="A225" s="291" t="s">
        <v>40</v>
      </c>
      <c r="B225" s="292"/>
      <c r="C225" s="292"/>
      <c r="D225" s="292"/>
      <c r="E225" s="292"/>
      <c r="F225" s="292"/>
      <c r="G225" s="292"/>
      <c r="H225" s="292"/>
      <c r="I225" s="292"/>
      <c r="J225" s="292"/>
      <c r="K225" s="292"/>
      <c r="L225" s="292"/>
      <c r="M225" s="292"/>
      <c r="N225" s="292"/>
      <c r="O225" s="292"/>
      <c r="P225" s="292"/>
      <c r="Q225" s="292"/>
      <c r="R225" s="292"/>
      <c r="S225" s="292"/>
      <c r="T225" s="293"/>
    </row>
    <row r="226" spans="1:25" x14ac:dyDescent="0.2">
      <c r="A226" s="294"/>
      <c r="B226" s="110"/>
      <c r="C226" s="110"/>
      <c r="D226" s="110"/>
      <c r="E226" s="110"/>
      <c r="F226" s="110"/>
      <c r="G226" s="110"/>
      <c r="H226" s="110"/>
      <c r="I226" s="110"/>
      <c r="J226" s="110"/>
      <c r="K226" s="110"/>
      <c r="L226" s="110"/>
      <c r="M226" s="110"/>
      <c r="N226" s="110"/>
      <c r="O226" s="110"/>
      <c r="P226" s="110"/>
      <c r="Q226" s="110"/>
      <c r="R226" s="110"/>
      <c r="S226" s="110"/>
      <c r="T226" s="295"/>
    </row>
    <row r="227" spans="1:25" x14ac:dyDescent="0.2">
      <c r="A227" s="288" t="s">
        <v>26</v>
      </c>
      <c r="B227" s="291" t="s">
        <v>25</v>
      </c>
      <c r="C227" s="292"/>
      <c r="D227" s="292"/>
      <c r="E227" s="292"/>
      <c r="F227" s="292"/>
      <c r="G227" s="292"/>
      <c r="H227" s="292"/>
      <c r="I227" s="293"/>
      <c r="J227" s="220" t="s">
        <v>37</v>
      </c>
      <c r="K227" s="263" t="s">
        <v>23</v>
      </c>
      <c r="L227" s="264"/>
      <c r="M227" s="265"/>
      <c r="N227" s="263" t="s">
        <v>38</v>
      </c>
      <c r="O227" s="264"/>
      <c r="P227" s="265"/>
      <c r="Q227" s="263" t="s">
        <v>22</v>
      </c>
      <c r="R227" s="264"/>
      <c r="S227" s="265"/>
      <c r="T227" s="244" t="s">
        <v>21</v>
      </c>
    </row>
    <row r="228" spans="1:25" x14ac:dyDescent="0.2">
      <c r="A228" s="289"/>
      <c r="B228" s="294"/>
      <c r="C228" s="110"/>
      <c r="D228" s="110"/>
      <c r="E228" s="110"/>
      <c r="F228" s="110"/>
      <c r="G228" s="110"/>
      <c r="H228" s="110"/>
      <c r="I228" s="295"/>
      <c r="J228" s="221"/>
      <c r="K228" s="266"/>
      <c r="L228" s="267"/>
      <c r="M228" s="268"/>
      <c r="N228" s="266"/>
      <c r="O228" s="267"/>
      <c r="P228" s="268"/>
      <c r="Q228" s="266"/>
      <c r="R228" s="267"/>
      <c r="S228" s="268"/>
      <c r="T228" s="244"/>
    </row>
    <row r="229" spans="1:25" x14ac:dyDescent="0.2">
      <c r="A229" s="290"/>
      <c r="B229" s="296"/>
      <c r="C229" s="297"/>
      <c r="D229" s="297"/>
      <c r="E229" s="297"/>
      <c r="F229" s="297"/>
      <c r="G229" s="297"/>
      <c r="H229" s="297"/>
      <c r="I229" s="298"/>
      <c r="J229" s="222"/>
      <c r="K229" s="3" t="s">
        <v>27</v>
      </c>
      <c r="L229" s="3" t="s">
        <v>28</v>
      </c>
      <c r="M229" s="3" t="s">
        <v>29</v>
      </c>
      <c r="N229" s="3" t="s">
        <v>33</v>
      </c>
      <c r="O229" s="3" t="s">
        <v>7</v>
      </c>
      <c r="P229" s="3" t="s">
        <v>30</v>
      </c>
      <c r="Q229" s="3" t="s">
        <v>31</v>
      </c>
      <c r="R229" s="3" t="s">
        <v>27</v>
      </c>
      <c r="S229" s="3" t="s">
        <v>32</v>
      </c>
      <c r="T229" s="244"/>
    </row>
    <row r="230" spans="1:25" ht="19.7" customHeight="1" x14ac:dyDescent="0.25">
      <c r="A230" s="72" t="s">
        <v>176</v>
      </c>
      <c r="B230" s="282" t="s">
        <v>177</v>
      </c>
      <c r="C230" s="285"/>
      <c r="D230" s="285"/>
      <c r="E230" s="285"/>
      <c r="F230" s="285"/>
      <c r="G230" s="285"/>
      <c r="H230" s="285"/>
      <c r="I230" s="286"/>
      <c r="J230" s="70">
        <v>5</v>
      </c>
      <c r="K230" s="70">
        <v>2</v>
      </c>
      <c r="L230" s="70">
        <v>2</v>
      </c>
      <c r="M230" s="70">
        <v>0</v>
      </c>
      <c r="N230" s="7">
        <f t="shared" ref="N230" si="9">K230+L230+M230</f>
        <v>4</v>
      </c>
      <c r="O230" s="8">
        <f t="shared" ref="O230" si="10">P230-N230</f>
        <v>5</v>
      </c>
      <c r="P230" s="8">
        <f t="shared" ref="P230" si="11">ROUND(PRODUCT(J230,25)/14,0)</f>
        <v>9</v>
      </c>
      <c r="Q230" s="11" t="s">
        <v>31</v>
      </c>
      <c r="R230" s="5"/>
      <c r="S230" s="12"/>
      <c r="T230" s="5" t="s">
        <v>143</v>
      </c>
    </row>
    <row r="231" spans="1:25" ht="28.35" customHeight="1" x14ac:dyDescent="0.25">
      <c r="A231" s="72" t="s">
        <v>178</v>
      </c>
      <c r="B231" s="282" t="s">
        <v>179</v>
      </c>
      <c r="C231" s="285"/>
      <c r="D231" s="285"/>
      <c r="E231" s="285"/>
      <c r="F231" s="285"/>
      <c r="G231" s="285"/>
      <c r="H231" s="285"/>
      <c r="I231" s="286"/>
      <c r="J231" s="70">
        <v>5</v>
      </c>
      <c r="K231" s="70">
        <v>2</v>
      </c>
      <c r="L231" s="70">
        <v>2</v>
      </c>
      <c r="M231" s="70">
        <v>0</v>
      </c>
      <c r="N231" s="7">
        <f t="shared" ref="N231:N237" si="12">K231+L231+M231</f>
        <v>4</v>
      </c>
      <c r="O231" s="8">
        <f t="shared" ref="O231:O237" si="13">P231-N231</f>
        <v>5</v>
      </c>
      <c r="P231" s="8">
        <f t="shared" ref="P231:P237" si="14">ROUND(PRODUCT(J231,25)/14,0)</f>
        <v>9</v>
      </c>
      <c r="Q231" s="11"/>
      <c r="R231" s="5" t="s">
        <v>27</v>
      </c>
      <c r="S231" s="12"/>
      <c r="T231" s="5" t="s">
        <v>143</v>
      </c>
    </row>
    <row r="232" spans="1:25" ht="28.35" customHeight="1" x14ac:dyDescent="0.25">
      <c r="A232" s="72" t="s">
        <v>180</v>
      </c>
      <c r="B232" s="282" t="s">
        <v>181</v>
      </c>
      <c r="C232" s="285"/>
      <c r="D232" s="285"/>
      <c r="E232" s="285"/>
      <c r="F232" s="285"/>
      <c r="G232" s="285"/>
      <c r="H232" s="285"/>
      <c r="I232" s="286"/>
      <c r="J232" s="70">
        <v>5</v>
      </c>
      <c r="K232" s="70">
        <v>2</v>
      </c>
      <c r="L232" s="70">
        <v>1</v>
      </c>
      <c r="M232" s="70">
        <v>0</v>
      </c>
      <c r="N232" s="7">
        <f t="shared" si="12"/>
        <v>3</v>
      </c>
      <c r="O232" s="8">
        <f t="shared" si="13"/>
        <v>6</v>
      </c>
      <c r="P232" s="8">
        <f t="shared" si="14"/>
        <v>9</v>
      </c>
      <c r="Q232" s="11" t="s">
        <v>31</v>
      </c>
      <c r="R232" s="5"/>
      <c r="S232" s="12"/>
      <c r="T232" s="5" t="s">
        <v>142</v>
      </c>
    </row>
    <row r="233" spans="1:25" ht="19.7" customHeight="1" x14ac:dyDescent="0.25">
      <c r="A233" s="72" t="s">
        <v>182</v>
      </c>
      <c r="B233" s="303" t="s">
        <v>183</v>
      </c>
      <c r="C233" s="285"/>
      <c r="D233" s="285"/>
      <c r="E233" s="285"/>
      <c r="F233" s="285"/>
      <c r="G233" s="285"/>
      <c r="H233" s="285"/>
      <c r="I233" s="286"/>
      <c r="J233" s="73">
        <v>4</v>
      </c>
      <c r="K233" s="73">
        <v>2</v>
      </c>
      <c r="L233" s="73">
        <v>1</v>
      </c>
      <c r="M233" s="73">
        <v>0</v>
      </c>
      <c r="N233" s="7">
        <f>K233+L233+M233</f>
        <v>3</v>
      </c>
      <c r="O233" s="8">
        <f>P233-N233</f>
        <v>4</v>
      </c>
      <c r="P233" s="8">
        <f>ROUND(PRODUCT(J233,25)/14,0)</f>
        <v>7</v>
      </c>
      <c r="Q233" s="11"/>
      <c r="R233" s="5" t="s">
        <v>27</v>
      </c>
      <c r="S233" s="12"/>
      <c r="T233" s="5" t="s">
        <v>143</v>
      </c>
    </row>
    <row r="234" spans="1:25" ht="19.7" customHeight="1" x14ac:dyDescent="0.25">
      <c r="A234" s="71" t="s">
        <v>184</v>
      </c>
      <c r="B234" s="303" t="s">
        <v>185</v>
      </c>
      <c r="C234" s="285"/>
      <c r="D234" s="285"/>
      <c r="E234" s="285"/>
      <c r="F234" s="285"/>
      <c r="G234" s="285"/>
      <c r="H234" s="285"/>
      <c r="I234" s="286"/>
      <c r="J234" s="73">
        <v>4</v>
      </c>
      <c r="K234" s="73">
        <v>2</v>
      </c>
      <c r="L234" s="73">
        <v>1</v>
      </c>
      <c r="M234" s="73">
        <v>0</v>
      </c>
      <c r="N234" s="7">
        <f t="shared" si="12"/>
        <v>3</v>
      </c>
      <c r="O234" s="8">
        <f t="shared" si="13"/>
        <v>4</v>
      </c>
      <c r="P234" s="8">
        <f t="shared" si="14"/>
        <v>7</v>
      </c>
      <c r="Q234" s="11" t="s">
        <v>31</v>
      </c>
      <c r="R234" s="5"/>
      <c r="S234" s="12"/>
      <c r="T234" s="5" t="s">
        <v>143</v>
      </c>
    </row>
    <row r="235" spans="1:25" ht="19.7" customHeight="1" x14ac:dyDescent="0.25">
      <c r="A235" s="74" t="s">
        <v>184</v>
      </c>
      <c r="B235" s="303" t="s">
        <v>186</v>
      </c>
      <c r="C235" s="285"/>
      <c r="D235" s="285"/>
      <c r="E235" s="285"/>
      <c r="F235" s="285"/>
      <c r="G235" s="285"/>
      <c r="H235" s="285"/>
      <c r="I235" s="286"/>
      <c r="J235" s="73">
        <v>4</v>
      </c>
      <c r="K235" s="73">
        <v>2</v>
      </c>
      <c r="L235" s="73">
        <v>1</v>
      </c>
      <c r="M235" s="73">
        <v>0</v>
      </c>
      <c r="N235" s="7">
        <f t="shared" si="12"/>
        <v>3</v>
      </c>
      <c r="O235" s="8">
        <f t="shared" si="13"/>
        <v>4</v>
      </c>
      <c r="P235" s="8">
        <f t="shared" si="14"/>
        <v>7</v>
      </c>
      <c r="Q235" s="11" t="s">
        <v>31</v>
      </c>
      <c r="R235" s="5"/>
      <c r="S235" s="12"/>
      <c r="T235" s="5" t="s">
        <v>143</v>
      </c>
    </row>
    <row r="236" spans="1:25" ht="19.7" customHeight="1" x14ac:dyDescent="0.2">
      <c r="A236" s="44" t="s">
        <v>103</v>
      </c>
      <c r="B236" s="348" t="s">
        <v>131</v>
      </c>
      <c r="C236" s="349"/>
      <c r="D236" s="349"/>
      <c r="E236" s="349"/>
      <c r="F236" s="349"/>
      <c r="G236" s="349"/>
      <c r="H236" s="349"/>
      <c r="I236" s="350"/>
      <c r="J236" s="26">
        <v>3</v>
      </c>
      <c r="K236" s="26">
        <v>0</v>
      </c>
      <c r="L236" s="26">
        <v>2</v>
      </c>
      <c r="M236" s="26">
        <v>0</v>
      </c>
      <c r="N236" s="7">
        <f t="shared" si="12"/>
        <v>2</v>
      </c>
      <c r="O236" s="8">
        <f t="shared" si="13"/>
        <v>3</v>
      </c>
      <c r="P236" s="8">
        <f t="shared" si="14"/>
        <v>5</v>
      </c>
      <c r="Q236" s="55"/>
      <c r="R236" s="56" t="s">
        <v>27</v>
      </c>
      <c r="S236" s="57"/>
      <c r="T236" s="56" t="s">
        <v>36</v>
      </c>
      <c r="U236" s="28"/>
      <c r="V236" s="28"/>
      <c r="W236" s="28"/>
      <c r="X236" s="28"/>
      <c r="Y236" s="28"/>
    </row>
    <row r="237" spans="1:25" ht="19.7" customHeight="1" x14ac:dyDescent="0.2">
      <c r="A237" s="16" t="s">
        <v>84</v>
      </c>
      <c r="B237" s="300" t="s">
        <v>134</v>
      </c>
      <c r="C237" s="301"/>
      <c r="D237" s="301"/>
      <c r="E237" s="301"/>
      <c r="F237" s="301"/>
      <c r="G237" s="301"/>
      <c r="H237" s="301"/>
      <c r="I237" s="302"/>
      <c r="J237" s="7">
        <v>2</v>
      </c>
      <c r="K237" s="7">
        <v>0</v>
      </c>
      <c r="L237" s="7">
        <v>2</v>
      </c>
      <c r="M237" s="7">
        <v>0</v>
      </c>
      <c r="N237" s="7">
        <f t="shared" si="12"/>
        <v>2</v>
      </c>
      <c r="O237" s="8">
        <f t="shared" si="13"/>
        <v>2</v>
      </c>
      <c r="P237" s="8">
        <f t="shared" si="14"/>
        <v>4</v>
      </c>
      <c r="Q237" s="55"/>
      <c r="R237" s="56"/>
      <c r="S237" s="57" t="s">
        <v>32</v>
      </c>
      <c r="T237" s="56" t="s">
        <v>36</v>
      </c>
      <c r="U237" s="373" t="str">
        <f>IF(J238&gt;=32,"Corect","Sunt necesare cel puțin 32 de credite")</f>
        <v>Corect</v>
      </c>
      <c r="V237" s="374"/>
      <c r="W237" s="374"/>
      <c r="X237" s="28"/>
      <c r="Y237" s="28"/>
    </row>
    <row r="238" spans="1:25" x14ac:dyDescent="0.2">
      <c r="A238" s="9" t="s">
        <v>24</v>
      </c>
      <c r="B238" s="199"/>
      <c r="C238" s="299"/>
      <c r="D238" s="299"/>
      <c r="E238" s="299"/>
      <c r="F238" s="299"/>
      <c r="G238" s="299"/>
      <c r="H238" s="299"/>
      <c r="I238" s="200"/>
      <c r="J238" s="9">
        <f t="shared" ref="J238:P238" si="15">SUM(J230:J237)</f>
        <v>32</v>
      </c>
      <c r="K238" s="9">
        <f t="shared" si="15"/>
        <v>12</v>
      </c>
      <c r="L238" s="9">
        <f t="shared" si="15"/>
        <v>12</v>
      </c>
      <c r="M238" s="9">
        <f t="shared" si="15"/>
        <v>0</v>
      </c>
      <c r="N238" s="9">
        <f t="shared" si="15"/>
        <v>24</v>
      </c>
      <c r="O238" s="9">
        <f t="shared" si="15"/>
        <v>33</v>
      </c>
      <c r="P238" s="9">
        <f t="shared" si="15"/>
        <v>57</v>
      </c>
      <c r="Q238" s="9">
        <f>COUNTIF(Q230:Q237,"E")</f>
        <v>4</v>
      </c>
      <c r="R238" s="9">
        <f>COUNTIF(R230:R237,"C")</f>
        <v>3</v>
      </c>
      <c r="S238" s="9">
        <f>COUNTIF(S230:S237,"VP")</f>
        <v>1</v>
      </c>
      <c r="T238" s="42">
        <f>COUNTA(T230:T237)</f>
        <v>8</v>
      </c>
      <c r="U238" s="196" t="str">
        <f>IF(Q238&gt;=SUM(R238:S238),"Corect","E trebuie să fie cel puțin egal cu C+VP")</f>
        <v>Corect</v>
      </c>
      <c r="V238" s="197"/>
      <c r="W238" s="197"/>
    </row>
    <row r="239" spans="1:25" x14ac:dyDescent="0.2">
      <c r="A239" s="274" t="s">
        <v>104</v>
      </c>
      <c r="B239" s="274"/>
      <c r="C239" s="274"/>
      <c r="D239" s="274"/>
      <c r="E239" s="274"/>
      <c r="F239" s="274"/>
      <c r="G239" s="274"/>
      <c r="H239" s="274"/>
      <c r="I239" s="274"/>
      <c r="J239" s="274"/>
      <c r="K239" s="274"/>
      <c r="L239" s="274"/>
      <c r="M239" s="274"/>
      <c r="N239" s="274"/>
      <c r="O239" s="274"/>
      <c r="P239" s="274"/>
      <c r="Q239" s="274"/>
      <c r="R239" s="274"/>
      <c r="S239" s="274"/>
      <c r="T239" s="274"/>
    </row>
    <row r="240" spans="1:25" x14ac:dyDescent="0.2">
      <c r="A240" s="275"/>
      <c r="B240" s="275"/>
      <c r="C240" s="275"/>
      <c r="D240" s="275"/>
      <c r="E240" s="275"/>
      <c r="F240" s="275"/>
      <c r="G240" s="275"/>
      <c r="H240" s="275"/>
      <c r="I240" s="275"/>
      <c r="J240" s="275"/>
      <c r="K240" s="275"/>
      <c r="L240" s="275"/>
      <c r="M240" s="275"/>
      <c r="N240" s="275"/>
      <c r="O240" s="275"/>
      <c r="P240" s="275"/>
      <c r="Q240" s="275"/>
      <c r="R240" s="275"/>
      <c r="S240" s="275"/>
      <c r="T240" s="275"/>
    </row>
    <row r="241" spans="1:23" x14ac:dyDescent="0.2">
      <c r="A241" s="275"/>
      <c r="B241" s="275"/>
      <c r="C241" s="275"/>
      <c r="D241" s="275"/>
      <c r="E241" s="275"/>
      <c r="F241" s="275"/>
      <c r="G241" s="275"/>
      <c r="H241" s="275"/>
      <c r="I241" s="275"/>
      <c r="J241" s="275"/>
      <c r="K241" s="275"/>
      <c r="L241" s="275"/>
      <c r="M241" s="275"/>
      <c r="N241" s="275"/>
      <c r="O241" s="275"/>
      <c r="P241" s="275"/>
      <c r="Q241" s="275"/>
      <c r="R241" s="275"/>
      <c r="S241" s="275"/>
      <c r="T241" s="275"/>
    </row>
    <row r="242" spans="1:23" x14ac:dyDescent="0.2">
      <c r="A242" s="45"/>
      <c r="B242" s="45"/>
      <c r="C242" s="45"/>
      <c r="D242" s="45"/>
      <c r="E242" s="45"/>
      <c r="F242" s="45"/>
      <c r="G242" s="45"/>
      <c r="H242" s="45"/>
      <c r="I242" s="45"/>
      <c r="J242" s="45"/>
      <c r="K242" s="45"/>
      <c r="L242" s="45"/>
      <c r="M242" s="45"/>
      <c r="N242" s="45"/>
      <c r="O242" s="45"/>
      <c r="P242" s="45"/>
      <c r="Q242" s="45"/>
      <c r="R242" s="45"/>
      <c r="S242" s="45"/>
      <c r="T242" s="45"/>
    </row>
    <row r="243" spans="1:23" x14ac:dyDescent="0.2">
      <c r="A243" s="291" t="s">
        <v>41</v>
      </c>
      <c r="B243" s="292"/>
      <c r="C243" s="292"/>
      <c r="D243" s="292"/>
      <c r="E243" s="292"/>
      <c r="F243" s="292"/>
      <c r="G243" s="292"/>
      <c r="H243" s="292"/>
      <c r="I243" s="292"/>
      <c r="J243" s="292"/>
      <c r="K243" s="292"/>
      <c r="L243" s="292"/>
      <c r="M243" s="292"/>
      <c r="N243" s="292"/>
      <c r="O243" s="292"/>
      <c r="P243" s="292"/>
      <c r="Q243" s="292"/>
      <c r="R243" s="292"/>
      <c r="S243" s="292"/>
      <c r="T243" s="293"/>
    </row>
    <row r="244" spans="1:23" x14ac:dyDescent="0.2">
      <c r="A244" s="294"/>
      <c r="B244" s="110"/>
      <c r="C244" s="110"/>
      <c r="D244" s="110"/>
      <c r="E244" s="110"/>
      <c r="F244" s="110"/>
      <c r="G244" s="110"/>
      <c r="H244" s="110"/>
      <c r="I244" s="110"/>
      <c r="J244" s="110"/>
      <c r="K244" s="110"/>
      <c r="L244" s="110"/>
      <c r="M244" s="110"/>
      <c r="N244" s="110"/>
      <c r="O244" s="110"/>
      <c r="P244" s="110"/>
      <c r="Q244" s="110"/>
      <c r="R244" s="110"/>
      <c r="S244" s="110"/>
      <c r="T244" s="295"/>
    </row>
    <row r="245" spans="1:23" x14ac:dyDescent="0.2">
      <c r="A245" s="288" t="s">
        <v>26</v>
      </c>
      <c r="B245" s="291" t="s">
        <v>25</v>
      </c>
      <c r="C245" s="292"/>
      <c r="D245" s="292"/>
      <c r="E245" s="292"/>
      <c r="F245" s="292"/>
      <c r="G245" s="292"/>
      <c r="H245" s="292"/>
      <c r="I245" s="293"/>
      <c r="J245" s="220" t="s">
        <v>37</v>
      </c>
      <c r="K245" s="263" t="s">
        <v>23</v>
      </c>
      <c r="L245" s="264"/>
      <c r="M245" s="265"/>
      <c r="N245" s="263" t="s">
        <v>38</v>
      </c>
      <c r="O245" s="264"/>
      <c r="P245" s="265"/>
      <c r="Q245" s="263" t="s">
        <v>22</v>
      </c>
      <c r="R245" s="264"/>
      <c r="S245" s="265"/>
      <c r="T245" s="244" t="s">
        <v>21</v>
      </c>
    </row>
    <row r="246" spans="1:23" x14ac:dyDescent="0.2">
      <c r="A246" s="289"/>
      <c r="B246" s="294"/>
      <c r="C246" s="110"/>
      <c r="D246" s="110"/>
      <c r="E246" s="110"/>
      <c r="F246" s="110"/>
      <c r="G246" s="110"/>
      <c r="H246" s="110"/>
      <c r="I246" s="295"/>
      <c r="J246" s="221"/>
      <c r="K246" s="266"/>
      <c r="L246" s="267"/>
      <c r="M246" s="268"/>
      <c r="N246" s="266"/>
      <c r="O246" s="267"/>
      <c r="P246" s="268"/>
      <c r="Q246" s="266"/>
      <c r="R246" s="267"/>
      <c r="S246" s="268"/>
      <c r="T246" s="244"/>
    </row>
    <row r="247" spans="1:23" x14ac:dyDescent="0.2">
      <c r="A247" s="290"/>
      <c r="B247" s="296"/>
      <c r="C247" s="297"/>
      <c r="D247" s="297"/>
      <c r="E247" s="297"/>
      <c r="F247" s="297"/>
      <c r="G247" s="297"/>
      <c r="H247" s="297"/>
      <c r="I247" s="298"/>
      <c r="J247" s="222"/>
      <c r="K247" s="3" t="s">
        <v>27</v>
      </c>
      <c r="L247" s="3" t="s">
        <v>28</v>
      </c>
      <c r="M247" s="3" t="s">
        <v>29</v>
      </c>
      <c r="N247" s="3" t="s">
        <v>33</v>
      </c>
      <c r="O247" s="3" t="s">
        <v>7</v>
      </c>
      <c r="P247" s="3" t="s">
        <v>30</v>
      </c>
      <c r="Q247" s="3" t="s">
        <v>31</v>
      </c>
      <c r="R247" s="3" t="s">
        <v>27</v>
      </c>
      <c r="S247" s="3" t="s">
        <v>32</v>
      </c>
      <c r="T247" s="244"/>
    </row>
    <row r="248" spans="1:23" ht="28.35" customHeight="1" x14ac:dyDescent="0.25">
      <c r="A248" s="72" t="s">
        <v>187</v>
      </c>
      <c r="B248" s="282" t="s">
        <v>188</v>
      </c>
      <c r="C248" s="285"/>
      <c r="D248" s="285"/>
      <c r="E248" s="285"/>
      <c r="F248" s="285"/>
      <c r="G248" s="285"/>
      <c r="H248" s="285"/>
      <c r="I248" s="286"/>
      <c r="J248" s="70">
        <v>5</v>
      </c>
      <c r="K248" s="70">
        <v>2</v>
      </c>
      <c r="L248" s="70">
        <v>1</v>
      </c>
      <c r="M248" s="70">
        <v>0</v>
      </c>
      <c r="N248" s="7">
        <f t="shared" ref="N248" si="16">K248+L248+M248</f>
        <v>3</v>
      </c>
      <c r="O248" s="8">
        <f t="shared" ref="O248" si="17">P248-N248</f>
        <v>6</v>
      </c>
      <c r="P248" s="8">
        <f t="shared" ref="P248" si="18">ROUND(PRODUCT(J248,25)/14,0)</f>
        <v>9</v>
      </c>
      <c r="Q248" s="11" t="s">
        <v>31</v>
      </c>
      <c r="R248" s="5"/>
      <c r="S248" s="12"/>
      <c r="T248" s="5" t="s">
        <v>141</v>
      </c>
      <c r="U248" s="373" t="str">
        <f>IF(J255&gt;=30,"Corect","Sunt necesare cel puțin 30 de credite")</f>
        <v>Corect</v>
      </c>
      <c r="V248" s="374"/>
      <c r="W248" s="374"/>
    </row>
    <row r="249" spans="1:23" ht="28.35" customHeight="1" x14ac:dyDescent="0.25">
      <c r="A249" s="72" t="s">
        <v>189</v>
      </c>
      <c r="B249" s="282" t="s">
        <v>190</v>
      </c>
      <c r="C249" s="285"/>
      <c r="D249" s="285"/>
      <c r="E249" s="285"/>
      <c r="F249" s="285"/>
      <c r="G249" s="285"/>
      <c r="H249" s="285"/>
      <c r="I249" s="286"/>
      <c r="J249" s="70">
        <v>5</v>
      </c>
      <c r="K249" s="70">
        <v>2</v>
      </c>
      <c r="L249" s="70">
        <v>2</v>
      </c>
      <c r="M249" s="70">
        <v>0</v>
      </c>
      <c r="N249" s="7">
        <f t="shared" ref="N249:N254" si="19">K249+L249+M249</f>
        <v>4</v>
      </c>
      <c r="O249" s="8">
        <f t="shared" ref="O249:O254" si="20">P249-N249</f>
        <v>5</v>
      </c>
      <c r="P249" s="8">
        <f t="shared" ref="P249:P254" si="21">ROUND(PRODUCT(J249,25)/14,0)</f>
        <v>9</v>
      </c>
      <c r="Q249" s="11" t="s">
        <v>31</v>
      </c>
      <c r="R249" s="5"/>
      <c r="S249" s="12"/>
      <c r="T249" s="5" t="s">
        <v>142</v>
      </c>
    </row>
    <row r="250" spans="1:23" ht="19.7" customHeight="1" x14ac:dyDescent="0.25">
      <c r="A250" s="72" t="s">
        <v>191</v>
      </c>
      <c r="B250" s="282" t="s">
        <v>192</v>
      </c>
      <c r="C250" s="285"/>
      <c r="D250" s="285"/>
      <c r="E250" s="285"/>
      <c r="F250" s="285"/>
      <c r="G250" s="285"/>
      <c r="H250" s="285"/>
      <c r="I250" s="286"/>
      <c r="J250" s="70">
        <v>4</v>
      </c>
      <c r="K250" s="70">
        <v>2</v>
      </c>
      <c r="L250" s="70">
        <v>1</v>
      </c>
      <c r="M250" s="70">
        <v>0</v>
      </c>
      <c r="N250" s="7">
        <f t="shared" si="19"/>
        <v>3</v>
      </c>
      <c r="O250" s="8">
        <f t="shared" si="20"/>
        <v>4</v>
      </c>
      <c r="P250" s="8">
        <f t="shared" si="21"/>
        <v>7</v>
      </c>
      <c r="Q250" s="11"/>
      <c r="R250" s="5" t="s">
        <v>27</v>
      </c>
      <c r="S250" s="12"/>
      <c r="T250" s="5" t="s">
        <v>143</v>
      </c>
    </row>
    <row r="251" spans="1:23" ht="28.35" customHeight="1" x14ac:dyDescent="0.25">
      <c r="A251" s="72" t="s">
        <v>193</v>
      </c>
      <c r="B251" s="282" t="s">
        <v>194</v>
      </c>
      <c r="C251" s="285"/>
      <c r="D251" s="285"/>
      <c r="E251" s="285"/>
      <c r="F251" s="285"/>
      <c r="G251" s="285"/>
      <c r="H251" s="285"/>
      <c r="I251" s="286"/>
      <c r="J251" s="70">
        <v>5</v>
      </c>
      <c r="K251" s="70">
        <v>2</v>
      </c>
      <c r="L251" s="70">
        <v>2</v>
      </c>
      <c r="M251" s="70">
        <v>0</v>
      </c>
      <c r="N251" s="7">
        <f t="shared" si="19"/>
        <v>4</v>
      </c>
      <c r="O251" s="8">
        <f t="shared" si="20"/>
        <v>5</v>
      </c>
      <c r="P251" s="8">
        <f t="shared" si="21"/>
        <v>9</v>
      </c>
      <c r="Q251" s="11" t="s">
        <v>31</v>
      </c>
      <c r="R251" s="5"/>
      <c r="S251" s="12"/>
      <c r="T251" s="5" t="s">
        <v>143</v>
      </c>
    </row>
    <row r="252" spans="1:23" ht="28.35" customHeight="1" x14ac:dyDescent="0.25">
      <c r="A252" s="72" t="s">
        <v>195</v>
      </c>
      <c r="B252" s="282" t="s">
        <v>196</v>
      </c>
      <c r="C252" s="285"/>
      <c r="D252" s="285"/>
      <c r="E252" s="285"/>
      <c r="F252" s="285"/>
      <c r="G252" s="285"/>
      <c r="H252" s="285"/>
      <c r="I252" s="286"/>
      <c r="J252" s="70">
        <v>3</v>
      </c>
      <c r="K252" s="70">
        <v>0</v>
      </c>
      <c r="L252" s="70">
        <v>0</v>
      </c>
      <c r="M252" s="95">
        <v>2</v>
      </c>
      <c r="N252" s="7">
        <f t="shared" si="19"/>
        <v>2</v>
      </c>
      <c r="O252" s="8">
        <f t="shared" si="20"/>
        <v>3</v>
      </c>
      <c r="P252" s="8">
        <f t="shared" si="21"/>
        <v>5</v>
      </c>
      <c r="Q252" s="11"/>
      <c r="R252" s="5"/>
      <c r="S252" s="12" t="s">
        <v>32</v>
      </c>
      <c r="T252" s="5" t="s">
        <v>143</v>
      </c>
    </row>
    <row r="253" spans="1:23" ht="19.7" customHeight="1" x14ac:dyDescent="0.25">
      <c r="A253" s="74" t="s">
        <v>197</v>
      </c>
      <c r="B253" s="287" t="s">
        <v>198</v>
      </c>
      <c r="C253" s="285"/>
      <c r="D253" s="285"/>
      <c r="E253" s="285"/>
      <c r="F253" s="285"/>
      <c r="G253" s="285"/>
      <c r="H253" s="285"/>
      <c r="I253" s="286"/>
      <c r="J253" s="73">
        <v>4</v>
      </c>
      <c r="K253" s="73">
        <v>2</v>
      </c>
      <c r="L253" s="73">
        <v>1</v>
      </c>
      <c r="M253" s="73">
        <v>0</v>
      </c>
      <c r="N253" s="7">
        <f t="shared" si="19"/>
        <v>3</v>
      </c>
      <c r="O253" s="8">
        <f t="shared" si="20"/>
        <v>4</v>
      </c>
      <c r="P253" s="8">
        <f t="shared" si="21"/>
        <v>7</v>
      </c>
      <c r="Q253" s="11" t="s">
        <v>31</v>
      </c>
      <c r="R253" s="5"/>
      <c r="S253" s="12"/>
      <c r="T253" s="5" t="s">
        <v>143</v>
      </c>
    </row>
    <row r="254" spans="1:23" ht="19.7" customHeight="1" x14ac:dyDescent="0.25">
      <c r="A254" s="74" t="s">
        <v>197</v>
      </c>
      <c r="B254" s="287" t="s">
        <v>199</v>
      </c>
      <c r="C254" s="285"/>
      <c r="D254" s="285"/>
      <c r="E254" s="285"/>
      <c r="F254" s="285"/>
      <c r="G254" s="285"/>
      <c r="H254" s="285"/>
      <c r="I254" s="286"/>
      <c r="J254" s="73">
        <v>4</v>
      </c>
      <c r="K254" s="73">
        <v>2</v>
      </c>
      <c r="L254" s="73">
        <v>1</v>
      </c>
      <c r="M254" s="73">
        <v>0</v>
      </c>
      <c r="N254" s="7">
        <f t="shared" si="19"/>
        <v>3</v>
      </c>
      <c r="O254" s="8">
        <f t="shared" si="20"/>
        <v>4</v>
      </c>
      <c r="P254" s="8">
        <f t="shared" si="21"/>
        <v>7</v>
      </c>
      <c r="Q254" s="11" t="s">
        <v>31</v>
      </c>
      <c r="R254" s="5"/>
      <c r="S254" s="12"/>
      <c r="T254" s="5" t="s">
        <v>143</v>
      </c>
    </row>
    <row r="255" spans="1:23" x14ac:dyDescent="0.2">
      <c r="A255" s="9" t="s">
        <v>24</v>
      </c>
      <c r="B255" s="199"/>
      <c r="C255" s="299"/>
      <c r="D255" s="299"/>
      <c r="E255" s="299"/>
      <c r="F255" s="299"/>
      <c r="G255" s="299"/>
      <c r="H255" s="299"/>
      <c r="I255" s="200"/>
      <c r="J255" s="9">
        <f t="shared" ref="J255:P255" si="22">SUM(J248:J254)</f>
        <v>30</v>
      </c>
      <c r="K255" s="9">
        <f t="shared" si="22"/>
        <v>12</v>
      </c>
      <c r="L255" s="9">
        <f t="shared" si="22"/>
        <v>8</v>
      </c>
      <c r="M255" s="9">
        <f t="shared" si="22"/>
        <v>2</v>
      </c>
      <c r="N255" s="9">
        <f t="shared" si="22"/>
        <v>22</v>
      </c>
      <c r="O255" s="9">
        <f t="shared" si="22"/>
        <v>31</v>
      </c>
      <c r="P255" s="9">
        <f t="shared" si="22"/>
        <v>53</v>
      </c>
      <c r="Q255" s="9">
        <f>COUNTIF(Q248:Q254,"E")</f>
        <v>5</v>
      </c>
      <c r="R255" s="9">
        <f>COUNTIF(R248:R254,"C")</f>
        <v>1</v>
      </c>
      <c r="S255" s="9">
        <f>COUNTIF(S248:S254,"VP")</f>
        <v>1</v>
      </c>
      <c r="T255" s="42">
        <f>COUNTA(T248:T254)</f>
        <v>7</v>
      </c>
      <c r="U255" s="196" t="str">
        <f>IF(Q255&gt;=SUM(R255:S255),"Corect","E trebuie să fie cel puțin egal cu C+VP")</f>
        <v>Corect</v>
      </c>
      <c r="V255" s="197"/>
      <c r="W255" s="197"/>
    </row>
    <row r="256" spans="1:23" x14ac:dyDescent="0.2">
      <c r="V256" s="62"/>
      <c r="W256" s="62"/>
    </row>
    <row r="258" spans="1:23" s="32" customFormat="1" x14ac:dyDescent="0.2">
      <c r="A258" s="291" t="s">
        <v>42</v>
      </c>
      <c r="B258" s="292"/>
      <c r="C258" s="292"/>
      <c r="D258" s="292"/>
      <c r="E258" s="292"/>
      <c r="F258" s="292"/>
      <c r="G258" s="292"/>
      <c r="H258" s="292"/>
      <c r="I258" s="292"/>
      <c r="J258" s="292"/>
      <c r="K258" s="292"/>
      <c r="L258" s="292"/>
      <c r="M258" s="292"/>
      <c r="N258" s="292"/>
      <c r="O258" s="292"/>
      <c r="P258" s="292"/>
      <c r="Q258" s="292"/>
      <c r="R258" s="292"/>
      <c r="S258" s="292"/>
      <c r="T258" s="293"/>
    </row>
    <row r="259" spans="1:23" x14ac:dyDescent="0.2">
      <c r="A259" s="294"/>
      <c r="B259" s="110"/>
      <c r="C259" s="110"/>
      <c r="D259" s="110"/>
      <c r="E259" s="110"/>
      <c r="F259" s="110"/>
      <c r="G259" s="110"/>
      <c r="H259" s="110"/>
      <c r="I259" s="110"/>
      <c r="J259" s="110"/>
      <c r="K259" s="110"/>
      <c r="L259" s="110"/>
      <c r="M259" s="110"/>
      <c r="N259" s="110"/>
      <c r="O259" s="110"/>
      <c r="P259" s="110"/>
      <c r="Q259" s="110"/>
      <c r="R259" s="110"/>
      <c r="S259" s="110"/>
      <c r="T259" s="295"/>
    </row>
    <row r="260" spans="1:23" x14ac:dyDescent="0.2">
      <c r="A260" s="288" t="s">
        <v>26</v>
      </c>
      <c r="B260" s="291" t="s">
        <v>25</v>
      </c>
      <c r="C260" s="292"/>
      <c r="D260" s="292"/>
      <c r="E260" s="292"/>
      <c r="F260" s="292"/>
      <c r="G260" s="292"/>
      <c r="H260" s="292"/>
      <c r="I260" s="293"/>
      <c r="J260" s="220" t="s">
        <v>37</v>
      </c>
      <c r="K260" s="263" t="s">
        <v>23</v>
      </c>
      <c r="L260" s="264"/>
      <c r="M260" s="265"/>
      <c r="N260" s="263" t="s">
        <v>38</v>
      </c>
      <c r="O260" s="264"/>
      <c r="P260" s="265"/>
      <c r="Q260" s="244" t="s">
        <v>22</v>
      </c>
      <c r="R260" s="244"/>
      <c r="S260" s="244"/>
      <c r="T260" s="244" t="s">
        <v>21</v>
      </c>
    </row>
    <row r="261" spans="1:23" x14ac:dyDescent="0.2">
      <c r="A261" s="289"/>
      <c r="B261" s="294"/>
      <c r="C261" s="110"/>
      <c r="D261" s="110"/>
      <c r="E261" s="110"/>
      <c r="F261" s="110"/>
      <c r="G261" s="110"/>
      <c r="H261" s="110"/>
      <c r="I261" s="295"/>
      <c r="J261" s="221"/>
      <c r="K261" s="266"/>
      <c r="L261" s="267"/>
      <c r="M261" s="268"/>
      <c r="N261" s="266"/>
      <c r="O261" s="267"/>
      <c r="P261" s="268"/>
      <c r="Q261" s="244"/>
      <c r="R261" s="244"/>
      <c r="S261" s="244"/>
      <c r="T261" s="244"/>
    </row>
    <row r="262" spans="1:23" x14ac:dyDescent="0.2">
      <c r="A262" s="290"/>
      <c r="B262" s="296"/>
      <c r="C262" s="297"/>
      <c r="D262" s="297"/>
      <c r="E262" s="297"/>
      <c r="F262" s="297"/>
      <c r="G262" s="297"/>
      <c r="H262" s="297"/>
      <c r="I262" s="298"/>
      <c r="J262" s="222"/>
      <c r="K262" s="3" t="s">
        <v>27</v>
      </c>
      <c r="L262" s="3" t="s">
        <v>28</v>
      </c>
      <c r="M262" s="3" t="s">
        <v>29</v>
      </c>
      <c r="N262" s="3" t="s">
        <v>33</v>
      </c>
      <c r="O262" s="3" t="s">
        <v>7</v>
      </c>
      <c r="P262" s="3" t="s">
        <v>30</v>
      </c>
      <c r="Q262" s="3" t="s">
        <v>31</v>
      </c>
      <c r="R262" s="3" t="s">
        <v>27</v>
      </c>
      <c r="S262" s="3" t="s">
        <v>32</v>
      </c>
      <c r="T262" s="244"/>
    </row>
    <row r="263" spans="1:23" ht="19.7" customHeight="1" x14ac:dyDescent="0.2">
      <c r="A263" s="75" t="s">
        <v>200</v>
      </c>
      <c r="B263" s="279" t="s">
        <v>201</v>
      </c>
      <c r="C263" s="280"/>
      <c r="D263" s="280"/>
      <c r="E263" s="280"/>
      <c r="F263" s="280"/>
      <c r="G263" s="280"/>
      <c r="H263" s="280"/>
      <c r="I263" s="281"/>
      <c r="J263" s="76">
        <v>5</v>
      </c>
      <c r="K263" s="76">
        <v>2</v>
      </c>
      <c r="L263" s="76">
        <v>2</v>
      </c>
      <c r="M263" s="77">
        <v>0</v>
      </c>
      <c r="N263" s="7">
        <f>K263+L263+M263</f>
        <v>4</v>
      </c>
      <c r="O263" s="8">
        <f>P263-N263</f>
        <v>5</v>
      </c>
      <c r="P263" s="8">
        <f>ROUND(PRODUCT(J263,25)/14,0)</f>
        <v>9</v>
      </c>
      <c r="Q263" s="11" t="s">
        <v>31</v>
      </c>
      <c r="R263" s="5"/>
      <c r="S263" s="12"/>
      <c r="T263" s="5" t="s">
        <v>142</v>
      </c>
      <c r="U263" s="373" t="str">
        <f>IF(J270&gt;=30,"Corect","Sunt necesare cel puțin 30 de credite")</f>
        <v>Corect</v>
      </c>
      <c r="V263" s="374"/>
      <c r="W263" s="374"/>
    </row>
    <row r="264" spans="1:23" ht="19.7" customHeight="1" x14ac:dyDescent="0.2">
      <c r="A264" s="78" t="s">
        <v>202</v>
      </c>
      <c r="B264" s="282" t="s">
        <v>203</v>
      </c>
      <c r="C264" s="283"/>
      <c r="D264" s="283"/>
      <c r="E264" s="283"/>
      <c r="F264" s="283"/>
      <c r="G264" s="283"/>
      <c r="H264" s="283"/>
      <c r="I264" s="284"/>
      <c r="J264" s="79">
        <v>5</v>
      </c>
      <c r="K264" s="79">
        <v>2</v>
      </c>
      <c r="L264" s="79">
        <v>1</v>
      </c>
      <c r="M264" s="80">
        <v>0</v>
      </c>
      <c r="N264" s="7">
        <f t="shared" ref="N264:N269" si="23">K264+L264+M264</f>
        <v>3</v>
      </c>
      <c r="O264" s="8">
        <f t="shared" ref="O264:O269" si="24">P264-N264</f>
        <v>6</v>
      </c>
      <c r="P264" s="8">
        <f t="shared" ref="P264:P269" si="25">ROUND(PRODUCT(J264,25)/14,0)</f>
        <v>9</v>
      </c>
      <c r="Q264" s="11"/>
      <c r="R264" s="5" t="s">
        <v>27</v>
      </c>
      <c r="S264" s="12"/>
      <c r="T264" s="5" t="s">
        <v>143</v>
      </c>
    </row>
    <row r="265" spans="1:23" ht="19.7" customHeight="1" x14ac:dyDescent="0.2">
      <c r="A265" s="78" t="s">
        <v>204</v>
      </c>
      <c r="B265" s="282" t="s">
        <v>205</v>
      </c>
      <c r="C265" s="283"/>
      <c r="D265" s="283"/>
      <c r="E265" s="283"/>
      <c r="F265" s="283"/>
      <c r="G265" s="283"/>
      <c r="H265" s="283"/>
      <c r="I265" s="284"/>
      <c r="J265" s="79">
        <v>5</v>
      </c>
      <c r="K265" s="79">
        <v>2</v>
      </c>
      <c r="L265" s="79">
        <v>2</v>
      </c>
      <c r="M265" s="80">
        <v>0</v>
      </c>
      <c r="N265" s="7">
        <f t="shared" si="23"/>
        <v>4</v>
      </c>
      <c r="O265" s="8">
        <f t="shared" si="24"/>
        <v>5</v>
      </c>
      <c r="P265" s="8">
        <f t="shared" si="25"/>
        <v>9</v>
      </c>
      <c r="Q265" s="11"/>
      <c r="R265" s="5" t="s">
        <v>27</v>
      </c>
      <c r="S265" s="12"/>
      <c r="T265" s="5" t="s">
        <v>143</v>
      </c>
    </row>
    <row r="266" spans="1:23" ht="19.7" customHeight="1" x14ac:dyDescent="0.2">
      <c r="A266" s="78" t="s">
        <v>206</v>
      </c>
      <c r="B266" s="282" t="s">
        <v>207</v>
      </c>
      <c r="C266" s="283"/>
      <c r="D266" s="283"/>
      <c r="E266" s="283"/>
      <c r="F266" s="283"/>
      <c r="G266" s="283"/>
      <c r="H266" s="283"/>
      <c r="I266" s="284"/>
      <c r="J266" s="79">
        <v>4</v>
      </c>
      <c r="K266" s="79">
        <v>2</v>
      </c>
      <c r="L266" s="79">
        <v>1</v>
      </c>
      <c r="M266" s="80">
        <v>0</v>
      </c>
      <c r="N266" s="7">
        <f t="shared" si="23"/>
        <v>3</v>
      </c>
      <c r="O266" s="8">
        <f t="shared" si="24"/>
        <v>4</v>
      </c>
      <c r="P266" s="8">
        <f t="shared" si="25"/>
        <v>7</v>
      </c>
      <c r="Q266" s="11" t="s">
        <v>31</v>
      </c>
      <c r="R266" s="5"/>
      <c r="S266" s="12"/>
      <c r="T266" s="5" t="s">
        <v>143</v>
      </c>
    </row>
    <row r="267" spans="1:23" ht="28.35" customHeight="1" x14ac:dyDescent="0.2">
      <c r="A267" s="78" t="s">
        <v>208</v>
      </c>
      <c r="B267" s="282" t="s">
        <v>209</v>
      </c>
      <c r="C267" s="283"/>
      <c r="D267" s="283"/>
      <c r="E267" s="283"/>
      <c r="F267" s="283"/>
      <c r="G267" s="283"/>
      <c r="H267" s="283"/>
      <c r="I267" s="284"/>
      <c r="J267" s="79">
        <v>3</v>
      </c>
      <c r="K267" s="79">
        <v>0</v>
      </c>
      <c r="L267" s="79">
        <v>0</v>
      </c>
      <c r="M267" s="96">
        <v>2</v>
      </c>
      <c r="N267" s="7">
        <f t="shared" si="23"/>
        <v>2</v>
      </c>
      <c r="O267" s="8">
        <f t="shared" si="24"/>
        <v>3</v>
      </c>
      <c r="P267" s="8">
        <f t="shared" si="25"/>
        <v>5</v>
      </c>
      <c r="Q267" s="11"/>
      <c r="R267" s="5"/>
      <c r="S267" s="12" t="s">
        <v>32</v>
      </c>
      <c r="T267" s="5" t="s">
        <v>143</v>
      </c>
    </row>
    <row r="268" spans="1:23" ht="19.7" customHeight="1" x14ac:dyDescent="0.2">
      <c r="A268" s="81" t="s">
        <v>210</v>
      </c>
      <c r="B268" s="287" t="s">
        <v>211</v>
      </c>
      <c r="C268" s="331"/>
      <c r="D268" s="331"/>
      <c r="E268" s="331"/>
      <c r="F268" s="331"/>
      <c r="G268" s="331"/>
      <c r="H268" s="331"/>
      <c r="I268" s="332"/>
      <c r="J268" s="82">
        <v>4</v>
      </c>
      <c r="K268" s="82">
        <v>2</v>
      </c>
      <c r="L268" s="82">
        <v>1</v>
      </c>
      <c r="M268" s="82">
        <v>0</v>
      </c>
      <c r="N268" s="7">
        <f t="shared" si="23"/>
        <v>3</v>
      </c>
      <c r="O268" s="8">
        <f t="shared" si="24"/>
        <v>4</v>
      </c>
      <c r="P268" s="8">
        <f t="shared" si="25"/>
        <v>7</v>
      </c>
      <c r="Q268" s="11" t="s">
        <v>31</v>
      </c>
      <c r="R268" s="5"/>
      <c r="S268" s="12"/>
      <c r="T268" s="5" t="s">
        <v>143</v>
      </c>
    </row>
    <row r="269" spans="1:23" ht="19.7" customHeight="1" x14ac:dyDescent="0.2">
      <c r="A269" s="81" t="s">
        <v>210</v>
      </c>
      <c r="B269" s="276" t="s">
        <v>212</v>
      </c>
      <c r="C269" s="277"/>
      <c r="D269" s="277"/>
      <c r="E269" s="277"/>
      <c r="F269" s="277"/>
      <c r="G269" s="277"/>
      <c r="H269" s="277"/>
      <c r="I269" s="278"/>
      <c r="J269" s="82">
        <v>4</v>
      </c>
      <c r="K269" s="82">
        <v>2</v>
      </c>
      <c r="L269" s="82">
        <v>1</v>
      </c>
      <c r="M269" s="82">
        <v>0</v>
      </c>
      <c r="N269" s="7">
        <f t="shared" si="23"/>
        <v>3</v>
      </c>
      <c r="O269" s="8">
        <f t="shared" si="24"/>
        <v>4</v>
      </c>
      <c r="P269" s="8">
        <f t="shared" si="25"/>
        <v>7</v>
      </c>
      <c r="Q269" s="11" t="s">
        <v>31</v>
      </c>
      <c r="R269" s="5"/>
      <c r="S269" s="12"/>
      <c r="T269" s="5" t="s">
        <v>143</v>
      </c>
    </row>
    <row r="270" spans="1:23" x14ac:dyDescent="0.2">
      <c r="A270" s="9" t="s">
        <v>24</v>
      </c>
      <c r="B270" s="199"/>
      <c r="C270" s="299"/>
      <c r="D270" s="299"/>
      <c r="E270" s="299"/>
      <c r="F270" s="299"/>
      <c r="G270" s="299"/>
      <c r="H270" s="299"/>
      <c r="I270" s="200"/>
      <c r="J270" s="9">
        <f t="shared" ref="J270:P270" si="26">SUM(J263:J269)</f>
        <v>30</v>
      </c>
      <c r="K270" s="9">
        <f t="shared" si="26"/>
        <v>12</v>
      </c>
      <c r="L270" s="9">
        <f t="shared" si="26"/>
        <v>8</v>
      </c>
      <c r="M270" s="9">
        <f t="shared" si="26"/>
        <v>2</v>
      </c>
      <c r="N270" s="9">
        <f t="shared" si="26"/>
        <v>22</v>
      </c>
      <c r="O270" s="9">
        <f t="shared" si="26"/>
        <v>31</v>
      </c>
      <c r="P270" s="9">
        <f t="shared" si="26"/>
        <v>53</v>
      </c>
      <c r="Q270" s="9">
        <f>COUNTIF(Q263:Q269,"E")</f>
        <v>4</v>
      </c>
      <c r="R270" s="9">
        <f>COUNTIF(R263:R269,"C")</f>
        <v>2</v>
      </c>
      <c r="S270" s="9">
        <f>COUNTIF(S263:S269,"VP")</f>
        <v>1</v>
      </c>
      <c r="T270" s="42">
        <f>COUNTA(T263:T269)</f>
        <v>7</v>
      </c>
      <c r="U270" s="196" t="str">
        <f>IF(Q270&gt;=SUM(R270:S270),"Corect","E trebuie să fie cel puțin egal cu C+VP")</f>
        <v>Corect</v>
      </c>
      <c r="V270" s="197"/>
      <c r="W270" s="197"/>
    </row>
    <row r="271" spans="1:23" x14ac:dyDescent="0.2">
      <c r="A271" s="291" t="s">
        <v>43</v>
      </c>
      <c r="B271" s="292"/>
      <c r="C271" s="292"/>
      <c r="D271" s="292"/>
      <c r="E271" s="292"/>
      <c r="F271" s="292"/>
      <c r="G271" s="292"/>
      <c r="H271" s="292"/>
      <c r="I271" s="292"/>
      <c r="J271" s="292"/>
      <c r="K271" s="292"/>
      <c r="L271" s="292"/>
      <c r="M271" s="292"/>
      <c r="N271" s="292"/>
      <c r="O271" s="292"/>
      <c r="P271" s="292"/>
      <c r="Q271" s="292"/>
      <c r="R271" s="292"/>
      <c r="S271" s="292"/>
      <c r="T271" s="293"/>
    </row>
    <row r="272" spans="1:23" x14ac:dyDescent="0.2">
      <c r="A272" s="294"/>
      <c r="B272" s="110"/>
      <c r="C272" s="110"/>
      <c r="D272" s="110"/>
      <c r="E272" s="110"/>
      <c r="F272" s="110"/>
      <c r="G272" s="110"/>
      <c r="H272" s="110"/>
      <c r="I272" s="110"/>
      <c r="J272" s="110"/>
      <c r="K272" s="110"/>
      <c r="L272" s="110"/>
      <c r="M272" s="110"/>
      <c r="N272" s="110"/>
      <c r="O272" s="110"/>
      <c r="P272" s="110"/>
      <c r="Q272" s="110"/>
      <c r="R272" s="110"/>
      <c r="S272" s="110"/>
      <c r="T272" s="295"/>
    </row>
    <row r="273" spans="1:23" x14ac:dyDescent="0.2">
      <c r="A273" s="288" t="s">
        <v>26</v>
      </c>
      <c r="B273" s="291" t="s">
        <v>25</v>
      </c>
      <c r="C273" s="292"/>
      <c r="D273" s="292"/>
      <c r="E273" s="292"/>
      <c r="F273" s="292"/>
      <c r="G273" s="292"/>
      <c r="H273" s="292"/>
      <c r="I273" s="293"/>
      <c r="J273" s="220" t="s">
        <v>37</v>
      </c>
      <c r="K273" s="263" t="s">
        <v>23</v>
      </c>
      <c r="L273" s="264"/>
      <c r="M273" s="265"/>
      <c r="N273" s="263" t="s">
        <v>38</v>
      </c>
      <c r="O273" s="264"/>
      <c r="P273" s="265"/>
      <c r="Q273" s="263" t="s">
        <v>22</v>
      </c>
      <c r="R273" s="264"/>
      <c r="S273" s="265"/>
      <c r="T273" s="244" t="s">
        <v>21</v>
      </c>
    </row>
    <row r="274" spans="1:23" x14ac:dyDescent="0.2">
      <c r="A274" s="289"/>
      <c r="B274" s="294"/>
      <c r="C274" s="110"/>
      <c r="D274" s="110"/>
      <c r="E274" s="110"/>
      <c r="F274" s="110"/>
      <c r="G274" s="110"/>
      <c r="H274" s="110"/>
      <c r="I274" s="295"/>
      <c r="J274" s="221"/>
      <c r="K274" s="266"/>
      <c r="L274" s="267"/>
      <c r="M274" s="268"/>
      <c r="N274" s="266"/>
      <c r="O274" s="267"/>
      <c r="P274" s="268"/>
      <c r="Q274" s="266"/>
      <c r="R274" s="267"/>
      <c r="S274" s="268"/>
      <c r="T274" s="244"/>
    </row>
    <row r="275" spans="1:23" x14ac:dyDescent="0.2">
      <c r="A275" s="290"/>
      <c r="B275" s="296"/>
      <c r="C275" s="297"/>
      <c r="D275" s="297"/>
      <c r="E275" s="297"/>
      <c r="F275" s="297"/>
      <c r="G275" s="297"/>
      <c r="H275" s="297"/>
      <c r="I275" s="298"/>
      <c r="J275" s="222"/>
      <c r="K275" s="3" t="s">
        <v>27</v>
      </c>
      <c r="L275" s="3" t="s">
        <v>28</v>
      </c>
      <c r="M275" s="3" t="s">
        <v>29</v>
      </c>
      <c r="N275" s="3" t="s">
        <v>33</v>
      </c>
      <c r="O275" s="3" t="s">
        <v>7</v>
      </c>
      <c r="P275" s="3" t="s">
        <v>30</v>
      </c>
      <c r="Q275" s="3" t="s">
        <v>31</v>
      </c>
      <c r="R275" s="3" t="s">
        <v>27</v>
      </c>
      <c r="S275" s="3" t="s">
        <v>32</v>
      </c>
      <c r="T275" s="244"/>
    </row>
    <row r="276" spans="1:23" ht="19.7" customHeight="1" x14ac:dyDescent="0.2">
      <c r="A276" s="75" t="s">
        <v>213</v>
      </c>
      <c r="B276" s="279" t="s">
        <v>214</v>
      </c>
      <c r="C276" s="280"/>
      <c r="D276" s="280"/>
      <c r="E276" s="280"/>
      <c r="F276" s="280"/>
      <c r="G276" s="280"/>
      <c r="H276" s="280"/>
      <c r="I276" s="281"/>
      <c r="J276" s="76">
        <v>5</v>
      </c>
      <c r="K276" s="76">
        <v>2</v>
      </c>
      <c r="L276" s="76">
        <v>1</v>
      </c>
      <c r="M276" s="76">
        <v>0</v>
      </c>
      <c r="N276" s="7">
        <f t="shared" ref="N276" si="27">K276+L276+M276</f>
        <v>3</v>
      </c>
      <c r="O276" s="8">
        <f t="shared" ref="O276" si="28">P276-N276</f>
        <v>6</v>
      </c>
      <c r="P276" s="8">
        <f t="shared" ref="P276" si="29">ROUND(PRODUCT(J276,25)/14,0)</f>
        <v>9</v>
      </c>
      <c r="Q276" s="11" t="s">
        <v>31</v>
      </c>
      <c r="R276" s="5"/>
      <c r="S276" s="12"/>
      <c r="T276" s="5" t="s">
        <v>142</v>
      </c>
      <c r="U276" s="373" t="str">
        <f>IF(J283&gt;=30,"Corect","Sunt necesare cel puțin 30 de credite")</f>
        <v>Corect</v>
      </c>
      <c r="V276" s="374"/>
      <c r="W276" s="374"/>
    </row>
    <row r="277" spans="1:23" ht="28.35" customHeight="1" x14ac:dyDescent="0.2">
      <c r="A277" s="78" t="s">
        <v>215</v>
      </c>
      <c r="B277" s="282" t="s">
        <v>216</v>
      </c>
      <c r="C277" s="283"/>
      <c r="D277" s="283"/>
      <c r="E277" s="283"/>
      <c r="F277" s="283"/>
      <c r="G277" s="283"/>
      <c r="H277" s="283"/>
      <c r="I277" s="284"/>
      <c r="J277" s="79">
        <v>5</v>
      </c>
      <c r="K277" s="79">
        <v>2</v>
      </c>
      <c r="L277" s="79">
        <v>2</v>
      </c>
      <c r="M277" s="79">
        <v>0</v>
      </c>
      <c r="N277" s="7">
        <f t="shared" ref="N277:N282" si="30">K277+L277+M277</f>
        <v>4</v>
      </c>
      <c r="O277" s="8">
        <f t="shared" ref="O277:O282" si="31">P277-N277</f>
        <v>5</v>
      </c>
      <c r="P277" s="8">
        <f t="shared" ref="P277:P282" si="32">ROUND(PRODUCT(J277,25)/14,0)</f>
        <v>9</v>
      </c>
      <c r="Q277" s="11" t="s">
        <v>31</v>
      </c>
      <c r="R277" s="5"/>
      <c r="S277" s="12"/>
      <c r="T277" s="5" t="s">
        <v>143</v>
      </c>
    </row>
    <row r="278" spans="1:23" ht="28.35" customHeight="1" x14ac:dyDescent="0.2">
      <c r="A278" s="78" t="s">
        <v>217</v>
      </c>
      <c r="B278" s="282" t="s">
        <v>218</v>
      </c>
      <c r="C278" s="283"/>
      <c r="D278" s="283"/>
      <c r="E278" s="283"/>
      <c r="F278" s="283"/>
      <c r="G278" s="283"/>
      <c r="H278" s="283"/>
      <c r="I278" s="284"/>
      <c r="J278" s="79">
        <v>4</v>
      </c>
      <c r="K278" s="79">
        <v>2</v>
      </c>
      <c r="L278" s="79">
        <v>1</v>
      </c>
      <c r="M278" s="79">
        <v>0</v>
      </c>
      <c r="N278" s="7">
        <f t="shared" si="30"/>
        <v>3</v>
      </c>
      <c r="O278" s="8">
        <f t="shared" si="31"/>
        <v>4</v>
      </c>
      <c r="P278" s="8">
        <f t="shared" si="32"/>
        <v>7</v>
      </c>
      <c r="Q278" s="11"/>
      <c r="R278" s="5" t="s">
        <v>27</v>
      </c>
      <c r="S278" s="12"/>
      <c r="T278" s="5" t="s">
        <v>142</v>
      </c>
    </row>
    <row r="279" spans="1:23" ht="19.7" customHeight="1" x14ac:dyDescent="0.2">
      <c r="A279" s="78" t="s">
        <v>219</v>
      </c>
      <c r="B279" s="282" t="s">
        <v>220</v>
      </c>
      <c r="C279" s="283"/>
      <c r="D279" s="283"/>
      <c r="E279" s="283"/>
      <c r="F279" s="283"/>
      <c r="G279" s="283"/>
      <c r="H279" s="283"/>
      <c r="I279" s="284"/>
      <c r="J279" s="79">
        <v>5</v>
      </c>
      <c r="K279" s="79">
        <v>2</v>
      </c>
      <c r="L279" s="79">
        <v>2</v>
      </c>
      <c r="M279" s="79">
        <v>0</v>
      </c>
      <c r="N279" s="7">
        <f t="shared" si="30"/>
        <v>4</v>
      </c>
      <c r="O279" s="8">
        <f t="shared" si="31"/>
        <v>5</v>
      </c>
      <c r="P279" s="8">
        <f t="shared" si="32"/>
        <v>9</v>
      </c>
      <c r="Q279" s="11"/>
      <c r="R279" s="5" t="s">
        <v>27</v>
      </c>
      <c r="S279" s="12"/>
      <c r="T279" s="5" t="s">
        <v>143</v>
      </c>
    </row>
    <row r="280" spans="1:23" ht="28.35" customHeight="1" x14ac:dyDescent="0.2">
      <c r="A280" s="78" t="s">
        <v>221</v>
      </c>
      <c r="B280" s="282" t="s">
        <v>222</v>
      </c>
      <c r="C280" s="283"/>
      <c r="D280" s="283"/>
      <c r="E280" s="283"/>
      <c r="F280" s="283"/>
      <c r="G280" s="283"/>
      <c r="H280" s="283"/>
      <c r="I280" s="284"/>
      <c r="J280" s="79">
        <v>3</v>
      </c>
      <c r="K280" s="79">
        <v>0</v>
      </c>
      <c r="L280" s="79">
        <v>0</v>
      </c>
      <c r="M280" s="97">
        <v>2</v>
      </c>
      <c r="N280" s="7">
        <f t="shared" si="30"/>
        <v>2</v>
      </c>
      <c r="O280" s="8">
        <f t="shared" si="31"/>
        <v>3</v>
      </c>
      <c r="P280" s="8">
        <f t="shared" si="32"/>
        <v>5</v>
      </c>
      <c r="Q280" s="11"/>
      <c r="R280" s="5"/>
      <c r="S280" s="12" t="s">
        <v>32</v>
      </c>
      <c r="T280" s="5" t="s">
        <v>143</v>
      </c>
    </row>
    <row r="281" spans="1:23" ht="19.7" customHeight="1" x14ac:dyDescent="0.2">
      <c r="A281" s="81" t="s">
        <v>223</v>
      </c>
      <c r="B281" s="287" t="s">
        <v>224</v>
      </c>
      <c r="C281" s="331"/>
      <c r="D281" s="331"/>
      <c r="E281" s="331"/>
      <c r="F281" s="331"/>
      <c r="G281" s="331"/>
      <c r="H281" s="331"/>
      <c r="I281" s="332"/>
      <c r="J281" s="82">
        <v>4</v>
      </c>
      <c r="K281" s="82">
        <v>2</v>
      </c>
      <c r="L281" s="82">
        <v>1</v>
      </c>
      <c r="M281" s="82">
        <v>0</v>
      </c>
      <c r="N281" s="7">
        <f t="shared" si="30"/>
        <v>3</v>
      </c>
      <c r="O281" s="8">
        <f t="shared" si="31"/>
        <v>4</v>
      </c>
      <c r="P281" s="8">
        <f t="shared" si="32"/>
        <v>7</v>
      </c>
      <c r="Q281" s="11" t="s">
        <v>31</v>
      </c>
      <c r="R281" s="5"/>
      <c r="S281" s="12"/>
      <c r="T281" s="5" t="s">
        <v>143</v>
      </c>
    </row>
    <row r="282" spans="1:23" ht="19.7" customHeight="1" x14ac:dyDescent="0.2">
      <c r="A282" s="81" t="s">
        <v>223</v>
      </c>
      <c r="B282" s="276" t="s">
        <v>225</v>
      </c>
      <c r="C282" s="277"/>
      <c r="D282" s="277"/>
      <c r="E282" s="277"/>
      <c r="F282" s="277"/>
      <c r="G282" s="277"/>
      <c r="H282" s="277"/>
      <c r="I282" s="278"/>
      <c r="J282" s="82">
        <v>4</v>
      </c>
      <c r="K282" s="82">
        <v>2</v>
      </c>
      <c r="L282" s="82">
        <v>1</v>
      </c>
      <c r="M282" s="82">
        <v>0</v>
      </c>
      <c r="N282" s="7">
        <f t="shared" si="30"/>
        <v>3</v>
      </c>
      <c r="O282" s="8">
        <f t="shared" si="31"/>
        <v>4</v>
      </c>
      <c r="P282" s="8">
        <f t="shared" si="32"/>
        <v>7</v>
      </c>
      <c r="Q282" s="11" t="s">
        <v>31</v>
      </c>
      <c r="R282" s="5"/>
      <c r="S282" s="12"/>
      <c r="T282" s="5" t="s">
        <v>143</v>
      </c>
    </row>
    <row r="283" spans="1:23" x14ac:dyDescent="0.2">
      <c r="A283" s="9" t="s">
        <v>24</v>
      </c>
      <c r="B283" s="199"/>
      <c r="C283" s="299"/>
      <c r="D283" s="299"/>
      <c r="E283" s="299"/>
      <c r="F283" s="299"/>
      <c r="G283" s="299"/>
      <c r="H283" s="299"/>
      <c r="I283" s="200"/>
      <c r="J283" s="9">
        <f t="shared" ref="J283:P283" si="33">SUM(J276:J282)</f>
        <v>30</v>
      </c>
      <c r="K283" s="9">
        <f t="shared" si="33"/>
        <v>12</v>
      </c>
      <c r="L283" s="9">
        <f t="shared" si="33"/>
        <v>8</v>
      </c>
      <c r="M283" s="9">
        <f t="shared" si="33"/>
        <v>2</v>
      </c>
      <c r="N283" s="9">
        <f t="shared" si="33"/>
        <v>22</v>
      </c>
      <c r="O283" s="9">
        <f t="shared" si="33"/>
        <v>31</v>
      </c>
      <c r="P283" s="9">
        <f t="shared" si="33"/>
        <v>53</v>
      </c>
      <c r="Q283" s="9">
        <f>COUNTIF(Q276:Q282,"E")</f>
        <v>4</v>
      </c>
      <c r="R283" s="9">
        <f>COUNTIF(R276:R282,"C")</f>
        <v>2</v>
      </c>
      <c r="S283" s="9">
        <f>COUNTIF(S276:S282,"VP")</f>
        <v>1</v>
      </c>
      <c r="T283" s="42">
        <f>COUNTA(T276:T282)</f>
        <v>7</v>
      </c>
      <c r="U283" s="196" t="str">
        <f>IF(Q283&gt;=SUM(R283:S283),"Corect","E trebuie să fie cel puțin egal cu C+VP")</f>
        <v>Corect</v>
      </c>
      <c r="V283" s="197"/>
      <c r="W283" s="197"/>
    </row>
    <row r="284" spans="1:23" x14ac:dyDescent="0.2">
      <c r="A284" s="47"/>
      <c r="B284" s="47"/>
      <c r="C284" s="47"/>
      <c r="D284" s="47"/>
      <c r="E284" s="47"/>
      <c r="F284" s="47"/>
      <c r="G284" s="47"/>
      <c r="H284" s="47"/>
      <c r="I284" s="47"/>
      <c r="J284" s="47"/>
      <c r="K284" s="47"/>
      <c r="L284" s="47"/>
      <c r="M284" s="47"/>
      <c r="N284" s="47"/>
      <c r="O284" s="47"/>
      <c r="P284" s="47"/>
      <c r="Q284" s="47"/>
      <c r="R284" s="47"/>
      <c r="S284" s="47"/>
      <c r="T284" s="47"/>
      <c r="V284" s="62"/>
      <c r="W284" s="62"/>
    </row>
    <row r="285" spans="1:23" x14ac:dyDescent="0.2">
      <c r="A285" s="291" t="s">
        <v>44</v>
      </c>
      <c r="B285" s="292"/>
      <c r="C285" s="292"/>
      <c r="D285" s="292"/>
      <c r="E285" s="292"/>
      <c r="F285" s="292"/>
      <c r="G285" s="292"/>
      <c r="H285" s="292"/>
      <c r="I285" s="292"/>
      <c r="J285" s="292"/>
      <c r="K285" s="292"/>
      <c r="L285" s="292"/>
      <c r="M285" s="292"/>
      <c r="N285" s="292"/>
      <c r="O285" s="292"/>
      <c r="P285" s="292"/>
      <c r="Q285" s="292"/>
      <c r="R285" s="292"/>
      <c r="S285" s="292"/>
      <c r="T285" s="293"/>
    </row>
    <row r="286" spans="1:23" x14ac:dyDescent="0.2">
      <c r="A286" s="294"/>
      <c r="B286" s="110"/>
      <c r="C286" s="110"/>
      <c r="D286" s="110"/>
      <c r="E286" s="110"/>
      <c r="F286" s="110"/>
      <c r="G286" s="110"/>
      <c r="H286" s="110"/>
      <c r="I286" s="110"/>
      <c r="J286" s="110"/>
      <c r="K286" s="110"/>
      <c r="L286" s="110"/>
      <c r="M286" s="110"/>
      <c r="N286" s="110"/>
      <c r="O286" s="110"/>
      <c r="P286" s="110"/>
      <c r="Q286" s="110"/>
      <c r="R286" s="110"/>
      <c r="S286" s="110"/>
      <c r="T286" s="295"/>
    </row>
    <row r="287" spans="1:23" x14ac:dyDescent="0.2">
      <c r="A287" s="288" t="s">
        <v>26</v>
      </c>
      <c r="B287" s="291" t="s">
        <v>25</v>
      </c>
      <c r="C287" s="292"/>
      <c r="D287" s="292"/>
      <c r="E287" s="292"/>
      <c r="F287" s="292"/>
      <c r="G287" s="292"/>
      <c r="H287" s="292"/>
      <c r="I287" s="293"/>
      <c r="J287" s="220" t="s">
        <v>37</v>
      </c>
      <c r="K287" s="263" t="s">
        <v>23</v>
      </c>
      <c r="L287" s="264"/>
      <c r="M287" s="265"/>
      <c r="N287" s="263" t="s">
        <v>38</v>
      </c>
      <c r="O287" s="264"/>
      <c r="P287" s="265"/>
      <c r="Q287" s="244" t="s">
        <v>22</v>
      </c>
      <c r="R287" s="244"/>
      <c r="S287" s="244"/>
      <c r="T287" s="244" t="s">
        <v>21</v>
      </c>
    </row>
    <row r="288" spans="1:23" x14ac:dyDescent="0.2">
      <c r="A288" s="289"/>
      <c r="B288" s="294"/>
      <c r="C288" s="110"/>
      <c r="D288" s="110"/>
      <c r="E288" s="110"/>
      <c r="F288" s="110"/>
      <c r="G288" s="110"/>
      <c r="H288" s="110"/>
      <c r="I288" s="295"/>
      <c r="J288" s="221"/>
      <c r="K288" s="266"/>
      <c r="L288" s="267"/>
      <c r="M288" s="268"/>
      <c r="N288" s="266"/>
      <c r="O288" s="267"/>
      <c r="P288" s="268"/>
      <c r="Q288" s="244"/>
      <c r="R288" s="244"/>
      <c r="S288" s="244"/>
      <c r="T288" s="244"/>
    </row>
    <row r="289" spans="1:25" x14ac:dyDescent="0.2">
      <c r="A289" s="290"/>
      <c r="B289" s="296"/>
      <c r="C289" s="297"/>
      <c r="D289" s="297"/>
      <c r="E289" s="297"/>
      <c r="F289" s="297"/>
      <c r="G289" s="297"/>
      <c r="H289" s="297"/>
      <c r="I289" s="298"/>
      <c r="J289" s="222"/>
      <c r="K289" s="3" t="s">
        <v>27</v>
      </c>
      <c r="L289" s="3" t="s">
        <v>28</v>
      </c>
      <c r="M289" s="3" t="s">
        <v>29</v>
      </c>
      <c r="N289" s="3" t="s">
        <v>33</v>
      </c>
      <c r="O289" s="3" t="s">
        <v>7</v>
      </c>
      <c r="P289" s="3" t="s">
        <v>30</v>
      </c>
      <c r="Q289" s="3" t="s">
        <v>31</v>
      </c>
      <c r="R289" s="3" t="s">
        <v>27</v>
      </c>
      <c r="S289" s="3" t="s">
        <v>32</v>
      </c>
      <c r="T289" s="244"/>
    </row>
    <row r="290" spans="1:25" ht="28.35" customHeight="1" x14ac:dyDescent="0.25">
      <c r="A290" s="72" t="s">
        <v>226</v>
      </c>
      <c r="B290" s="282" t="s">
        <v>227</v>
      </c>
      <c r="C290" s="285"/>
      <c r="D290" s="285"/>
      <c r="E290" s="285"/>
      <c r="F290" s="285"/>
      <c r="G290" s="285"/>
      <c r="H290" s="285"/>
      <c r="I290" s="286"/>
      <c r="J290" s="70">
        <v>5</v>
      </c>
      <c r="K290" s="70">
        <v>2</v>
      </c>
      <c r="L290" s="70">
        <v>2</v>
      </c>
      <c r="M290" s="70">
        <v>0</v>
      </c>
      <c r="N290" s="7">
        <f>K290+L290+M290</f>
        <v>4</v>
      </c>
      <c r="O290" s="8">
        <f>P290-N290</f>
        <v>6</v>
      </c>
      <c r="P290" s="8">
        <f>ROUND(PRODUCT(J290,25)/12,0)</f>
        <v>10</v>
      </c>
      <c r="Q290" s="11" t="s">
        <v>31</v>
      </c>
      <c r="R290" s="5"/>
      <c r="S290" s="12"/>
      <c r="T290" s="5" t="s">
        <v>141</v>
      </c>
      <c r="U290" s="373" t="str">
        <f>IF(J297&gt;=30,"Corect","Sunt necesare cel puțin 30 de credite")</f>
        <v>Corect</v>
      </c>
      <c r="V290" s="374"/>
      <c r="W290" s="374"/>
    </row>
    <row r="291" spans="1:25" ht="19.7" customHeight="1" x14ac:dyDescent="0.25">
      <c r="A291" s="72" t="s">
        <v>228</v>
      </c>
      <c r="B291" s="282" t="s">
        <v>229</v>
      </c>
      <c r="C291" s="285"/>
      <c r="D291" s="285"/>
      <c r="E291" s="285"/>
      <c r="F291" s="285"/>
      <c r="G291" s="285"/>
      <c r="H291" s="285"/>
      <c r="I291" s="286"/>
      <c r="J291" s="70">
        <v>4</v>
      </c>
      <c r="K291" s="70">
        <v>0</v>
      </c>
      <c r="L291" s="70">
        <v>0</v>
      </c>
      <c r="M291" s="70">
        <v>2</v>
      </c>
      <c r="N291" s="7">
        <f t="shared" ref="N291:N296" si="34">K291+L291+M291</f>
        <v>2</v>
      </c>
      <c r="O291" s="8">
        <f t="shared" ref="O291:O296" si="35">P291-N291</f>
        <v>6</v>
      </c>
      <c r="P291" s="8">
        <f t="shared" ref="P291:P296" si="36">ROUND(PRODUCT(J291,25)/12,0)</f>
        <v>8</v>
      </c>
      <c r="Q291" s="11"/>
      <c r="R291" s="5"/>
      <c r="S291" s="12" t="s">
        <v>32</v>
      </c>
      <c r="T291" s="5" t="s">
        <v>143</v>
      </c>
    </row>
    <row r="292" spans="1:25" ht="28.35" customHeight="1" x14ac:dyDescent="0.25">
      <c r="A292" s="72" t="s">
        <v>230</v>
      </c>
      <c r="B292" s="282" t="s">
        <v>231</v>
      </c>
      <c r="C292" s="285"/>
      <c r="D292" s="285"/>
      <c r="E292" s="285"/>
      <c r="F292" s="285"/>
      <c r="G292" s="285"/>
      <c r="H292" s="285"/>
      <c r="I292" s="286"/>
      <c r="J292" s="70">
        <v>5</v>
      </c>
      <c r="K292" s="70">
        <v>2</v>
      </c>
      <c r="L292" s="70">
        <v>2</v>
      </c>
      <c r="M292" s="70">
        <v>0</v>
      </c>
      <c r="N292" s="7">
        <f t="shared" si="34"/>
        <v>4</v>
      </c>
      <c r="O292" s="8">
        <f t="shared" si="35"/>
        <v>6</v>
      </c>
      <c r="P292" s="8">
        <f t="shared" si="36"/>
        <v>10</v>
      </c>
      <c r="Q292" s="11" t="s">
        <v>31</v>
      </c>
      <c r="R292" s="5"/>
      <c r="S292" s="12"/>
      <c r="T292" s="5" t="s">
        <v>36</v>
      </c>
    </row>
    <row r="293" spans="1:25" ht="28.35" customHeight="1" x14ac:dyDescent="0.25">
      <c r="A293" s="72" t="s">
        <v>232</v>
      </c>
      <c r="B293" s="282" t="s">
        <v>233</v>
      </c>
      <c r="C293" s="285"/>
      <c r="D293" s="285"/>
      <c r="E293" s="285"/>
      <c r="F293" s="285"/>
      <c r="G293" s="285"/>
      <c r="H293" s="285"/>
      <c r="I293" s="286"/>
      <c r="J293" s="70">
        <v>5</v>
      </c>
      <c r="K293" s="70">
        <v>2</v>
      </c>
      <c r="L293" s="70">
        <v>2</v>
      </c>
      <c r="M293" s="70">
        <v>0</v>
      </c>
      <c r="N293" s="7">
        <f t="shared" si="34"/>
        <v>4</v>
      </c>
      <c r="O293" s="8">
        <f t="shared" si="35"/>
        <v>6</v>
      </c>
      <c r="P293" s="8">
        <f t="shared" si="36"/>
        <v>10</v>
      </c>
      <c r="Q293" s="11"/>
      <c r="R293" s="5" t="s">
        <v>27</v>
      </c>
      <c r="S293" s="12"/>
      <c r="T293" s="5" t="s">
        <v>142</v>
      </c>
    </row>
    <row r="294" spans="1:25" ht="28.35" customHeight="1" x14ac:dyDescent="0.25">
      <c r="A294" s="72" t="s">
        <v>234</v>
      </c>
      <c r="B294" s="282" t="s">
        <v>235</v>
      </c>
      <c r="C294" s="285"/>
      <c r="D294" s="285"/>
      <c r="E294" s="285"/>
      <c r="F294" s="285"/>
      <c r="G294" s="285"/>
      <c r="H294" s="285"/>
      <c r="I294" s="286"/>
      <c r="J294" s="70">
        <v>3</v>
      </c>
      <c r="K294" s="70">
        <v>0</v>
      </c>
      <c r="L294" s="70">
        <v>0</v>
      </c>
      <c r="M294" s="95">
        <v>2</v>
      </c>
      <c r="N294" s="7">
        <f t="shared" si="34"/>
        <v>2</v>
      </c>
      <c r="O294" s="8">
        <f t="shared" si="35"/>
        <v>4</v>
      </c>
      <c r="P294" s="8">
        <f t="shared" si="36"/>
        <v>6</v>
      </c>
      <c r="Q294" s="11"/>
      <c r="R294" s="5"/>
      <c r="S294" s="12" t="s">
        <v>32</v>
      </c>
      <c r="T294" s="5" t="s">
        <v>143</v>
      </c>
    </row>
    <row r="295" spans="1:25" ht="19.7" customHeight="1" x14ac:dyDescent="0.25">
      <c r="A295" s="74" t="s">
        <v>236</v>
      </c>
      <c r="B295" s="303" t="s">
        <v>237</v>
      </c>
      <c r="C295" s="285"/>
      <c r="D295" s="285"/>
      <c r="E295" s="285"/>
      <c r="F295" s="285"/>
      <c r="G295" s="285"/>
      <c r="H295" s="285"/>
      <c r="I295" s="286"/>
      <c r="J295" s="73">
        <v>4</v>
      </c>
      <c r="K295" s="73">
        <v>2</v>
      </c>
      <c r="L295" s="73">
        <v>1</v>
      </c>
      <c r="M295" s="73">
        <v>0</v>
      </c>
      <c r="N295" s="7">
        <f t="shared" si="34"/>
        <v>3</v>
      </c>
      <c r="O295" s="8">
        <f t="shared" si="35"/>
        <v>5</v>
      </c>
      <c r="P295" s="8">
        <f t="shared" si="36"/>
        <v>8</v>
      </c>
      <c r="Q295" s="11" t="s">
        <v>31</v>
      </c>
      <c r="R295" s="5"/>
      <c r="S295" s="12"/>
      <c r="T295" s="5" t="s">
        <v>143</v>
      </c>
    </row>
    <row r="296" spans="1:25" ht="19.7" customHeight="1" x14ac:dyDescent="0.25">
      <c r="A296" s="74" t="s">
        <v>236</v>
      </c>
      <c r="B296" s="303" t="s">
        <v>238</v>
      </c>
      <c r="C296" s="285"/>
      <c r="D296" s="285"/>
      <c r="E296" s="285"/>
      <c r="F296" s="285"/>
      <c r="G296" s="285"/>
      <c r="H296" s="285"/>
      <c r="I296" s="286"/>
      <c r="J296" s="73">
        <v>4</v>
      </c>
      <c r="K296" s="73">
        <v>2</v>
      </c>
      <c r="L296" s="73">
        <v>1</v>
      </c>
      <c r="M296" s="73">
        <v>0</v>
      </c>
      <c r="N296" s="7">
        <f t="shared" si="34"/>
        <v>3</v>
      </c>
      <c r="O296" s="8">
        <f t="shared" si="35"/>
        <v>5</v>
      </c>
      <c r="P296" s="8">
        <f t="shared" si="36"/>
        <v>8</v>
      </c>
      <c r="Q296" s="11" t="s">
        <v>31</v>
      </c>
      <c r="R296" s="5"/>
      <c r="S296" s="12"/>
      <c r="T296" s="5" t="s">
        <v>143</v>
      </c>
    </row>
    <row r="297" spans="1:25" x14ac:dyDescent="0.2">
      <c r="A297" s="9" t="s">
        <v>24</v>
      </c>
      <c r="B297" s="199"/>
      <c r="C297" s="299"/>
      <c r="D297" s="299"/>
      <c r="E297" s="299"/>
      <c r="F297" s="299"/>
      <c r="G297" s="299"/>
      <c r="H297" s="299"/>
      <c r="I297" s="200"/>
      <c r="J297" s="9">
        <f t="shared" ref="J297:P297" si="37">SUM(J290:J296)</f>
        <v>30</v>
      </c>
      <c r="K297" s="9">
        <f t="shared" si="37"/>
        <v>10</v>
      </c>
      <c r="L297" s="9">
        <f t="shared" si="37"/>
        <v>8</v>
      </c>
      <c r="M297" s="9">
        <f t="shared" si="37"/>
        <v>4</v>
      </c>
      <c r="N297" s="9">
        <f t="shared" si="37"/>
        <v>22</v>
      </c>
      <c r="O297" s="9">
        <f t="shared" si="37"/>
        <v>38</v>
      </c>
      <c r="P297" s="9">
        <f t="shared" si="37"/>
        <v>60</v>
      </c>
      <c r="Q297" s="9">
        <f>COUNTIF(Q290:Q296,"E")</f>
        <v>4</v>
      </c>
      <c r="R297" s="9">
        <f>COUNTIF(R290:R296,"C")</f>
        <v>1</v>
      </c>
      <c r="S297" s="9">
        <f>COUNTIF(S290:S296,"VP")</f>
        <v>2</v>
      </c>
      <c r="T297" s="42">
        <f>COUNTA(T290:T296)</f>
        <v>7</v>
      </c>
      <c r="U297" s="196" t="str">
        <f>IF(Q297&gt;=SUM(R297:S297),"Corect","E trebuie să fie cel puțin egal cu C+VP")</f>
        <v>Corect</v>
      </c>
      <c r="V297" s="197"/>
      <c r="W297" s="197"/>
    </row>
    <row r="298" spans="1:25" x14ac:dyDescent="0.2">
      <c r="A298" s="291" t="s">
        <v>45</v>
      </c>
      <c r="B298" s="292"/>
      <c r="C298" s="292"/>
      <c r="D298" s="292"/>
      <c r="E298" s="292"/>
      <c r="F298" s="292"/>
      <c r="G298" s="292"/>
      <c r="H298" s="292"/>
      <c r="I298" s="292"/>
      <c r="J298" s="292"/>
      <c r="K298" s="292"/>
      <c r="L298" s="292"/>
      <c r="M298" s="292"/>
      <c r="N298" s="292"/>
      <c r="O298" s="292"/>
      <c r="P298" s="292"/>
      <c r="Q298" s="292"/>
      <c r="R298" s="292"/>
      <c r="S298" s="292"/>
      <c r="T298" s="293"/>
      <c r="U298" s="2"/>
      <c r="V298" s="2"/>
      <c r="W298" s="2"/>
      <c r="X298" s="2"/>
      <c r="Y298" s="2"/>
    </row>
    <row r="299" spans="1:25" x14ac:dyDescent="0.2">
      <c r="A299" s="296"/>
      <c r="B299" s="297"/>
      <c r="C299" s="297"/>
      <c r="D299" s="297"/>
      <c r="E299" s="297"/>
      <c r="F299" s="297"/>
      <c r="G299" s="297"/>
      <c r="H299" s="297"/>
      <c r="I299" s="297"/>
      <c r="J299" s="297"/>
      <c r="K299" s="297"/>
      <c r="L299" s="297"/>
      <c r="M299" s="297"/>
      <c r="N299" s="297"/>
      <c r="O299" s="297"/>
      <c r="P299" s="297"/>
      <c r="Q299" s="297"/>
      <c r="R299" s="297"/>
      <c r="S299" s="297"/>
      <c r="T299" s="298"/>
      <c r="U299" s="2"/>
      <c r="V299" s="2"/>
      <c r="W299" s="2"/>
      <c r="X299" s="2"/>
      <c r="Y299" s="2"/>
    </row>
    <row r="300" spans="1:25" x14ac:dyDescent="0.2">
      <c r="A300" s="262" t="s">
        <v>26</v>
      </c>
      <c r="B300" s="291" t="s">
        <v>25</v>
      </c>
      <c r="C300" s="292"/>
      <c r="D300" s="292"/>
      <c r="E300" s="292"/>
      <c r="F300" s="292"/>
      <c r="G300" s="292"/>
      <c r="H300" s="292"/>
      <c r="I300" s="293"/>
      <c r="J300" s="244" t="s">
        <v>37</v>
      </c>
      <c r="K300" s="263" t="s">
        <v>23</v>
      </c>
      <c r="L300" s="264"/>
      <c r="M300" s="265"/>
      <c r="N300" s="263" t="s">
        <v>38</v>
      </c>
      <c r="O300" s="264"/>
      <c r="P300" s="265"/>
      <c r="Q300" s="263" t="s">
        <v>22</v>
      </c>
      <c r="R300" s="264"/>
      <c r="S300" s="265"/>
      <c r="T300" s="244" t="s">
        <v>21</v>
      </c>
      <c r="U300" s="2"/>
      <c r="V300" s="2"/>
      <c r="W300" s="2"/>
      <c r="X300" s="2"/>
      <c r="Y300" s="2"/>
    </row>
    <row r="301" spans="1:25" x14ac:dyDescent="0.2">
      <c r="A301" s="262"/>
      <c r="B301" s="294"/>
      <c r="C301" s="110"/>
      <c r="D301" s="110"/>
      <c r="E301" s="110"/>
      <c r="F301" s="110"/>
      <c r="G301" s="110"/>
      <c r="H301" s="110"/>
      <c r="I301" s="295"/>
      <c r="J301" s="244"/>
      <c r="K301" s="266"/>
      <c r="L301" s="267"/>
      <c r="M301" s="268"/>
      <c r="N301" s="266"/>
      <c r="O301" s="267"/>
      <c r="P301" s="268"/>
      <c r="Q301" s="266"/>
      <c r="R301" s="267"/>
      <c r="S301" s="268"/>
      <c r="T301" s="244"/>
      <c r="U301" s="2"/>
      <c r="V301" s="2"/>
      <c r="W301" s="2"/>
      <c r="X301" s="2"/>
      <c r="Y301" s="2"/>
    </row>
    <row r="302" spans="1:25" x14ac:dyDescent="0.2">
      <c r="A302" s="262"/>
      <c r="B302" s="296"/>
      <c r="C302" s="297"/>
      <c r="D302" s="297"/>
      <c r="E302" s="297"/>
      <c r="F302" s="297"/>
      <c r="G302" s="297"/>
      <c r="H302" s="297"/>
      <c r="I302" s="298"/>
      <c r="J302" s="244"/>
      <c r="K302" s="3" t="s">
        <v>27</v>
      </c>
      <c r="L302" s="3" t="s">
        <v>28</v>
      </c>
      <c r="M302" s="3" t="s">
        <v>29</v>
      </c>
      <c r="N302" s="3" t="s">
        <v>33</v>
      </c>
      <c r="O302" s="3" t="s">
        <v>7</v>
      </c>
      <c r="P302" s="3" t="s">
        <v>30</v>
      </c>
      <c r="Q302" s="3" t="s">
        <v>31</v>
      </c>
      <c r="R302" s="3" t="s">
        <v>27</v>
      </c>
      <c r="S302" s="3" t="s">
        <v>32</v>
      </c>
      <c r="T302" s="244"/>
      <c r="U302" s="2"/>
      <c r="V302" s="2"/>
      <c r="W302" s="2"/>
      <c r="X302" s="2"/>
      <c r="Y302" s="2"/>
    </row>
    <row r="303" spans="1:25" x14ac:dyDescent="0.2">
      <c r="A303" s="86" t="s">
        <v>184</v>
      </c>
      <c r="B303" s="313" t="s">
        <v>85</v>
      </c>
      <c r="C303" s="313"/>
      <c r="D303" s="313"/>
      <c r="E303" s="313"/>
      <c r="F303" s="313"/>
      <c r="G303" s="313"/>
      <c r="H303" s="313"/>
      <c r="I303" s="313"/>
      <c r="J303" s="313"/>
      <c r="K303" s="313"/>
      <c r="L303" s="313"/>
      <c r="M303" s="313"/>
      <c r="N303" s="313"/>
      <c r="O303" s="313"/>
      <c r="P303" s="313"/>
      <c r="Q303" s="313"/>
      <c r="R303" s="313"/>
      <c r="S303" s="313"/>
      <c r="T303" s="313"/>
      <c r="U303" s="29"/>
      <c r="V303" s="29"/>
      <c r="W303" s="29"/>
      <c r="X303" s="29"/>
      <c r="Y303" s="29"/>
    </row>
    <row r="304" spans="1:25" ht="19.7" customHeight="1" x14ac:dyDescent="0.25">
      <c r="A304" s="70" t="s">
        <v>239</v>
      </c>
      <c r="B304" s="307" t="s">
        <v>240</v>
      </c>
      <c r="C304" s="308"/>
      <c r="D304" s="308"/>
      <c r="E304" s="308"/>
      <c r="F304" s="308"/>
      <c r="G304" s="308"/>
      <c r="H304" s="308"/>
      <c r="I304" s="309"/>
      <c r="J304" s="83">
        <v>4</v>
      </c>
      <c r="K304" s="83">
        <v>2</v>
      </c>
      <c r="L304" s="83">
        <v>1</v>
      </c>
      <c r="M304" s="83">
        <v>0</v>
      </c>
      <c r="N304" s="8">
        <f t="shared" ref="N304:N314" si="38">K304+L304+M304</f>
        <v>3</v>
      </c>
      <c r="O304" s="8">
        <f t="shared" ref="O304:O314" si="39">P304-N304</f>
        <v>4</v>
      </c>
      <c r="P304" s="8">
        <f t="shared" ref="P304:P314" si="40">ROUND(PRODUCT(J304,25)/14,0)</f>
        <v>7</v>
      </c>
      <c r="Q304" s="11" t="s">
        <v>31</v>
      </c>
      <c r="R304" s="5"/>
      <c r="S304" s="12"/>
      <c r="T304" s="5" t="s">
        <v>143</v>
      </c>
      <c r="U304" s="29"/>
      <c r="V304" s="29"/>
      <c r="W304" s="29"/>
      <c r="X304" s="29"/>
      <c r="Y304" s="29"/>
    </row>
    <row r="305" spans="1:25" ht="19.7" customHeight="1" x14ac:dyDescent="0.25">
      <c r="A305" s="70" t="s">
        <v>241</v>
      </c>
      <c r="B305" s="307" t="s">
        <v>242</v>
      </c>
      <c r="C305" s="308"/>
      <c r="D305" s="308"/>
      <c r="E305" s="308"/>
      <c r="F305" s="308"/>
      <c r="G305" s="308"/>
      <c r="H305" s="308"/>
      <c r="I305" s="309"/>
      <c r="J305" s="83">
        <v>4</v>
      </c>
      <c r="K305" s="83">
        <v>2</v>
      </c>
      <c r="L305" s="83">
        <v>1</v>
      </c>
      <c r="M305" s="83">
        <v>0</v>
      </c>
      <c r="N305" s="8">
        <f t="shared" ref="N305:N306" si="41">K305+L305+M305</f>
        <v>3</v>
      </c>
      <c r="O305" s="8">
        <f t="shared" ref="O305:O306" si="42">P305-N305</f>
        <v>4</v>
      </c>
      <c r="P305" s="8">
        <f t="shared" ref="P305:P306" si="43">ROUND(PRODUCT(J305,25)/14,0)</f>
        <v>7</v>
      </c>
      <c r="Q305" s="11" t="s">
        <v>31</v>
      </c>
      <c r="R305" s="5"/>
      <c r="S305" s="12"/>
      <c r="T305" s="5" t="s">
        <v>36</v>
      </c>
      <c r="U305" s="29"/>
      <c r="V305" s="29"/>
      <c r="W305" s="29"/>
      <c r="X305" s="29"/>
      <c r="Y305" s="29"/>
    </row>
    <row r="306" spans="1:25" ht="19.7" customHeight="1" x14ac:dyDescent="0.25">
      <c r="A306" s="70" t="s">
        <v>243</v>
      </c>
      <c r="B306" s="307" t="s">
        <v>244</v>
      </c>
      <c r="C306" s="308"/>
      <c r="D306" s="308"/>
      <c r="E306" s="308"/>
      <c r="F306" s="308"/>
      <c r="G306" s="308"/>
      <c r="H306" s="308"/>
      <c r="I306" s="309"/>
      <c r="J306" s="83">
        <v>4</v>
      </c>
      <c r="K306" s="83">
        <v>2</v>
      </c>
      <c r="L306" s="83">
        <v>1</v>
      </c>
      <c r="M306" s="83">
        <v>0</v>
      </c>
      <c r="N306" s="8">
        <f t="shared" si="41"/>
        <v>3</v>
      </c>
      <c r="O306" s="8">
        <f t="shared" si="42"/>
        <v>4</v>
      </c>
      <c r="P306" s="8">
        <f t="shared" si="43"/>
        <v>7</v>
      </c>
      <c r="Q306" s="11" t="s">
        <v>31</v>
      </c>
      <c r="R306" s="5"/>
      <c r="S306" s="12"/>
      <c r="T306" s="5" t="s">
        <v>143</v>
      </c>
      <c r="U306" s="29"/>
      <c r="V306" s="29"/>
      <c r="W306" s="29"/>
      <c r="X306" s="29"/>
      <c r="Y306" s="29"/>
    </row>
    <row r="307" spans="1:25" ht="28.35" customHeight="1" x14ac:dyDescent="0.25">
      <c r="A307" s="70" t="s">
        <v>245</v>
      </c>
      <c r="B307" s="307" t="s">
        <v>246</v>
      </c>
      <c r="C307" s="308"/>
      <c r="D307" s="308"/>
      <c r="E307" s="308"/>
      <c r="F307" s="308"/>
      <c r="G307" s="308"/>
      <c r="H307" s="308"/>
      <c r="I307" s="309"/>
      <c r="J307" s="83">
        <v>4</v>
      </c>
      <c r="K307" s="83">
        <v>2</v>
      </c>
      <c r="L307" s="83">
        <v>1</v>
      </c>
      <c r="M307" s="83">
        <v>0</v>
      </c>
      <c r="N307" s="8">
        <f>K307+L307+M307</f>
        <v>3</v>
      </c>
      <c r="O307" s="8">
        <f>P307-N307</f>
        <v>4</v>
      </c>
      <c r="P307" s="8">
        <f>ROUND(PRODUCT(J307,25)/14,0)</f>
        <v>7</v>
      </c>
      <c r="Q307" s="11" t="s">
        <v>31</v>
      </c>
      <c r="R307" s="5"/>
      <c r="S307" s="12"/>
      <c r="T307" s="5" t="s">
        <v>143</v>
      </c>
      <c r="U307" s="29"/>
      <c r="V307" s="29"/>
      <c r="W307" s="29"/>
      <c r="X307" s="29"/>
      <c r="Y307" s="29"/>
    </row>
    <row r="308" spans="1:25" ht="28.35" customHeight="1" x14ac:dyDescent="0.25">
      <c r="A308" s="70" t="s">
        <v>247</v>
      </c>
      <c r="B308" s="307" t="s">
        <v>248</v>
      </c>
      <c r="C308" s="308"/>
      <c r="D308" s="308"/>
      <c r="E308" s="308"/>
      <c r="F308" s="308"/>
      <c r="G308" s="308"/>
      <c r="H308" s="308"/>
      <c r="I308" s="309"/>
      <c r="J308" s="83">
        <v>4</v>
      </c>
      <c r="K308" s="83">
        <v>2</v>
      </c>
      <c r="L308" s="83">
        <v>1</v>
      </c>
      <c r="M308" s="83">
        <v>0</v>
      </c>
      <c r="N308" s="8">
        <f t="shared" si="38"/>
        <v>3</v>
      </c>
      <c r="O308" s="8">
        <f t="shared" si="39"/>
        <v>4</v>
      </c>
      <c r="P308" s="8">
        <f t="shared" si="40"/>
        <v>7</v>
      </c>
      <c r="Q308" s="11" t="s">
        <v>31</v>
      </c>
      <c r="R308" s="5"/>
      <c r="S308" s="12"/>
      <c r="T308" s="5" t="s">
        <v>143</v>
      </c>
      <c r="U308" s="29"/>
      <c r="V308" s="29"/>
      <c r="W308" s="29"/>
      <c r="X308" s="29"/>
      <c r="Y308" s="29"/>
    </row>
    <row r="309" spans="1:25" x14ac:dyDescent="0.2">
      <c r="A309" s="86" t="s">
        <v>197</v>
      </c>
      <c r="B309" s="313" t="s">
        <v>86</v>
      </c>
      <c r="C309" s="313"/>
      <c r="D309" s="313"/>
      <c r="E309" s="313"/>
      <c r="F309" s="313"/>
      <c r="G309" s="313"/>
      <c r="H309" s="313"/>
      <c r="I309" s="313"/>
      <c r="J309" s="313"/>
      <c r="K309" s="313"/>
      <c r="L309" s="313"/>
      <c r="M309" s="313"/>
      <c r="N309" s="313"/>
      <c r="O309" s="313"/>
      <c r="P309" s="313"/>
      <c r="Q309" s="313"/>
      <c r="R309" s="313"/>
      <c r="S309" s="313"/>
      <c r="T309" s="313"/>
      <c r="U309" s="29"/>
      <c r="V309" s="29"/>
      <c r="W309" s="29"/>
      <c r="X309" s="29"/>
      <c r="Y309" s="29"/>
    </row>
    <row r="310" spans="1:25" ht="28.35" customHeight="1" x14ac:dyDescent="0.25">
      <c r="A310" s="39"/>
      <c r="B310" s="314" t="s">
        <v>249</v>
      </c>
      <c r="C310" s="308"/>
      <c r="D310" s="308"/>
      <c r="E310" s="308"/>
      <c r="F310" s="308"/>
      <c r="G310" s="308"/>
      <c r="H310" s="308"/>
      <c r="I310" s="309"/>
      <c r="J310" s="83">
        <v>4</v>
      </c>
      <c r="K310" s="83">
        <v>2</v>
      </c>
      <c r="L310" s="83">
        <v>1</v>
      </c>
      <c r="M310" s="83">
        <v>0</v>
      </c>
      <c r="N310" s="8">
        <f t="shared" si="38"/>
        <v>3</v>
      </c>
      <c r="O310" s="8">
        <f t="shared" si="39"/>
        <v>4</v>
      </c>
      <c r="P310" s="8">
        <f t="shared" si="40"/>
        <v>7</v>
      </c>
      <c r="Q310" s="11" t="s">
        <v>31</v>
      </c>
      <c r="R310" s="5"/>
      <c r="S310" s="12"/>
      <c r="T310" s="5" t="s">
        <v>143</v>
      </c>
      <c r="U310" s="29"/>
      <c r="V310" s="29"/>
      <c r="W310" s="29"/>
      <c r="X310" s="29"/>
      <c r="Y310" s="29"/>
    </row>
    <row r="311" spans="1:25" ht="28.35" customHeight="1" x14ac:dyDescent="0.25">
      <c r="A311" s="70" t="s">
        <v>254</v>
      </c>
      <c r="B311" s="314" t="s">
        <v>250</v>
      </c>
      <c r="C311" s="308"/>
      <c r="D311" s="308"/>
      <c r="E311" s="308"/>
      <c r="F311" s="308"/>
      <c r="G311" s="308"/>
      <c r="H311" s="308"/>
      <c r="I311" s="309"/>
      <c r="J311" s="83">
        <v>4</v>
      </c>
      <c r="K311" s="83">
        <v>2</v>
      </c>
      <c r="L311" s="83">
        <v>1</v>
      </c>
      <c r="M311" s="83">
        <v>0</v>
      </c>
      <c r="N311" s="8">
        <f t="shared" ref="N311:N312" si="44">K311+L311+M311</f>
        <v>3</v>
      </c>
      <c r="O311" s="8">
        <f t="shared" ref="O311:O312" si="45">P311-N311</f>
        <v>4</v>
      </c>
      <c r="P311" s="8">
        <f t="shared" ref="P311:P312" si="46">ROUND(PRODUCT(J311,25)/14,0)</f>
        <v>7</v>
      </c>
      <c r="Q311" s="11" t="s">
        <v>31</v>
      </c>
      <c r="R311" s="5"/>
      <c r="S311" s="12"/>
      <c r="T311" s="5" t="s">
        <v>143</v>
      </c>
      <c r="U311" s="29"/>
      <c r="V311" s="29"/>
      <c r="W311" s="29"/>
      <c r="X311" s="29"/>
      <c r="Y311" s="29"/>
    </row>
    <row r="312" spans="1:25" ht="19.7" customHeight="1" x14ac:dyDescent="0.25">
      <c r="A312" s="70" t="s">
        <v>256</v>
      </c>
      <c r="B312" s="314" t="s">
        <v>251</v>
      </c>
      <c r="C312" s="308"/>
      <c r="D312" s="308"/>
      <c r="E312" s="308"/>
      <c r="F312" s="308"/>
      <c r="G312" s="308"/>
      <c r="H312" s="308"/>
      <c r="I312" s="309"/>
      <c r="J312" s="83">
        <v>4</v>
      </c>
      <c r="K312" s="83">
        <v>2</v>
      </c>
      <c r="L312" s="83">
        <v>1</v>
      </c>
      <c r="M312" s="83">
        <v>0</v>
      </c>
      <c r="N312" s="8">
        <f t="shared" si="44"/>
        <v>3</v>
      </c>
      <c r="O312" s="8">
        <f t="shared" si="45"/>
        <v>4</v>
      </c>
      <c r="P312" s="8">
        <f t="shared" si="46"/>
        <v>7</v>
      </c>
      <c r="Q312" s="11" t="s">
        <v>31</v>
      </c>
      <c r="R312" s="5"/>
      <c r="S312" s="12"/>
      <c r="T312" s="5" t="s">
        <v>143</v>
      </c>
      <c r="U312" s="29"/>
      <c r="V312" s="29"/>
      <c r="W312" s="29"/>
      <c r="X312" s="29"/>
      <c r="Y312" s="29"/>
    </row>
    <row r="313" spans="1:25" ht="28.35" customHeight="1" x14ac:dyDescent="0.25">
      <c r="A313" s="70" t="s">
        <v>258</v>
      </c>
      <c r="B313" s="314" t="s">
        <v>252</v>
      </c>
      <c r="C313" s="308"/>
      <c r="D313" s="308"/>
      <c r="E313" s="308"/>
      <c r="F313" s="308"/>
      <c r="G313" s="308"/>
      <c r="H313" s="308"/>
      <c r="I313" s="309"/>
      <c r="J313" s="83">
        <v>4</v>
      </c>
      <c r="K313" s="83">
        <v>2</v>
      </c>
      <c r="L313" s="83">
        <v>1</v>
      </c>
      <c r="M313" s="83">
        <v>0</v>
      </c>
      <c r="N313" s="8">
        <f t="shared" si="38"/>
        <v>3</v>
      </c>
      <c r="O313" s="8">
        <f t="shared" si="39"/>
        <v>4</v>
      </c>
      <c r="P313" s="8">
        <f t="shared" si="40"/>
        <v>7</v>
      </c>
      <c r="Q313" s="11" t="s">
        <v>31</v>
      </c>
      <c r="R313" s="5"/>
      <c r="S313" s="12"/>
      <c r="T313" s="5" t="s">
        <v>143</v>
      </c>
      <c r="U313" s="29"/>
      <c r="V313" s="29"/>
      <c r="W313" s="29"/>
      <c r="X313" s="29"/>
      <c r="Y313" s="29"/>
    </row>
    <row r="314" spans="1:25" ht="28.35" customHeight="1" x14ac:dyDescent="0.25">
      <c r="A314" s="70" t="s">
        <v>260</v>
      </c>
      <c r="B314" s="311" t="s">
        <v>253</v>
      </c>
      <c r="C314" s="308"/>
      <c r="D314" s="308"/>
      <c r="E314" s="308"/>
      <c r="F314" s="308"/>
      <c r="G314" s="308"/>
      <c r="H314" s="308"/>
      <c r="I314" s="309"/>
      <c r="J314" s="83">
        <v>4</v>
      </c>
      <c r="K314" s="83">
        <v>2</v>
      </c>
      <c r="L314" s="83">
        <v>1</v>
      </c>
      <c r="M314" s="83">
        <v>0</v>
      </c>
      <c r="N314" s="8">
        <f t="shared" si="38"/>
        <v>3</v>
      </c>
      <c r="O314" s="8">
        <f t="shared" si="39"/>
        <v>4</v>
      </c>
      <c r="P314" s="8">
        <f t="shared" si="40"/>
        <v>7</v>
      </c>
      <c r="Q314" s="11" t="s">
        <v>31</v>
      </c>
      <c r="R314" s="5"/>
      <c r="S314" s="12"/>
      <c r="T314" s="5" t="s">
        <v>143</v>
      </c>
    </row>
    <row r="315" spans="1:25" x14ac:dyDescent="0.2">
      <c r="A315" s="85" t="s">
        <v>210</v>
      </c>
      <c r="B315" s="313" t="s">
        <v>87</v>
      </c>
      <c r="C315" s="313"/>
      <c r="D315" s="313"/>
      <c r="E315" s="313"/>
      <c r="F315" s="313"/>
      <c r="G315" s="313"/>
      <c r="H315" s="313"/>
      <c r="I315" s="313"/>
      <c r="J315" s="313"/>
      <c r="K315" s="313"/>
      <c r="L315" s="313"/>
      <c r="M315" s="313"/>
      <c r="N315" s="313"/>
      <c r="O315" s="313"/>
      <c r="P315" s="313"/>
      <c r="Q315" s="313"/>
      <c r="R315" s="313"/>
      <c r="S315" s="313"/>
      <c r="T315" s="313"/>
      <c r="U315" s="29"/>
      <c r="V315" s="30"/>
      <c r="W315" s="30"/>
      <c r="X315" s="30"/>
      <c r="Y315" s="30"/>
    </row>
    <row r="316" spans="1:25" ht="28.35" customHeight="1" x14ac:dyDescent="0.25">
      <c r="A316" s="39"/>
      <c r="B316" s="314" t="s">
        <v>249</v>
      </c>
      <c r="C316" s="308"/>
      <c r="D316" s="308"/>
      <c r="E316" s="308"/>
      <c r="F316" s="308"/>
      <c r="G316" s="308"/>
      <c r="H316" s="308"/>
      <c r="I316" s="309"/>
      <c r="J316" s="83">
        <v>4</v>
      </c>
      <c r="K316" s="83">
        <v>2</v>
      </c>
      <c r="L316" s="83">
        <v>1</v>
      </c>
      <c r="M316" s="83">
        <v>0</v>
      </c>
      <c r="N316" s="8">
        <f>K316+L316+M316</f>
        <v>3</v>
      </c>
      <c r="O316" s="8">
        <f>P316-N316</f>
        <v>4</v>
      </c>
      <c r="P316" s="8">
        <f>ROUND(PRODUCT(J316,25)/14,0)</f>
        <v>7</v>
      </c>
      <c r="Q316" s="11" t="s">
        <v>31</v>
      </c>
      <c r="R316" s="5"/>
      <c r="S316" s="12"/>
      <c r="T316" s="5" t="s">
        <v>143</v>
      </c>
      <c r="U316" s="30"/>
      <c r="V316" s="30"/>
      <c r="W316" s="30"/>
      <c r="X316" s="30"/>
      <c r="Y316" s="30"/>
    </row>
    <row r="317" spans="1:25" ht="28.35" customHeight="1" x14ac:dyDescent="0.25">
      <c r="A317" s="70" t="s">
        <v>254</v>
      </c>
      <c r="B317" s="307" t="s">
        <v>255</v>
      </c>
      <c r="C317" s="308"/>
      <c r="D317" s="308"/>
      <c r="E317" s="308"/>
      <c r="F317" s="308"/>
      <c r="G317" s="308"/>
      <c r="H317" s="308"/>
      <c r="I317" s="309"/>
      <c r="J317" s="83">
        <v>4</v>
      </c>
      <c r="K317" s="83">
        <v>2</v>
      </c>
      <c r="L317" s="83">
        <v>1</v>
      </c>
      <c r="M317" s="83">
        <v>0</v>
      </c>
      <c r="N317" s="8">
        <f t="shared" ref="N317:N318" si="47">K317+L317+M317</f>
        <v>3</v>
      </c>
      <c r="O317" s="8">
        <f t="shared" ref="O317:O318" si="48">P317-N317</f>
        <v>4</v>
      </c>
      <c r="P317" s="8">
        <f t="shared" ref="P317:P318" si="49">ROUND(PRODUCT(J317,25)/14,0)</f>
        <v>7</v>
      </c>
      <c r="Q317" s="11" t="s">
        <v>31</v>
      </c>
      <c r="R317" s="5"/>
      <c r="S317" s="12"/>
      <c r="T317" s="5" t="s">
        <v>143</v>
      </c>
      <c r="U317" s="30"/>
      <c r="V317" s="30"/>
      <c r="W317" s="30"/>
      <c r="X317" s="30"/>
      <c r="Y317" s="30"/>
    </row>
    <row r="318" spans="1:25" ht="19.7" customHeight="1" x14ac:dyDescent="0.25">
      <c r="A318" s="70" t="s">
        <v>256</v>
      </c>
      <c r="B318" s="311" t="s">
        <v>257</v>
      </c>
      <c r="C318" s="308"/>
      <c r="D318" s="308"/>
      <c r="E318" s="308"/>
      <c r="F318" s="308"/>
      <c r="G318" s="308"/>
      <c r="H318" s="308"/>
      <c r="I318" s="309"/>
      <c r="J318" s="73">
        <v>4</v>
      </c>
      <c r="K318" s="73">
        <v>2</v>
      </c>
      <c r="L318" s="73">
        <v>1</v>
      </c>
      <c r="M318" s="73">
        <v>0</v>
      </c>
      <c r="N318" s="8">
        <f t="shared" si="47"/>
        <v>3</v>
      </c>
      <c r="O318" s="8">
        <f t="shared" si="48"/>
        <v>4</v>
      </c>
      <c r="P318" s="8">
        <f t="shared" si="49"/>
        <v>7</v>
      </c>
      <c r="Q318" s="11" t="s">
        <v>31</v>
      </c>
      <c r="R318" s="5"/>
      <c r="S318" s="12"/>
      <c r="T318" s="5" t="s">
        <v>143</v>
      </c>
      <c r="U318" s="30"/>
      <c r="V318" s="30"/>
      <c r="W318" s="30"/>
      <c r="X318" s="30"/>
      <c r="Y318" s="30"/>
    </row>
    <row r="319" spans="1:25" ht="19.7" customHeight="1" x14ac:dyDescent="0.25">
      <c r="A319" s="70" t="s">
        <v>258</v>
      </c>
      <c r="B319" s="311" t="s">
        <v>259</v>
      </c>
      <c r="C319" s="308"/>
      <c r="D319" s="308"/>
      <c r="E319" s="308"/>
      <c r="F319" s="308"/>
      <c r="G319" s="308"/>
      <c r="H319" s="308"/>
      <c r="I319" s="309"/>
      <c r="J319" s="73">
        <v>4</v>
      </c>
      <c r="K319" s="73">
        <v>2</v>
      </c>
      <c r="L319" s="73">
        <v>1</v>
      </c>
      <c r="M319" s="73">
        <v>0</v>
      </c>
      <c r="N319" s="8">
        <f>K319+L319+M319</f>
        <v>3</v>
      </c>
      <c r="O319" s="8">
        <f t="shared" ref="O319:O329" si="50">P319-N319</f>
        <v>4</v>
      </c>
      <c r="P319" s="8">
        <f t="shared" ref="P319:P325" si="51">ROUND(PRODUCT(J319,25)/14,0)</f>
        <v>7</v>
      </c>
      <c r="Q319" s="11" t="s">
        <v>31</v>
      </c>
      <c r="R319" s="5"/>
      <c r="S319" s="12"/>
      <c r="T319" s="5" t="s">
        <v>143</v>
      </c>
      <c r="U319" s="30"/>
      <c r="V319" s="30"/>
      <c r="W319" s="30"/>
      <c r="X319" s="30"/>
      <c r="Y319" s="30"/>
    </row>
    <row r="320" spans="1:25" ht="28.35" customHeight="1" x14ac:dyDescent="0.25">
      <c r="A320" s="70" t="s">
        <v>260</v>
      </c>
      <c r="B320" s="311" t="s">
        <v>261</v>
      </c>
      <c r="C320" s="308"/>
      <c r="D320" s="308"/>
      <c r="E320" s="308"/>
      <c r="F320" s="308"/>
      <c r="G320" s="308"/>
      <c r="H320" s="308"/>
      <c r="I320" s="309"/>
      <c r="J320" s="84">
        <v>4</v>
      </c>
      <c r="K320" s="84">
        <v>2</v>
      </c>
      <c r="L320" s="84">
        <v>1</v>
      </c>
      <c r="M320" s="84">
        <v>0</v>
      </c>
      <c r="N320" s="8">
        <f>K320+L320+M320</f>
        <v>3</v>
      </c>
      <c r="O320" s="8">
        <f t="shared" si="50"/>
        <v>4</v>
      </c>
      <c r="P320" s="8">
        <f t="shared" si="51"/>
        <v>7</v>
      </c>
      <c r="Q320" s="11" t="s">
        <v>31</v>
      </c>
      <c r="R320" s="5"/>
      <c r="S320" s="12"/>
      <c r="T320" s="5" t="s">
        <v>143</v>
      </c>
    </row>
    <row r="321" spans="1:25" x14ac:dyDescent="0.2">
      <c r="A321" s="85" t="s">
        <v>223</v>
      </c>
      <c r="B321" s="313" t="s">
        <v>88</v>
      </c>
      <c r="C321" s="313"/>
      <c r="D321" s="313"/>
      <c r="E321" s="313"/>
      <c r="F321" s="313"/>
      <c r="G321" s="313"/>
      <c r="H321" s="313"/>
      <c r="I321" s="313"/>
      <c r="J321" s="313"/>
      <c r="K321" s="313"/>
      <c r="L321" s="313"/>
      <c r="M321" s="313"/>
      <c r="N321" s="313"/>
      <c r="O321" s="313"/>
      <c r="P321" s="313"/>
      <c r="Q321" s="313"/>
      <c r="R321" s="313"/>
      <c r="S321" s="313"/>
      <c r="T321" s="313"/>
      <c r="U321" s="31"/>
      <c r="V321" s="31"/>
      <c r="W321" s="31"/>
      <c r="X321" s="31"/>
      <c r="Y321" s="31"/>
    </row>
    <row r="322" spans="1:25" ht="28.35" customHeight="1" x14ac:dyDescent="0.25">
      <c r="A322" s="39"/>
      <c r="B322" s="314" t="s">
        <v>249</v>
      </c>
      <c r="C322" s="308"/>
      <c r="D322" s="308"/>
      <c r="E322" s="308"/>
      <c r="F322" s="308"/>
      <c r="G322" s="308"/>
      <c r="H322" s="308"/>
      <c r="I322" s="309"/>
      <c r="J322" s="83">
        <v>4</v>
      </c>
      <c r="K322" s="83">
        <v>2</v>
      </c>
      <c r="L322" s="83">
        <v>1</v>
      </c>
      <c r="M322" s="83">
        <v>0</v>
      </c>
      <c r="N322" s="8">
        <f>K322+L322+M322</f>
        <v>3</v>
      </c>
      <c r="O322" s="8">
        <f>P322-N322</f>
        <v>4</v>
      </c>
      <c r="P322" s="8">
        <f>ROUND(PRODUCT(J322,25)/14,0)</f>
        <v>7</v>
      </c>
      <c r="Q322" s="11" t="s">
        <v>31</v>
      </c>
      <c r="R322" s="5"/>
      <c r="S322" s="12"/>
      <c r="T322" s="5" t="s">
        <v>143</v>
      </c>
      <c r="U322" s="31"/>
      <c r="V322" s="31"/>
      <c r="W322" s="31"/>
      <c r="X322" s="31"/>
      <c r="Y322" s="31"/>
    </row>
    <row r="323" spans="1:25" ht="19.7" customHeight="1" x14ac:dyDescent="0.25">
      <c r="A323" s="70" t="s">
        <v>262</v>
      </c>
      <c r="B323" s="307" t="s">
        <v>263</v>
      </c>
      <c r="C323" s="308"/>
      <c r="D323" s="308"/>
      <c r="E323" s="308"/>
      <c r="F323" s="308"/>
      <c r="G323" s="308"/>
      <c r="H323" s="308"/>
      <c r="I323" s="309"/>
      <c r="J323" s="83">
        <v>4</v>
      </c>
      <c r="K323" s="83">
        <v>2</v>
      </c>
      <c r="L323" s="83">
        <v>1</v>
      </c>
      <c r="M323" s="83">
        <v>0</v>
      </c>
      <c r="N323" s="8">
        <f t="shared" ref="N323:N324" si="52">K323+L323+M323</f>
        <v>3</v>
      </c>
      <c r="O323" s="8">
        <f t="shared" ref="O323:O324" si="53">P323-N323</f>
        <v>4</v>
      </c>
      <c r="P323" s="8">
        <f t="shared" ref="P323:P324" si="54">ROUND(PRODUCT(J323,25)/14,0)</f>
        <v>7</v>
      </c>
      <c r="Q323" s="11" t="s">
        <v>31</v>
      </c>
      <c r="R323" s="5"/>
      <c r="S323" s="12"/>
      <c r="T323" s="5" t="s">
        <v>143</v>
      </c>
      <c r="U323" s="31"/>
      <c r="V323" s="31"/>
      <c r="W323" s="31"/>
      <c r="X323" s="31"/>
      <c r="Y323" s="31"/>
    </row>
    <row r="324" spans="1:25" ht="19.7" customHeight="1" x14ac:dyDescent="0.25">
      <c r="A324" s="70" t="s">
        <v>264</v>
      </c>
      <c r="B324" s="311" t="s">
        <v>265</v>
      </c>
      <c r="C324" s="308"/>
      <c r="D324" s="308"/>
      <c r="E324" s="308"/>
      <c r="F324" s="308"/>
      <c r="G324" s="308"/>
      <c r="H324" s="308"/>
      <c r="I324" s="309"/>
      <c r="J324" s="83">
        <v>4</v>
      </c>
      <c r="K324" s="83">
        <v>2</v>
      </c>
      <c r="L324" s="83">
        <v>1</v>
      </c>
      <c r="M324" s="83">
        <v>0</v>
      </c>
      <c r="N324" s="8">
        <f t="shared" si="52"/>
        <v>3</v>
      </c>
      <c r="O324" s="8">
        <f t="shared" si="53"/>
        <v>4</v>
      </c>
      <c r="P324" s="8">
        <f t="shared" si="54"/>
        <v>7</v>
      </c>
      <c r="Q324" s="11" t="s">
        <v>31</v>
      </c>
      <c r="R324" s="5"/>
      <c r="S324" s="12"/>
      <c r="T324" s="5" t="s">
        <v>143</v>
      </c>
      <c r="U324" s="31"/>
      <c r="V324" s="31"/>
      <c r="W324" s="31"/>
      <c r="X324" s="31"/>
      <c r="Y324" s="31"/>
    </row>
    <row r="325" spans="1:25" ht="19.7" customHeight="1" x14ac:dyDescent="0.25">
      <c r="A325" s="70" t="s">
        <v>266</v>
      </c>
      <c r="B325" s="311" t="s">
        <v>267</v>
      </c>
      <c r="C325" s="308"/>
      <c r="D325" s="308"/>
      <c r="E325" s="308"/>
      <c r="F325" s="308"/>
      <c r="G325" s="308"/>
      <c r="H325" s="308"/>
      <c r="I325" s="309"/>
      <c r="J325" s="83">
        <v>4</v>
      </c>
      <c r="K325" s="83">
        <v>2</v>
      </c>
      <c r="L325" s="83">
        <v>1</v>
      </c>
      <c r="M325" s="83">
        <v>0</v>
      </c>
      <c r="N325" s="8">
        <f>K325+L325+M325</f>
        <v>3</v>
      </c>
      <c r="O325" s="8">
        <f t="shared" si="50"/>
        <v>4</v>
      </c>
      <c r="P325" s="8">
        <f t="shared" si="51"/>
        <v>7</v>
      </c>
      <c r="Q325" s="11" t="s">
        <v>31</v>
      </c>
      <c r="R325" s="5"/>
      <c r="S325" s="12"/>
      <c r="T325" s="5" t="s">
        <v>143</v>
      </c>
      <c r="U325" s="31"/>
      <c r="V325" s="31"/>
      <c r="W325" s="31"/>
      <c r="X325" s="31"/>
      <c r="Y325" s="31"/>
    </row>
    <row r="326" spans="1:25" ht="28.35" customHeight="1" x14ac:dyDescent="0.25">
      <c r="A326" s="70" t="s">
        <v>268</v>
      </c>
      <c r="B326" s="311" t="s">
        <v>269</v>
      </c>
      <c r="C326" s="308"/>
      <c r="D326" s="308"/>
      <c r="E326" s="308"/>
      <c r="F326" s="308"/>
      <c r="G326" s="308"/>
      <c r="H326" s="308"/>
      <c r="I326" s="309"/>
      <c r="J326" s="83">
        <v>4</v>
      </c>
      <c r="K326" s="83">
        <v>2</v>
      </c>
      <c r="L326" s="83">
        <v>1</v>
      </c>
      <c r="M326" s="83">
        <v>0</v>
      </c>
      <c r="N326" s="8">
        <f>K326+L326+M326</f>
        <v>3</v>
      </c>
      <c r="O326" s="8">
        <f>P326-N326</f>
        <v>4</v>
      </c>
      <c r="P326" s="8">
        <f>ROUND(PRODUCT(J326,25)/14,0)</f>
        <v>7</v>
      </c>
      <c r="Q326" s="11" t="s">
        <v>31</v>
      </c>
      <c r="R326" s="5"/>
      <c r="S326" s="12"/>
      <c r="T326" s="5" t="s">
        <v>143</v>
      </c>
      <c r="U326" s="31"/>
      <c r="V326" s="31"/>
      <c r="W326" s="31"/>
      <c r="X326" s="31"/>
      <c r="Y326" s="31"/>
    </row>
    <row r="327" spans="1:25" ht="19.7" customHeight="1" x14ac:dyDescent="0.25">
      <c r="A327" s="70" t="s">
        <v>270</v>
      </c>
      <c r="B327" s="311" t="s">
        <v>271</v>
      </c>
      <c r="C327" s="308"/>
      <c r="D327" s="308"/>
      <c r="E327" s="308"/>
      <c r="F327" s="308"/>
      <c r="G327" s="308"/>
      <c r="H327" s="308"/>
      <c r="I327" s="309"/>
      <c r="J327" s="83">
        <v>4</v>
      </c>
      <c r="K327" s="83">
        <v>2</v>
      </c>
      <c r="L327" s="83">
        <v>1</v>
      </c>
      <c r="M327" s="83">
        <v>0</v>
      </c>
      <c r="N327" s="8">
        <f>K327+L327+M327</f>
        <v>3</v>
      </c>
      <c r="O327" s="8">
        <f>P327-N327</f>
        <v>4</v>
      </c>
      <c r="P327" s="8">
        <f>ROUND(PRODUCT(J327,25)/14,0)</f>
        <v>7</v>
      </c>
      <c r="Q327" s="11" t="s">
        <v>31</v>
      </c>
      <c r="R327" s="5"/>
      <c r="S327" s="12"/>
      <c r="T327" s="5" t="s">
        <v>143</v>
      </c>
      <c r="U327" s="31"/>
      <c r="V327" s="31"/>
      <c r="W327" s="31"/>
      <c r="X327" s="31"/>
      <c r="Y327" s="31"/>
    </row>
    <row r="328" spans="1:25" x14ac:dyDescent="0.2">
      <c r="A328" s="85" t="s">
        <v>236</v>
      </c>
      <c r="B328" s="313" t="s">
        <v>89</v>
      </c>
      <c r="C328" s="313"/>
      <c r="D328" s="313"/>
      <c r="E328" s="313"/>
      <c r="F328" s="313"/>
      <c r="G328" s="313"/>
      <c r="H328" s="313"/>
      <c r="I328" s="313"/>
      <c r="J328" s="313"/>
      <c r="K328" s="313"/>
      <c r="L328" s="313"/>
      <c r="M328" s="313"/>
      <c r="N328" s="313"/>
      <c r="O328" s="313"/>
      <c r="P328" s="313"/>
      <c r="Q328" s="313"/>
      <c r="R328" s="313"/>
      <c r="S328" s="313"/>
      <c r="T328" s="313"/>
      <c r="U328" s="31"/>
      <c r="V328" s="31"/>
      <c r="W328" s="31"/>
      <c r="X328" s="31"/>
      <c r="Y328" s="31"/>
    </row>
    <row r="329" spans="1:25" ht="28.35" customHeight="1" x14ac:dyDescent="0.25">
      <c r="A329" s="70" t="s">
        <v>272</v>
      </c>
      <c r="B329" s="311" t="s">
        <v>273</v>
      </c>
      <c r="C329" s="308"/>
      <c r="D329" s="308"/>
      <c r="E329" s="308"/>
      <c r="F329" s="308"/>
      <c r="G329" s="308"/>
      <c r="H329" s="308"/>
      <c r="I329" s="309"/>
      <c r="J329" s="83">
        <v>4</v>
      </c>
      <c r="K329" s="83">
        <v>2</v>
      </c>
      <c r="L329" s="83">
        <v>1</v>
      </c>
      <c r="M329" s="83">
        <v>0</v>
      </c>
      <c r="N329" s="8">
        <f>K329+L329+M329</f>
        <v>3</v>
      </c>
      <c r="O329" s="8">
        <f t="shared" si="50"/>
        <v>5</v>
      </c>
      <c r="P329" s="8">
        <f>ROUND(PRODUCT(J329,25)/12,0)</f>
        <v>8</v>
      </c>
      <c r="Q329" s="11" t="s">
        <v>31</v>
      </c>
      <c r="R329" s="5"/>
      <c r="S329" s="12"/>
      <c r="T329" s="5" t="s">
        <v>143</v>
      </c>
      <c r="U329" s="31"/>
      <c r="V329" s="31"/>
      <c r="W329" s="31"/>
      <c r="X329" s="31"/>
      <c r="Y329" s="31"/>
    </row>
    <row r="330" spans="1:25" ht="19.7" customHeight="1" x14ac:dyDescent="0.25">
      <c r="A330" s="70" t="s">
        <v>274</v>
      </c>
      <c r="B330" s="311" t="s">
        <v>275</v>
      </c>
      <c r="C330" s="308"/>
      <c r="D330" s="308"/>
      <c r="E330" s="308"/>
      <c r="F330" s="308"/>
      <c r="G330" s="308"/>
      <c r="H330" s="308"/>
      <c r="I330" s="309"/>
      <c r="J330" s="83">
        <v>4</v>
      </c>
      <c r="K330" s="83">
        <v>2</v>
      </c>
      <c r="L330" s="83">
        <v>1</v>
      </c>
      <c r="M330" s="83">
        <v>0</v>
      </c>
      <c r="N330" s="8">
        <f t="shared" ref="N330:N331" si="55">K330+L330+M330</f>
        <v>3</v>
      </c>
      <c r="O330" s="8">
        <f t="shared" ref="O330:O331" si="56">P330-N330</f>
        <v>5</v>
      </c>
      <c r="P330" s="8">
        <f t="shared" ref="P330:P331" si="57">ROUND(PRODUCT(J330,25)/12,0)</f>
        <v>8</v>
      </c>
      <c r="Q330" s="11" t="s">
        <v>31</v>
      </c>
      <c r="R330" s="5"/>
      <c r="S330" s="12"/>
      <c r="T330" s="5" t="s">
        <v>143</v>
      </c>
      <c r="U330" s="31"/>
      <c r="V330" s="31"/>
      <c r="W330" s="31"/>
      <c r="X330" s="31"/>
      <c r="Y330" s="31"/>
    </row>
    <row r="331" spans="1:25" ht="19.7" customHeight="1" x14ac:dyDescent="0.25">
      <c r="A331" s="70" t="s">
        <v>276</v>
      </c>
      <c r="B331" s="307" t="s">
        <v>277</v>
      </c>
      <c r="C331" s="308"/>
      <c r="D331" s="308"/>
      <c r="E331" s="308"/>
      <c r="F331" s="308"/>
      <c r="G331" s="308"/>
      <c r="H331" s="308"/>
      <c r="I331" s="309"/>
      <c r="J331" s="83">
        <v>4</v>
      </c>
      <c r="K331" s="83">
        <v>2</v>
      </c>
      <c r="L331" s="83">
        <v>1</v>
      </c>
      <c r="M331" s="83">
        <v>0</v>
      </c>
      <c r="N331" s="8">
        <f t="shared" si="55"/>
        <v>3</v>
      </c>
      <c r="O331" s="8">
        <f t="shared" si="56"/>
        <v>5</v>
      </c>
      <c r="P331" s="8">
        <f t="shared" si="57"/>
        <v>8</v>
      </c>
      <c r="Q331" s="11" t="s">
        <v>31</v>
      </c>
      <c r="R331" s="5"/>
      <c r="S331" s="12"/>
      <c r="T331" s="5" t="s">
        <v>143</v>
      </c>
      <c r="U331" s="31"/>
      <c r="V331" s="31"/>
      <c r="W331" s="31"/>
      <c r="X331" s="31"/>
      <c r="Y331" s="31"/>
    </row>
    <row r="332" spans="1:25" ht="28.35" customHeight="1" x14ac:dyDescent="0.25">
      <c r="A332" s="70" t="s">
        <v>278</v>
      </c>
      <c r="B332" s="311" t="s">
        <v>279</v>
      </c>
      <c r="C332" s="308"/>
      <c r="D332" s="308"/>
      <c r="E332" s="308"/>
      <c r="F332" s="308"/>
      <c r="G332" s="308"/>
      <c r="H332" s="308"/>
      <c r="I332" s="309"/>
      <c r="J332" s="83">
        <v>4</v>
      </c>
      <c r="K332" s="83">
        <v>2</v>
      </c>
      <c r="L332" s="83">
        <v>1</v>
      </c>
      <c r="M332" s="83">
        <v>0</v>
      </c>
      <c r="N332" s="8">
        <f>K332+L332+M332</f>
        <v>3</v>
      </c>
      <c r="O332" s="8">
        <f>P332-N332</f>
        <v>5</v>
      </c>
      <c r="P332" s="8">
        <f>ROUND(PRODUCT(J332,25)/12,0)</f>
        <v>8</v>
      </c>
      <c r="Q332" s="11" t="s">
        <v>31</v>
      </c>
      <c r="R332" s="5"/>
      <c r="S332" s="12"/>
      <c r="T332" s="5" t="s">
        <v>143</v>
      </c>
      <c r="U332" s="31"/>
      <c r="V332" s="31"/>
      <c r="W332" s="31"/>
      <c r="X332" s="31"/>
      <c r="Y332" s="31"/>
    </row>
    <row r="333" spans="1:25" ht="19.7" customHeight="1" x14ac:dyDescent="0.25">
      <c r="A333" s="70" t="s">
        <v>280</v>
      </c>
      <c r="B333" s="311" t="s">
        <v>281</v>
      </c>
      <c r="C333" s="308"/>
      <c r="D333" s="308"/>
      <c r="E333" s="308"/>
      <c r="F333" s="308"/>
      <c r="G333" s="308"/>
      <c r="H333" s="308"/>
      <c r="I333" s="309"/>
      <c r="J333" s="83">
        <v>4</v>
      </c>
      <c r="K333" s="83">
        <v>2</v>
      </c>
      <c r="L333" s="83">
        <v>1</v>
      </c>
      <c r="M333" s="83">
        <v>0</v>
      </c>
      <c r="N333" s="8">
        <f>K333+L333+M333</f>
        <v>3</v>
      </c>
      <c r="O333" s="8">
        <f>P333-N333</f>
        <v>5</v>
      </c>
      <c r="P333" s="8">
        <f>ROUND(PRODUCT(J333,25)/12,0)</f>
        <v>8</v>
      </c>
      <c r="Q333" s="11" t="s">
        <v>31</v>
      </c>
      <c r="R333" s="5"/>
      <c r="S333" s="12"/>
      <c r="T333" s="5" t="s">
        <v>143</v>
      </c>
      <c r="U333" s="31"/>
      <c r="V333" s="31"/>
      <c r="W333" s="31"/>
      <c r="X333" s="31"/>
      <c r="Y333" s="31"/>
    </row>
    <row r="334" spans="1:25" ht="19.7" customHeight="1" x14ac:dyDescent="0.25">
      <c r="A334" s="70" t="s">
        <v>282</v>
      </c>
      <c r="B334" s="311" t="s">
        <v>283</v>
      </c>
      <c r="C334" s="308"/>
      <c r="D334" s="308"/>
      <c r="E334" s="308"/>
      <c r="F334" s="308"/>
      <c r="G334" s="308"/>
      <c r="H334" s="308"/>
      <c r="I334" s="309"/>
      <c r="J334" s="83">
        <v>4</v>
      </c>
      <c r="K334" s="83">
        <v>2</v>
      </c>
      <c r="L334" s="83">
        <v>1</v>
      </c>
      <c r="M334" s="83">
        <v>0</v>
      </c>
      <c r="N334" s="8">
        <f>K334+L334+M334</f>
        <v>3</v>
      </c>
      <c r="O334" s="8">
        <f>P334-N334</f>
        <v>5</v>
      </c>
      <c r="P334" s="8">
        <f>ROUND(PRODUCT(J334,25)/12,0)</f>
        <v>8</v>
      </c>
      <c r="Q334" s="11" t="s">
        <v>31</v>
      </c>
      <c r="R334" s="5"/>
      <c r="S334" s="12"/>
      <c r="T334" s="5" t="s">
        <v>143</v>
      </c>
      <c r="U334" s="31"/>
      <c r="V334" s="31"/>
      <c r="W334" s="31"/>
      <c r="X334" s="31"/>
      <c r="Y334" s="31"/>
    </row>
    <row r="335" spans="1:25" x14ac:dyDescent="0.2">
      <c r="A335" s="312" t="s">
        <v>127</v>
      </c>
      <c r="B335" s="312"/>
      <c r="C335" s="312"/>
      <c r="D335" s="312"/>
      <c r="E335" s="312"/>
      <c r="F335" s="312"/>
      <c r="G335" s="312"/>
      <c r="H335" s="312"/>
      <c r="I335" s="312"/>
      <c r="J335" s="98">
        <f t="shared" ref="J335:P335" si="58">SUM(J304:J305,J310:J311,J316:J317,J322:J323,J329:J330)</f>
        <v>40</v>
      </c>
      <c r="K335" s="98">
        <f t="shared" si="58"/>
        <v>20</v>
      </c>
      <c r="L335" s="98">
        <f t="shared" si="58"/>
        <v>10</v>
      </c>
      <c r="M335" s="98">
        <f t="shared" si="58"/>
        <v>0</v>
      </c>
      <c r="N335" s="98">
        <f t="shared" si="58"/>
        <v>30</v>
      </c>
      <c r="O335" s="98">
        <f t="shared" si="58"/>
        <v>42</v>
      </c>
      <c r="P335" s="98">
        <f t="shared" si="58"/>
        <v>72</v>
      </c>
      <c r="Q335" s="98">
        <f>COUNTIF(Q304:Q305,"E")+COUNTIF(Q310:Q311,"E")+COUNTIF(Q316:Q317,"E")+COUNTIF(Q322:Q323,"E")+COUNTIF(Q329:Q330,"E")</f>
        <v>10</v>
      </c>
      <c r="R335" s="98">
        <f>COUNTIF(R304:R305,"C")+COUNTIF(R310:R311,"C")+COUNTIF(R316:R317,"C")+COUNTIF(R322:R323,"C")+COUNTIF(R329:R330,"C")</f>
        <v>0</v>
      </c>
      <c r="S335" s="98">
        <f>COUNTIF(S304:S305,"E")+COUNTIF(S310:S311,"E")+COUNTIF(S316:S317,"E")+COUNTIF(S322:S323,"E")+COUNTIF(S329:S330,"E")</f>
        <v>0</v>
      </c>
      <c r="T335" s="98">
        <f>COUNTA(T304,T305,T310,T311,T316,T317,T322,T323,T329,T330)</f>
        <v>10</v>
      </c>
      <c r="U335" s="100" t="s">
        <v>335</v>
      </c>
      <c r="V335" s="89"/>
      <c r="W335" s="31"/>
      <c r="X335" s="31"/>
      <c r="Y335" s="31"/>
    </row>
    <row r="336" spans="1:25" x14ac:dyDescent="0.2">
      <c r="A336" s="169" t="s">
        <v>47</v>
      </c>
      <c r="B336" s="169"/>
      <c r="C336" s="169"/>
      <c r="D336" s="169"/>
      <c r="E336" s="169"/>
      <c r="F336" s="169"/>
      <c r="G336" s="169"/>
      <c r="H336" s="169"/>
      <c r="I336" s="169"/>
      <c r="J336" s="169"/>
      <c r="K336" s="99">
        <f>SUM(K304:K305,K310:K311,K316:K317,K322:K323)*14+SUM(K329:K330)*12</f>
        <v>272</v>
      </c>
      <c r="L336" s="99">
        <f t="shared" ref="L336:P336" si="59">SUM(L304:L305,L310:L311,L316:L317,L322:L323)*14+SUM(L329:L330)*12</f>
        <v>136</v>
      </c>
      <c r="M336" s="99">
        <f t="shared" si="59"/>
        <v>0</v>
      </c>
      <c r="N336" s="99">
        <f t="shared" si="59"/>
        <v>408</v>
      </c>
      <c r="O336" s="99">
        <f t="shared" si="59"/>
        <v>568</v>
      </c>
      <c r="P336" s="99">
        <f t="shared" si="59"/>
        <v>976</v>
      </c>
      <c r="Q336" s="310"/>
      <c r="R336" s="310"/>
      <c r="S336" s="310"/>
      <c r="T336" s="310"/>
    </row>
    <row r="337" spans="1:20" x14ac:dyDescent="0.2">
      <c r="A337" s="169"/>
      <c r="B337" s="169"/>
      <c r="C337" s="169"/>
      <c r="D337" s="169"/>
      <c r="E337" s="169"/>
      <c r="F337" s="169"/>
      <c r="G337" s="169"/>
      <c r="H337" s="169"/>
      <c r="I337" s="169"/>
      <c r="J337" s="169"/>
      <c r="K337" s="205">
        <f>SUM(K336:M336)</f>
        <v>408</v>
      </c>
      <c r="L337" s="205"/>
      <c r="M337" s="205"/>
      <c r="N337" s="205">
        <f>SUM(N336:O336)</f>
        <v>976</v>
      </c>
      <c r="O337" s="205"/>
      <c r="P337" s="205"/>
      <c r="Q337" s="310"/>
      <c r="R337" s="310"/>
      <c r="S337" s="310"/>
      <c r="T337" s="310"/>
    </row>
    <row r="338" spans="1:20" ht="12.75" customHeight="1" x14ac:dyDescent="0.2">
      <c r="A338" s="271" t="s">
        <v>91</v>
      </c>
      <c r="B338" s="272"/>
      <c r="C338" s="272"/>
      <c r="D338" s="272"/>
      <c r="E338" s="272"/>
      <c r="F338" s="272"/>
      <c r="G338" s="272"/>
      <c r="H338" s="272"/>
      <c r="I338" s="272"/>
      <c r="J338" s="273"/>
      <c r="K338" s="198">
        <f>T335/SUM(T220,T238,T255,T270,T283,T297)</f>
        <v>0.22727272727272727</v>
      </c>
      <c r="L338" s="198"/>
      <c r="M338" s="198"/>
      <c r="N338" s="198"/>
      <c r="O338" s="198"/>
      <c r="P338" s="198"/>
      <c r="Q338" s="198"/>
      <c r="R338" s="198"/>
      <c r="S338" s="198"/>
      <c r="T338" s="198"/>
    </row>
    <row r="339" spans="1:20" x14ac:dyDescent="0.2">
      <c r="A339" s="182" t="s">
        <v>92</v>
      </c>
      <c r="B339" s="182"/>
      <c r="C339" s="182"/>
      <c r="D339" s="182"/>
      <c r="E339" s="182"/>
      <c r="F339" s="182"/>
      <c r="G339" s="182"/>
      <c r="H339" s="182"/>
      <c r="I339" s="182"/>
      <c r="J339" s="182"/>
      <c r="K339" s="198">
        <f>K337/(SUM(N220,N238,N255,N270,N283)*14+N297*12)</f>
        <v>0.21935483870967742</v>
      </c>
      <c r="L339" s="198"/>
      <c r="M339" s="198"/>
      <c r="N339" s="198"/>
      <c r="O339" s="198"/>
      <c r="P339" s="198"/>
      <c r="Q339" s="198"/>
      <c r="R339" s="198"/>
      <c r="S339" s="198"/>
      <c r="T339" s="198"/>
    </row>
    <row r="340" spans="1:20" x14ac:dyDescent="0.2">
      <c r="A340" s="46"/>
      <c r="B340" s="46"/>
      <c r="C340" s="46"/>
      <c r="D340" s="46"/>
      <c r="E340" s="46"/>
      <c r="F340" s="46"/>
      <c r="G340" s="46"/>
      <c r="H340" s="46"/>
      <c r="I340" s="46"/>
      <c r="J340" s="46"/>
      <c r="K340" s="36"/>
      <c r="L340" s="36"/>
      <c r="M340" s="36"/>
      <c r="N340" s="36"/>
      <c r="O340" s="36"/>
      <c r="P340" s="36"/>
      <c r="Q340" s="36"/>
      <c r="R340" s="36"/>
      <c r="S340" s="36"/>
      <c r="T340" s="36"/>
    </row>
    <row r="341" spans="1:20" x14ac:dyDescent="0.2">
      <c r="B341" s="4"/>
      <c r="C341" s="4"/>
      <c r="D341" s="4"/>
      <c r="E341" s="4"/>
      <c r="F341" s="4"/>
      <c r="G341" s="4"/>
      <c r="M341" s="4"/>
      <c r="N341" s="4"/>
      <c r="O341" s="4"/>
      <c r="P341" s="4"/>
      <c r="Q341" s="4"/>
      <c r="R341" s="4"/>
      <c r="S341" s="4"/>
    </row>
    <row r="342" spans="1:20" x14ac:dyDescent="0.2">
      <c r="A342" s="35"/>
      <c r="B342" s="35"/>
      <c r="C342" s="35"/>
      <c r="D342" s="35"/>
      <c r="E342" s="35"/>
      <c r="F342" s="35"/>
      <c r="G342" s="35"/>
      <c r="H342" s="35"/>
      <c r="I342" s="35"/>
      <c r="J342" s="35"/>
      <c r="K342" s="36"/>
      <c r="L342" s="36"/>
      <c r="M342" s="36"/>
      <c r="N342" s="36"/>
      <c r="O342" s="36"/>
      <c r="P342" s="36"/>
      <c r="Q342" s="36"/>
      <c r="R342" s="36"/>
      <c r="S342" s="36"/>
      <c r="T342" s="36"/>
    </row>
    <row r="343" spans="1:20" x14ac:dyDescent="0.2">
      <c r="A343" s="35"/>
      <c r="B343" s="35"/>
      <c r="C343" s="35"/>
      <c r="D343" s="35"/>
      <c r="E343" s="35"/>
      <c r="F343" s="35"/>
      <c r="G343" s="35"/>
      <c r="H343" s="35"/>
      <c r="I343" s="35"/>
      <c r="J343" s="35"/>
      <c r="K343" s="36"/>
      <c r="L343" s="36"/>
      <c r="M343" s="36"/>
      <c r="N343" s="36"/>
      <c r="O343" s="36"/>
      <c r="P343" s="36"/>
      <c r="Q343" s="36"/>
      <c r="R343" s="36"/>
      <c r="S343" s="36"/>
      <c r="T343" s="36"/>
    </row>
    <row r="344" spans="1:20" x14ac:dyDescent="0.2">
      <c r="A344" s="35"/>
      <c r="B344" s="35"/>
      <c r="C344" s="35"/>
      <c r="D344" s="35"/>
      <c r="E344" s="35"/>
      <c r="F344" s="35"/>
      <c r="G344" s="35"/>
      <c r="H344" s="35"/>
      <c r="I344" s="35"/>
      <c r="J344" s="35"/>
      <c r="K344" s="36"/>
      <c r="L344" s="36"/>
      <c r="M344" s="36"/>
      <c r="N344" s="36"/>
      <c r="O344" s="36"/>
      <c r="P344" s="36"/>
      <c r="Q344" s="36"/>
      <c r="R344" s="36"/>
      <c r="S344" s="36"/>
      <c r="T344" s="36"/>
    </row>
    <row r="345" spans="1:20" x14ac:dyDescent="0.2">
      <c r="A345" s="35"/>
      <c r="B345" s="35"/>
      <c r="C345" s="35"/>
      <c r="D345" s="35"/>
      <c r="E345" s="35"/>
      <c r="F345" s="35"/>
      <c r="G345" s="35"/>
      <c r="H345" s="35"/>
      <c r="I345" s="35"/>
      <c r="J345" s="35"/>
      <c r="K345" s="36"/>
      <c r="L345" s="36"/>
      <c r="M345" s="36"/>
      <c r="N345" s="36"/>
      <c r="O345" s="36"/>
      <c r="P345" s="36"/>
      <c r="Q345" s="36"/>
      <c r="R345" s="36"/>
      <c r="S345" s="36"/>
      <c r="T345" s="36"/>
    </row>
    <row r="346" spans="1:20" x14ac:dyDescent="0.2">
      <c r="A346" s="291" t="s">
        <v>336</v>
      </c>
      <c r="B346" s="292"/>
      <c r="C346" s="292"/>
      <c r="D346" s="292"/>
      <c r="E346" s="292"/>
      <c r="F346" s="292"/>
      <c r="G346" s="292"/>
      <c r="H346" s="292"/>
      <c r="I346" s="292"/>
      <c r="J346" s="292"/>
      <c r="K346" s="292"/>
      <c r="L346" s="292"/>
      <c r="M346" s="292"/>
      <c r="N346" s="292"/>
      <c r="O346" s="292"/>
      <c r="P346" s="292"/>
      <c r="Q346" s="292"/>
      <c r="R346" s="292"/>
      <c r="S346" s="292"/>
      <c r="T346" s="293"/>
    </row>
    <row r="347" spans="1:20" x14ac:dyDescent="0.2">
      <c r="A347" s="296"/>
      <c r="B347" s="297"/>
      <c r="C347" s="297"/>
      <c r="D347" s="297"/>
      <c r="E347" s="297"/>
      <c r="F347" s="297"/>
      <c r="G347" s="297"/>
      <c r="H347" s="297"/>
      <c r="I347" s="297"/>
      <c r="J347" s="297"/>
      <c r="K347" s="297"/>
      <c r="L347" s="297"/>
      <c r="M347" s="297"/>
      <c r="N347" s="297"/>
      <c r="O347" s="297"/>
      <c r="P347" s="297"/>
      <c r="Q347" s="297"/>
      <c r="R347" s="297"/>
      <c r="S347" s="297"/>
      <c r="T347" s="298"/>
    </row>
    <row r="348" spans="1:20" x14ac:dyDescent="0.2">
      <c r="A348" s="262" t="s">
        <v>26</v>
      </c>
      <c r="B348" s="291" t="s">
        <v>25</v>
      </c>
      <c r="C348" s="292"/>
      <c r="D348" s="292"/>
      <c r="E348" s="292"/>
      <c r="F348" s="292"/>
      <c r="G348" s="292"/>
      <c r="H348" s="292"/>
      <c r="I348" s="293"/>
      <c r="J348" s="244" t="s">
        <v>37</v>
      </c>
      <c r="K348" s="263" t="s">
        <v>23</v>
      </c>
      <c r="L348" s="264"/>
      <c r="M348" s="265"/>
      <c r="N348" s="263" t="s">
        <v>38</v>
      </c>
      <c r="O348" s="264"/>
      <c r="P348" s="265"/>
      <c r="Q348" s="263" t="s">
        <v>22</v>
      </c>
      <c r="R348" s="264"/>
      <c r="S348" s="265"/>
      <c r="T348" s="244" t="s">
        <v>21</v>
      </c>
    </row>
    <row r="349" spans="1:20" x14ac:dyDescent="0.2">
      <c r="A349" s="262"/>
      <c r="B349" s="294"/>
      <c r="C349" s="110"/>
      <c r="D349" s="110"/>
      <c r="E349" s="110"/>
      <c r="F349" s="110"/>
      <c r="G349" s="110"/>
      <c r="H349" s="110"/>
      <c r="I349" s="295"/>
      <c r="J349" s="244"/>
      <c r="K349" s="266"/>
      <c r="L349" s="267"/>
      <c r="M349" s="268"/>
      <c r="N349" s="266"/>
      <c r="O349" s="267"/>
      <c r="P349" s="268"/>
      <c r="Q349" s="266"/>
      <c r="R349" s="267"/>
      <c r="S349" s="268"/>
      <c r="T349" s="244"/>
    </row>
    <row r="350" spans="1:20" x14ac:dyDescent="0.2">
      <c r="A350" s="262"/>
      <c r="B350" s="296"/>
      <c r="C350" s="297"/>
      <c r="D350" s="297"/>
      <c r="E350" s="297"/>
      <c r="F350" s="297"/>
      <c r="G350" s="297"/>
      <c r="H350" s="297"/>
      <c r="I350" s="298"/>
      <c r="J350" s="244"/>
      <c r="K350" s="3" t="s">
        <v>27</v>
      </c>
      <c r="L350" s="3" t="s">
        <v>28</v>
      </c>
      <c r="M350" s="3" t="s">
        <v>29</v>
      </c>
      <c r="N350" s="3" t="s">
        <v>33</v>
      </c>
      <c r="O350" s="3" t="s">
        <v>7</v>
      </c>
      <c r="P350" s="3" t="s">
        <v>30</v>
      </c>
      <c r="Q350" s="3" t="s">
        <v>31</v>
      </c>
      <c r="R350" s="3" t="s">
        <v>27</v>
      </c>
      <c r="S350" s="3" t="s">
        <v>32</v>
      </c>
      <c r="T350" s="244"/>
    </row>
    <row r="351" spans="1:20" x14ac:dyDescent="0.2">
      <c r="A351" s="262" t="s">
        <v>125</v>
      </c>
      <c r="B351" s="262"/>
      <c r="C351" s="262"/>
      <c r="D351" s="262"/>
      <c r="E351" s="262"/>
      <c r="F351" s="262"/>
      <c r="G351" s="262"/>
      <c r="H351" s="262"/>
      <c r="I351" s="262"/>
      <c r="J351" s="262"/>
      <c r="K351" s="262"/>
      <c r="L351" s="262"/>
      <c r="M351" s="262"/>
      <c r="N351" s="262"/>
      <c r="O351" s="262"/>
      <c r="P351" s="262"/>
      <c r="Q351" s="262"/>
      <c r="R351" s="262"/>
      <c r="S351" s="262"/>
      <c r="T351" s="262"/>
    </row>
    <row r="352" spans="1:20" ht="19.7" customHeight="1" x14ac:dyDescent="0.2">
      <c r="A352" s="39" t="s">
        <v>123</v>
      </c>
      <c r="B352" s="390" t="s">
        <v>129</v>
      </c>
      <c r="C352" s="390"/>
      <c r="D352" s="390"/>
      <c r="E352" s="390"/>
      <c r="F352" s="390"/>
      <c r="G352" s="390"/>
      <c r="H352" s="390"/>
      <c r="I352" s="390"/>
      <c r="J352" s="13">
        <v>3</v>
      </c>
      <c r="K352" s="13">
        <v>2</v>
      </c>
      <c r="L352" s="13">
        <v>0</v>
      </c>
      <c r="M352" s="13">
        <v>0</v>
      </c>
      <c r="N352" s="8">
        <f t="shared" ref="N352" si="60">K352+L352+M352</f>
        <v>2</v>
      </c>
      <c r="O352" s="8">
        <f t="shared" ref="O352" si="61">P352-N352</f>
        <v>3</v>
      </c>
      <c r="P352" s="8">
        <f t="shared" ref="P352" si="62">ROUND(PRODUCT(J352,25)/14,0)</f>
        <v>5</v>
      </c>
      <c r="Q352" s="11"/>
      <c r="R352" s="5"/>
      <c r="S352" s="12" t="s">
        <v>32</v>
      </c>
      <c r="T352" s="5" t="s">
        <v>36</v>
      </c>
    </row>
    <row r="353" spans="1:26" ht="15" customHeight="1" x14ac:dyDescent="0.2">
      <c r="A353" s="315" t="s">
        <v>124</v>
      </c>
      <c r="B353" s="317" t="s">
        <v>133</v>
      </c>
      <c r="C353" s="318"/>
      <c r="D353" s="318"/>
      <c r="E353" s="318"/>
      <c r="F353" s="318"/>
      <c r="G353" s="318"/>
      <c r="H353" s="318"/>
      <c r="I353" s="319"/>
      <c r="J353" s="327">
        <v>3</v>
      </c>
      <c r="K353" s="327">
        <v>2</v>
      </c>
      <c r="L353" s="327">
        <v>0</v>
      </c>
      <c r="M353" s="327">
        <v>0</v>
      </c>
      <c r="N353" s="323">
        <f>K353+L353+M353</f>
        <v>2</v>
      </c>
      <c r="O353" s="323">
        <f>P353-N353</f>
        <v>3</v>
      </c>
      <c r="P353" s="323">
        <f>ROUND(PRODUCT(J353,25)/14,0)</f>
        <v>5</v>
      </c>
      <c r="Q353" s="203"/>
      <c r="R353" s="329"/>
      <c r="S353" s="325" t="s">
        <v>32</v>
      </c>
      <c r="T353" s="329" t="s">
        <v>36</v>
      </c>
    </row>
    <row r="354" spans="1:26" x14ac:dyDescent="0.2">
      <c r="A354" s="316"/>
      <c r="B354" s="320"/>
      <c r="C354" s="321"/>
      <c r="D354" s="321"/>
      <c r="E354" s="321"/>
      <c r="F354" s="321"/>
      <c r="G354" s="321"/>
      <c r="H354" s="321"/>
      <c r="I354" s="322"/>
      <c r="J354" s="328"/>
      <c r="K354" s="328"/>
      <c r="L354" s="328"/>
      <c r="M354" s="328"/>
      <c r="N354" s="324"/>
      <c r="O354" s="324"/>
      <c r="P354" s="324"/>
      <c r="Q354" s="204"/>
      <c r="R354" s="330"/>
      <c r="S354" s="326"/>
      <c r="T354" s="330"/>
      <c r="U354" s="29"/>
      <c r="V354" s="29"/>
      <c r="W354" s="29"/>
      <c r="X354" s="29"/>
      <c r="Y354" s="29"/>
      <c r="Z354" s="29"/>
    </row>
    <row r="355" spans="1:26" x14ac:dyDescent="0.2">
      <c r="A355" s="169" t="s">
        <v>126</v>
      </c>
      <c r="B355" s="169"/>
      <c r="C355" s="169"/>
      <c r="D355" s="169"/>
      <c r="E355" s="169"/>
      <c r="F355" s="169"/>
      <c r="G355" s="169"/>
      <c r="H355" s="169"/>
      <c r="I355" s="169"/>
      <c r="J355" s="10">
        <f>SUM(J352:J354)</f>
        <v>6</v>
      </c>
      <c r="K355" s="10">
        <f t="shared" ref="K355:P355" si="63">SUM(K352:K354)</f>
        <v>4</v>
      </c>
      <c r="L355" s="10">
        <f t="shared" si="63"/>
        <v>0</v>
      </c>
      <c r="M355" s="10">
        <f t="shared" si="63"/>
        <v>0</v>
      </c>
      <c r="N355" s="10">
        <f t="shared" si="63"/>
        <v>4</v>
      </c>
      <c r="O355" s="10">
        <f t="shared" si="63"/>
        <v>6</v>
      </c>
      <c r="P355" s="10">
        <f t="shared" si="63"/>
        <v>10</v>
      </c>
      <c r="Q355" s="10">
        <f>COUNTIF(Q352:Q354,"E")</f>
        <v>0</v>
      </c>
      <c r="R355" s="10">
        <f>COUNTIF(R352:R354,"C")</f>
        <v>0</v>
      </c>
      <c r="S355" s="10">
        <f>COUNTIF(S352:S354,"VP")</f>
        <v>2</v>
      </c>
      <c r="T355" s="40">
        <f>COUNTA(T352:T354)</f>
        <v>2</v>
      </c>
    </row>
    <row r="356" spans="1:26" x14ac:dyDescent="0.2">
      <c r="A356" s="169" t="s">
        <v>47</v>
      </c>
      <c r="B356" s="169"/>
      <c r="C356" s="169"/>
      <c r="D356" s="169"/>
      <c r="E356" s="169"/>
      <c r="F356" s="169"/>
      <c r="G356" s="169"/>
      <c r="H356" s="169"/>
      <c r="I356" s="169"/>
      <c r="J356" s="169"/>
      <c r="K356" s="10">
        <f>SUM(K352:K354)*14</f>
        <v>56</v>
      </c>
      <c r="L356" s="10">
        <f t="shared" ref="L356:P356" si="64">SUM(L352:L354)*14</f>
        <v>0</v>
      </c>
      <c r="M356" s="10">
        <f t="shared" si="64"/>
        <v>0</v>
      </c>
      <c r="N356" s="10">
        <f t="shared" si="64"/>
        <v>56</v>
      </c>
      <c r="O356" s="10">
        <f t="shared" si="64"/>
        <v>84</v>
      </c>
      <c r="P356" s="10">
        <f t="shared" si="64"/>
        <v>140</v>
      </c>
      <c r="Q356" s="181"/>
      <c r="R356" s="181"/>
      <c r="S356" s="181"/>
      <c r="T356" s="181"/>
    </row>
    <row r="357" spans="1:26" x14ac:dyDescent="0.2">
      <c r="A357" s="169"/>
      <c r="B357" s="169"/>
      <c r="C357" s="169"/>
      <c r="D357" s="169"/>
      <c r="E357" s="169"/>
      <c r="F357" s="169"/>
      <c r="G357" s="169"/>
      <c r="H357" s="169"/>
      <c r="I357" s="169"/>
      <c r="J357" s="169"/>
      <c r="K357" s="205">
        <f>SUM(K356:M356)</f>
        <v>56</v>
      </c>
      <c r="L357" s="205"/>
      <c r="M357" s="205"/>
      <c r="N357" s="205">
        <f>SUM(N356:O356)</f>
        <v>140</v>
      </c>
      <c r="O357" s="205"/>
      <c r="P357" s="205"/>
      <c r="Q357" s="181"/>
      <c r="R357" s="181"/>
      <c r="S357" s="181"/>
      <c r="T357" s="181"/>
    </row>
    <row r="358" spans="1:26" ht="12.75" customHeight="1" x14ac:dyDescent="0.2">
      <c r="A358" s="271" t="s">
        <v>91</v>
      </c>
      <c r="B358" s="272"/>
      <c r="C358" s="272"/>
      <c r="D358" s="272"/>
      <c r="E358" s="272"/>
      <c r="F358" s="272"/>
      <c r="G358" s="272"/>
      <c r="H358" s="272"/>
      <c r="I358" s="272"/>
      <c r="J358" s="273"/>
      <c r="K358" s="175">
        <f>T355/SUM(T220,T238,T255,T270,T283,T297)</f>
        <v>4.5454545454545456E-2</v>
      </c>
      <c r="L358" s="176"/>
      <c r="M358" s="176"/>
      <c r="N358" s="176"/>
      <c r="O358" s="176"/>
      <c r="P358" s="176"/>
      <c r="Q358" s="176"/>
      <c r="R358" s="176"/>
      <c r="S358" s="176"/>
      <c r="T358" s="177"/>
    </row>
    <row r="359" spans="1:26" x14ac:dyDescent="0.2">
      <c r="A359" s="182" t="s">
        <v>92</v>
      </c>
      <c r="B359" s="182"/>
      <c r="C359" s="182"/>
      <c r="D359" s="182"/>
      <c r="E359" s="182"/>
      <c r="F359" s="182"/>
      <c r="G359" s="182"/>
      <c r="H359" s="182"/>
      <c r="I359" s="182"/>
      <c r="J359" s="182"/>
      <c r="K359" s="175">
        <f>K357/(SUM(N220,N238,N255,N270,N283)*14+N297*12)</f>
        <v>3.0107526881720432E-2</v>
      </c>
      <c r="L359" s="176"/>
      <c r="M359" s="176"/>
      <c r="N359" s="176"/>
      <c r="O359" s="176"/>
      <c r="P359" s="176"/>
      <c r="Q359" s="176"/>
      <c r="R359" s="176"/>
      <c r="S359" s="176"/>
      <c r="T359" s="177"/>
    </row>
    <row r="360" spans="1:26" x14ac:dyDescent="0.2">
      <c r="A360" s="333" t="s">
        <v>135</v>
      </c>
      <c r="B360" s="333"/>
      <c r="C360" s="333"/>
      <c r="D360" s="333"/>
      <c r="E360" s="333"/>
      <c r="F360" s="333"/>
      <c r="G360" s="333"/>
      <c r="H360" s="333"/>
      <c r="I360" s="333"/>
      <c r="J360" s="333"/>
      <c r="K360" s="333"/>
      <c r="L360" s="333"/>
      <c r="M360" s="333"/>
      <c r="N360" s="333"/>
      <c r="O360" s="333"/>
      <c r="P360" s="333"/>
      <c r="Q360" s="333"/>
      <c r="R360" s="333"/>
      <c r="S360" s="333"/>
      <c r="T360" s="333"/>
    </row>
    <row r="361" spans="1:26" x14ac:dyDescent="0.2">
      <c r="A361" s="334"/>
      <c r="B361" s="334"/>
      <c r="C361" s="334"/>
      <c r="D361" s="334"/>
      <c r="E361" s="334"/>
      <c r="F361" s="334"/>
      <c r="G361" s="334"/>
      <c r="H361" s="334"/>
      <c r="I361" s="334"/>
      <c r="J361" s="334"/>
      <c r="K361" s="334"/>
      <c r="L361" s="334"/>
      <c r="M361" s="334"/>
      <c r="N361" s="334"/>
      <c r="O361" s="334"/>
      <c r="P361" s="334"/>
      <c r="Q361" s="334"/>
      <c r="R361" s="334"/>
      <c r="S361" s="334"/>
      <c r="T361" s="334"/>
    </row>
    <row r="362" spans="1:26" x14ac:dyDescent="0.2">
      <c r="A362" s="334"/>
      <c r="B362" s="334"/>
      <c r="C362" s="334"/>
      <c r="D362" s="334"/>
      <c r="E362" s="334"/>
      <c r="F362" s="334"/>
      <c r="G362" s="334"/>
      <c r="H362" s="334"/>
      <c r="I362" s="334"/>
      <c r="J362" s="334"/>
      <c r="K362" s="334"/>
      <c r="L362" s="334"/>
      <c r="M362" s="334"/>
      <c r="N362" s="334"/>
      <c r="O362" s="334"/>
      <c r="P362" s="334"/>
      <c r="Q362" s="334"/>
      <c r="R362" s="334"/>
      <c r="S362" s="334"/>
      <c r="T362" s="334"/>
    </row>
    <row r="363" spans="1:26" x14ac:dyDescent="0.2">
      <c r="A363" s="334"/>
      <c r="B363" s="334"/>
      <c r="C363" s="334"/>
      <c r="D363" s="334"/>
      <c r="E363" s="334"/>
      <c r="F363" s="334"/>
      <c r="G363" s="334"/>
      <c r="H363" s="334"/>
      <c r="I363" s="334"/>
      <c r="J363" s="334"/>
      <c r="K363" s="334"/>
      <c r="L363" s="334"/>
      <c r="M363" s="334"/>
      <c r="N363" s="334"/>
      <c r="O363" s="334"/>
      <c r="P363" s="334"/>
      <c r="Q363" s="334"/>
      <c r="R363" s="334"/>
      <c r="S363" s="334"/>
      <c r="T363" s="334"/>
    </row>
    <row r="369" spans="1:20" ht="15" customHeight="1" x14ac:dyDescent="0.2"/>
    <row r="372" spans="1:20" ht="12.75" customHeight="1" x14ac:dyDescent="0.2"/>
    <row r="373" spans="1:20" ht="12.75" customHeight="1" x14ac:dyDescent="0.2"/>
    <row r="375" spans="1:20" ht="12.75" customHeight="1" x14ac:dyDescent="0.2"/>
    <row r="377" spans="1:20" x14ac:dyDescent="0.2">
      <c r="A377" s="35"/>
      <c r="B377" s="35"/>
      <c r="C377" s="35"/>
      <c r="D377" s="35"/>
      <c r="E377" s="35"/>
      <c r="F377" s="35"/>
      <c r="G377" s="35"/>
      <c r="H377" s="35"/>
      <c r="I377" s="35"/>
      <c r="J377" s="35"/>
      <c r="K377" s="36"/>
      <c r="L377" s="36"/>
      <c r="M377" s="36"/>
      <c r="N377" s="36"/>
      <c r="O377" s="36"/>
      <c r="P377" s="36"/>
      <c r="Q377" s="36"/>
      <c r="R377" s="36"/>
      <c r="S377" s="36"/>
      <c r="T377" s="36"/>
    </row>
    <row r="378" spans="1:20" x14ac:dyDescent="0.2">
      <c r="A378" s="35"/>
      <c r="B378" s="35"/>
      <c r="C378" s="35"/>
      <c r="D378" s="35"/>
      <c r="E378" s="35"/>
      <c r="F378" s="35"/>
      <c r="G378" s="35"/>
      <c r="H378" s="35"/>
      <c r="I378" s="35"/>
      <c r="J378" s="35"/>
      <c r="K378" s="36"/>
      <c r="L378" s="36"/>
      <c r="M378" s="36"/>
      <c r="N378" s="36"/>
      <c r="O378" s="36"/>
      <c r="P378" s="36"/>
      <c r="Q378" s="36"/>
      <c r="R378" s="36"/>
      <c r="S378" s="36"/>
      <c r="T378" s="36"/>
    </row>
    <row r="379" spans="1:20" x14ac:dyDescent="0.2">
      <c r="A379" s="35"/>
      <c r="B379" s="35"/>
      <c r="C379" s="35"/>
      <c r="D379" s="35"/>
      <c r="E379" s="35"/>
      <c r="F379" s="35"/>
      <c r="G379" s="35"/>
      <c r="H379" s="35"/>
      <c r="I379" s="35"/>
      <c r="J379" s="35"/>
      <c r="K379" s="36"/>
      <c r="L379" s="36"/>
      <c r="M379" s="36"/>
      <c r="N379" s="36"/>
      <c r="O379" s="36"/>
      <c r="P379" s="36"/>
      <c r="Q379" s="36"/>
      <c r="R379" s="36"/>
      <c r="S379" s="36"/>
      <c r="T379" s="36"/>
    </row>
    <row r="380" spans="1:20" x14ac:dyDescent="0.2">
      <c r="A380" s="425" t="s">
        <v>136</v>
      </c>
      <c r="B380" s="425"/>
      <c r="C380" s="425"/>
      <c r="D380" s="425"/>
      <c r="E380" s="425"/>
      <c r="F380" s="425"/>
      <c r="G380" s="425"/>
      <c r="H380" s="425"/>
      <c r="I380" s="425"/>
      <c r="J380" s="425"/>
      <c r="K380" s="425"/>
      <c r="L380" s="425"/>
      <c r="M380" s="425"/>
      <c r="N380" s="425"/>
      <c r="O380" s="425"/>
      <c r="P380" s="425"/>
      <c r="Q380" s="425"/>
      <c r="R380" s="425"/>
      <c r="S380" s="425"/>
      <c r="T380" s="425"/>
    </row>
    <row r="381" spans="1:20" x14ac:dyDescent="0.2">
      <c r="A381" s="426"/>
      <c r="B381" s="426"/>
      <c r="C381" s="426"/>
      <c r="D381" s="426"/>
      <c r="E381" s="426"/>
      <c r="F381" s="426"/>
      <c r="G381" s="426"/>
      <c r="H381" s="426"/>
      <c r="I381" s="426"/>
      <c r="J381" s="426"/>
      <c r="K381" s="426"/>
      <c r="L381" s="426"/>
      <c r="M381" s="426"/>
      <c r="N381" s="426"/>
      <c r="O381" s="426"/>
      <c r="P381" s="426"/>
      <c r="Q381" s="426"/>
      <c r="R381" s="426"/>
      <c r="S381" s="426"/>
      <c r="T381" s="426"/>
    </row>
    <row r="382" spans="1:20" x14ac:dyDescent="0.2">
      <c r="A382" s="183" t="s">
        <v>55</v>
      </c>
      <c r="B382" s="184"/>
      <c r="C382" s="184"/>
      <c r="D382" s="184"/>
      <c r="E382" s="184"/>
      <c r="F382" s="184"/>
      <c r="G382" s="184"/>
      <c r="H382" s="184"/>
      <c r="I382" s="184"/>
      <c r="J382" s="184"/>
      <c r="K382" s="184"/>
      <c r="L382" s="184"/>
      <c r="M382" s="184"/>
      <c r="N382" s="184"/>
      <c r="O382" s="184"/>
      <c r="P382" s="184"/>
      <c r="Q382" s="184"/>
      <c r="R382" s="184"/>
      <c r="S382" s="184"/>
      <c r="T382" s="185"/>
    </row>
    <row r="383" spans="1:20" x14ac:dyDescent="0.2">
      <c r="A383" s="186"/>
      <c r="B383" s="187"/>
      <c r="C383" s="187"/>
      <c r="D383" s="187"/>
      <c r="E383" s="187"/>
      <c r="F383" s="187"/>
      <c r="G383" s="187"/>
      <c r="H383" s="187"/>
      <c r="I383" s="187"/>
      <c r="J383" s="187"/>
      <c r="K383" s="187"/>
      <c r="L383" s="187"/>
      <c r="M383" s="187"/>
      <c r="N383" s="187"/>
      <c r="O383" s="187"/>
      <c r="P383" s="187"/>
      <c r="Q383" s="187"/>
      <c r="R383" s="187"/>
      <c r="S383" s="187"/>
      <c r="T383" s="188"/>
    </row>
    <row r="384" spans="1:20" x14ac:dyDescent="0.2">
      <c r="A384" s="123" t="s">
        <v>26</v>
      </c>
      <c r="B384" s="123" t="s">
        <v>25</v>
      </c>
      <c r="C384" s="123"/>
      <c r="D384" s="123"/>
      <c r="E384" s="123"/>
      <c r="F384" s="123"/>
      <c r="G384" s="123"/>
      <c r="H384" s="123"/>
      <c r="I384" s="123"/>
      <c r="J384" s="138" t="s">
        <v>37</v>
      </c>
      <c r="K384" s="152" t="s">
        <v>23</v>
      </c>
      <c r="L384" s="153"/>
      <c r="M384" s="154"/>
      <c r="N384" s="152" t="s">
        <v>38</v>
      </c>
      <c r="O384" s="153"/>
      <c r="P384" s="154"/>
      <c r="Q384" s="152" t="s">
        <v>22</v>
      </c>
      <c r="R384" s="153"/>
      <c r="S384" s="154"/>
      <c r="T384" s="138" t="s">
        <v>21</v>
      </c>
    </row>
    <row r="385" spans="1:26" x14ac:dyDescent="0.2">
      <c r="A385" s="123"/>
      <c r="B385" s="123"/>
      <c r="C385" s="123"/>
      <c r="D385" s="123"/>
      <c r="E385" s="123"/>
      <c r="F385" s="123"/>
      <c r="G385" s="123"/>
      <c r="H385" s="123"/>
      <c r="I385" s="123"/>
      <c r="J385" s="138"/>
      <c r="K385" s="155"/>
      <c r="L385" s="156"/>
      <c r="M385" s="157"/>
      <c r="N385" s="155"/>
      <c r="O385" s="156"/>
      <c r="P385" s="157"/>
      <c r="Q385" s="155"/>
      <c r="R385" s="156"/>
      <c r="S385" s="157"/>
      <c r="T385" s="138"/>
    </row>
    <row r="386" spans="1:26" x14ac:dyDescent="0.2">
      <c r="A386" s="123"/>
      <c r="B386" s="123"/>
      <c r="C386" s="123"/>
      <c r="D386" s="123"/>
      <c r="E386" s="123"/>
      <c r="F386" s="123"/>
      <c r="G386" s="123"/>
      <c r="H386" s="123"/>
      <c r="I386" s="123"/>
      <c r="J386" s="138"/>
      <c r="K386" s="15" t="s">
        <v>27</v>
      </c>
      <c r="L386" s="15" t="s">
        <v>28</v>
      </c>
      <c r="M386" s="15" t="s">
        <v>29</v>
      </c>
      <c r="N386" s="15" t="s">
        <v>33</v>
      </c>
      <c r="O386" s="15" t="s">
        <v>7</v>
      </c>
      <c r="P386" s="15" t="s">
        <v>30</v>
      </c>
      <c r="Q386" s="15" t="s">
        <v>31</v>
      </c>
      <c r="R386" s="15" t="s">
        <v>27</v>
      </c>
      <c r="S386" s="15" t="s">
        <v>32</v>
      </c>
      <c r="T386" s="138"/>
    </row>
    <row r="387" spans="1:26" x14ac:dyDescent="0.2">
      <c r="A387" s="123" t="s">
        <v>54</v>
      </c>
      <c r="B387" s="123"/>
      <c r="C387" s="123"/>
      <c r="D387" s="123"/>
      <c r="E387" s="123"/>
      <c r="F387" s="123"/>
      <c r="G387" s="123"/>
      <c r="H387" s="123"/>
      <c r="I387" s="123"/>
      <c r="J387" s="123"/>
      <c r="K387" s="123"/>
      <c r="L387" s="123"/>
      <c r="M387" s="123"/>
      <c r="N387" s="123"/>
      <c r="O387" s="123"/>
      <c r="P387" s="123"/>
      <c r="Q387" s="123"/>
      <c r="R387" s="123"/>
      <c r="S387" s="123"/>
      <c r="T387" s="123"/>
    </row>
    <row r="388" spans="1:26" ht="28.35" customHeight="1" x14ac:dyDescent="0.25">
      <c r="A388" s="16" t="str">
        <f>IF(ISNA(INDEX($A$207:$T$341,MATCH($B388,$B$207:$B$341,0),1)),"",INDEX($A$207:$T$341,MATCH($B388,$B$207:$B$341,0),1))</f>
        <v>ULM4101</v>
      </c>
      <c r="B388" s="151" t="s">
        <v>165</v>
      </c>
      <c r="C388" s="151"/>
      <c r="D388" s="151"/>
      <c r="E388" s="151"/>
      <c r="F388" s="151"/>
      <c r="G388" s="151"/>
      <c r="H388" s="151"/>
      <c r="I388" s="151"/>
      <c r="J388" s="8">
        <f>IF(ISNA(INDEX($A$207:$T$341,MATCH($B388,$B$207:$B$341,0),10)),"",INDEX($A$207:$T$341,MATCH($B388,$B$207:$B$341,0),10))</f>
        <v>5</v>
      </c>
      <c r="K388" s="8">
        <f>IF(ISNA(INDEX($A$207:$T$341,MATCH($B388,$B$207:$B$341,0),11)),"",INDEX($A$207:$T$341,MATCH($B388,$B$207:$B$341,0),11))</f>
        <v>2</v>
      </c>
      <c r="L388" s="8">
        <f>IF(ISNA(INDEX($A$207:$T$341,MATCH($B388,$B$207:$B$341,0),12)),"",INDEX($A$207:$T$341,MATCH($B388,$B$207:$B$341,0),12))</f>
        <v>2</v>
      </c>
      <c r="M388" s="8">
        <f>IF(ISNA(INDEX($A$207:$T$341,MATCH($B388,$B$207:$B$341,0),13)),"",INDEX($A$207:$T$341,MATCH($B388,$B$207:$B$341,0),13))</f>
        <v>0</v>
      </c>
      <c r="N388" s="8">
        <f>IF(ISNA(INDEX($A$207:$T$341,MATCH($B388,$B$207:$B$341,0),14)),"",INDEX($A$207:$T$341,MATCH($B388,$B$207:$B$341,0),14))</f>
        <v>4</v>
      </c>
      <c r="O388" s="8">
        <f>IF(ISNA(INDEX($A$207:$T$341,MATCH($B388,$B$207:$B$341,0),15)),"",INDEX($A$207:$T$341,MATCH($B388,$B$207:$B$341,0),15))</f>
        <v>5</v>
      </c>
      <c r="P388" s="8">
        <f>IF(ISNA(INDEX($A$207:$T$341,MATCH($B388,$B$207:$B$341,0),16)),"",INDEX($A$207:$T$341,MATCH($B388,$B$207:$B$341,0),16))</f>
        <v>9</v>
      </c>
      <c r="Q388" s="14" t="str">
        <f>IF(ISNA(INDEX($A$207:$T$341,MATCH($B388,$B$207:$B$341,0),17)),"",INDEX($A$207:$T$341,MATCH($B388,$B$207:$B$341,0),17))</f>
        <v>E</v>
      </c>
      <c r="R388" s="14">
        <f>IF(ISNA(INDEX($A$207:$T$341,MATCH($B388,$B$207:$B$341,0),18)),"",INDEX($A$207:$T$341,MATCH($B388,$B$207:$B$341,0),18))</f>
        <v>0</v>
      </c>
      <c r="S388" s="14">
        <f>IF(ISNA(INDEX($A$207:$T$341,MATCH($B388,$B$207:$B$341,0),19)),"",INDEX($A$207:$T$341,MATCH($B388,$B$207:$B$341,0),19))</f>
        <v>0</v>
      </c>
      <c r="T388" s="14" t="str">
        <f>IF(ISNA(INDEX($A$207:$T$341,MATCH($B388,$B$207:$B$341,0),20)),"",INDEX($A$207:$T$341,MATCH($B388,$B$207:$B$341,0),20))</f>
        <v>DF</v>
      </c>
      <c r="U388" s="32"/>
      <c r="V388" s="33"/>
      <c r="W388" s="33"/>
      <c r="X388" s="33"/>
      <c r="Y388" s="33"/>
      <c r="Z388" s="33"/>
    </row>
    <row r="389" spans="1:26" ht="28.35" customHeight="1" x14ac:dyDescent="0.25">
      <c r="A389" s="16" t="str">
        <f>IF(ISNA(INDEX($A$207:$T$341,MATCH($B389,$B$207:$B$341,0),1)),"",INDEX($A$207:$T$341,MATCH($B389,$B$207:$B$341,0),1))</f>
        <v>ULM4102</v>
      </c>
      <c r="B389" s="151" t="s">
        <v>284</v>
      </c>
      <c r="C389" s="151"/>
      <c r="D389" s="151"/>
      <c r="E389" s="151"/>
      <c r="F389" s="151"/>
      <c r="G389" s="151"/>
      <c r="H389" s="151"/>
      <c r="I389" s="151"/>
      <c r="J389" s="8">
        <f>IF(ISNA(INDEX($A$207:$T$341,MATCH($B389,$B$207:$B$341,0),10)),"",INDEX($A$207:$T$341,MATCH($B389,$B$207:$B$341,0),10))</f>
        <v>5</v>
      </c>
      <c r="K389" s="8">
        <f>IF(ISNA(INDEX($A$207:$T$341,MATCH($B389,$B$207:$B$341,0),11)),"",INDEX($A$207:$T$341,MATCH($B389,$B$207:$B$341,0),11))</f>
        <v>2</v>
      </c>
      <c r="L389" s="8">
        <f>IF(ISNA(INDEX($A$207:$T$341,MATCH($B389,$B$207:$B$341,0),12)),"",INDEX($A$207:$T$341,MATCH($B389,$B$207:$B$341,0),12))</f>
        <v>2</v>
      </c>
      <c r="M389" s="8">
        <f>IF(ISNA(INDEX($A$207:$T$341,MATCH($B389,$B$207:$B$341,0),13)),"",INDEX($A$207:$T$341,MATCH($B389,$B$207:$B$341,0),13))</f>
        <v>0</v>
      </c>
      <c r="N389" s="8">
        <f>IF(ISNA(INDEX($A$207:$T$341,MATCH($B389,$B$207:$B$341,0),14)),"",INDEX($A$207:$T$341,MATCH($B389,$B$207:$B$341,0),14))</f>
        <v>4</v>
      </c>
      <c r="O389" s="8">
        <f>IF(ISNA(INDEX($A$207:$T$341,MATCH($B389,$B$207:$B$341,0),15)),"",INDEX($A$207:$T$341,MATCH($B389,$B$207:$B$341,0),15))</f>
        <v>5</v>
      </c>
      <c r="P389" s="8">
        <f>IF(ISNA(INDEX($A$207:$T$341,MATCH($B389,$B$207:$B$341,0),16)),"",INDEX($A$207:$T$341,MATCH($B389,$B$207:$B$341,0),16))</f>
        <v>9</v>
      </c>
      <c r="Q389" s="14" t="str">
        <f>IF(ISNA(INDEX($A$207:$T$341,MATCH($B389,$B$207:$B$341,0),17)),"",INDEX($A$207:$T$341,MATCH($B389,$B$207:$B$341,0),17))</f>
        <v>E</v>
      </c>
      <c r="R389" s="14">
        <f>IF(ISNA(INDEX($A$207:$T$341,MATCH($B389,$B$207:$B$341,0),18)),"",INDEX($A$207:$T$341,MATCH($B389,$B$207:$B$341,0),18))</f>
        <v>0</v>
      </c>
      <c r="S389" s="14">
        <f>IF(ISNA(INDEX($A$207:$T$341,MATCH($B389,$B$207:$B$341,0),19)),"",INDEX($A$207:$T$341,MATCH($B389,$B$207:$B$341,0),19))</f>
        <v>0</v>
      </c>
      <c r="T389" s="14" t="str">
        <f>IF(ISNA(INDEX($A$207:$T$341,MATCH($B389,$B$207:$B$341,0),20)),"",INDEX($A$207:$T$341,MATCH($B389,$B$207:$B$341,0),20))</f>
        <v>DF</v>
      </c>
      <c r="U389" s="33"/>
      <c r="V389" s="33"/>
      <c r="W389" s="33"/>
      <c r="X389" s="33"/>
      <c r="Y389" s="33"/>
      <c r="Z389" s="33"/>
    </row>
    <row r="390" spans="1:26" ht="28.35" customHeight="1" x14ac:dyDescent="0.25">
      <c r="A390" s="16" t="str">
        <f>IF(ISNA(INDEX($A$207:$T$341,MATCH($B390,$B$207:$B$341,0),1)),"",INDEX($A$207:$T$341,MATCH($B390,$B$207:$B$341,0),1))</f>
        <v>ULM4311</v>
      </c>
      <c r="B390" s="151" t="s">
        <v>188</v>
      </c>
      <c r="C390" s="151"/>
      <c r="D390" s="151"/>
      <c r="E390" s="151"/>
      <c r="F390" s="151"/>
      <c r="G390" s="151"/>
      <c r="H390" s="151"/>
      <c r="I390" s="151"/>
      <c r="J390" s="8">
        <f>IF(ISNA(INDEX($A$207:$T$341,MATCH($B390,$B$207:$B$341,0),10)),"",INDEX($A$207:$T$341,MATCH($B390,$B$207:$B$341,0),10))</f>
        <v>5</v>
      </c>
      <c r="K390" s="8">
        <f>IF(ISNA(INDEX($A$207:$T$341,MATCH($B390,$B$207:$B$341,0),11)),"",INDEX($A$207:$T$341,MATCH($B390,$B$207:$B$341,0),11))</f>
        <v>2</v>
      </c>
      <c r="L390" s="8">
        <f>IF(ISNA(INDEX($A$207:$T$341,MATCH($B390,$B$207:$B$341,0),12)),"",INDEX($A$207:$T$341,MATCH($B390,$B$207:$B$341,0),12))</f>
        <v>1</v>
      </c>
      <c r="M390" s="8">
        <f>IF(ISNA(INDEX($A$207:$T$341,MATCH($B390,$B$207:$B$341,0),13)),"",INDEX($A$207:$T$341,MATCH($B390,$B$207:$B$341,0),13))</f>
        <v>0</v>
      </c>
      <c r="N390" s="8">
        <f>IF(ISNA(INDEX($A$207:$T$341,MATCH($B390,$B$207:$B$341,0),14)),"",INDEX($A$207:$T$341,MATCH($B390,$B$207:$B$341,0),14))</f>
        <v>3</v>
      </c>
      <c r="O390" s="8">
        <f>IF(ISNA(INDEX($A$207:$T$341,MATCH($B390,$B$207:$B$341,0),15)),"",INDEX($A$207:$T$341,MATCH($B390,$B$207:$B$341,0),15))</f>
        <v>6</v>
      </c>
      <c r="P390" s="8">
        <f>IF(ISNA(INDEX($A$207:$T$341,MATCH($B390,$B$207:$B$341,0),16)),"",INDEX($A$207:$T$341,MATCH($B390,$B$207:$B$341,0),16))</f>
        <v>9</v>
      </c>
      <c r="Q390" s="14" t="str">
        <f>IF(ISNA(INDEX($A$207:$T$341,MATCH($B390,$B$207:$B$341,0),17)),"",INDEX($A$207:$T$341,MATCH($B390,$B$207:$B$341,0),17))</f>
        <v>E</v>
      </c>
      <c r="R390" s="14">
        <f>IF(ISNA(INDEX($A$207:$T$341,MATCH($B390,$B$207:$B$341,0),18)),"",INDEX($A$207:$T$341,MATCH($B390,$B$207:$B$341,0),18))</f>
        <v>0</v>
      </c>
      <c r="S390" s="14">
        <f>IF(ISNA(INDEX($A$207:$T$341,MATCH($B390,$B$207:$B$341,0),19)),"",INDEX($A$207:$T$341,MATCH($B390,$B$207:$B$341,0),19))</f>
        <v>0</v>
      </c>
      <c r="T390" s="14" t="str">
        <f>IF(ISNA(INDEX($A$207:$T$341,MATCH($B390,$B$207:$B$341,0),20)),"",INDEX($A$207:$T$341,MATCH($B390,$B$207:$B$341,0),20))</f>
        <v>DF</v>
      </c>
      <c r="U390" s="33"/>
      <c r="V390" s="33"/>
      <c r="W390" s="33"/>
      <c r="X390" s="33"/>
      <c r="Y390" s="33"/>
      <c r="Z390" s="33"/>
    </row>
    <row r="391" spans="1:26" ht="15" x14ac:dyDescent="0.25">
      <c r="A391" s="9" t="s">
        <v>24</v>
      </c>
      <c r="B391" s="195"/>
      <c r="C391" s="195"/>
      <c r="D391" s="195"/>
      <c r="E391" s="195"/>
      <c r="F391" s="195"/>
      <c r="G391" s="195"/>
      <c r="H391" s="195"/>
      <c r="I391" s="195"/>
      <c r="J391" s="10">
        <f t="shared" ref="J391:P391" si="65">SUM(J388:J390)</f>
        <v>15</v>
      </c>
      <c r="K391" s="10">
        <f t="shared" si="65"/>
        <v>6</v>
      </c>
      <c r="L391" s="10">
        <f t="shared" si="65"/>
        <v>5</v>
      </c>
      <c r="M391" s="10">
        <f t="shared" si="65"/>
        <v>0</v>
      </c>
      <c r="N391" s="10">
        <f t="shared" si="65"/>
        <v>11</v>
      </c>
      <c r="O391" s="10">
        <f t="shared" si="65"/>
        <v>16</v>
      </c>
      <c r="P391" s="10">
        <f t="shared" si="65"/>
        <v>27</v>
      </c>
      <c r="Q391" s="9">
        <f>COUNTIF(Q388:Q390,"E")</f>
        <v>3</v>
      </c>
      <c r="R391" s="9">
        <f>COUNTIF(R388:R390,"C")</f>
        <v>0</v>
      </c>
      <c r="S391" s="9">
        <f>COUNTIF(S388:S390,"VP")</f>
        <v>0</v>
      </c>
      <c r="T391" s="7">
        <f>COUNTA(T388:T390)</f>
        <v>3</v>
      </c>
      <c r="U391" s="33"/>
      <c r="V391" s="33"/>
      <c r="W391" s="33"/>
      <c r="X391" s="33"/>
      <c r="Y391" s="33"/>
      <c r="Z391" s="33"/>
    </row>
    <row r="392" spans="1:26" ht="15" x14ac:dyDescent="0.25">
      <c r="A392" s="123" t="s">
        <v>66</v>
      </c>
      <c r="B392" s="123"/>
      <c r="C392" s="123"/>
      <c r="D392" s="123"/>
      <c r="E392" s="123"/>
      <c r="F392" s="123"/>
      <c r="G392" s="123"/>
      <c r="H392" s="123"/>
      <c r="I392" s="123"/>
      <c r="J392" s="123"/>
      <c r="K392" s="123"/>
      <c r="L392" s="123"/>
      <c r="M392" s="123"/>
      <c r="N392" s="123"/>
      <c r="O392" s="123"/>
      <c r="P392" s="123"/>
      <c r="Q392" s="123"/>
      <c r="R392" s="123"/>
      <c r="S392" s="123"/>
      <c r="T392" s="123"/>
      <c r="U392" s="33"/>
      <c r="V392" s="33"/>
      <c r="W392" s="33"/>
      <c r="X392" s="33"/>
      <c r="Y392" s="33"/>
      <c r="Z392" s="33"/>
    </row>
    <row r="393" spans="1:26" ht="28.35" customHeight="1" x14ac:dyDescent="0.25">
      <c r="A393" s="16" t="str">
        <f>IF(ISNA(INDEX($A$207:$T$341,MATCH($B393,$B$207:$B$341,0),1)),"",INDEX($A$207:$T$341,MATCH($B393,$B$207:$B$341,0),1))</f>
        <v>ULM4626</v>
      </c>
      <c r="B393" s="151" t="s">
        <v>227</v>
      </c>
      <c r="C393" s="151"/>
      <c r="D393" s="151"/>
      <c r="E393" s="151"/>
      <c r="F393" s="151"/>
      <c r="G393" s="151"/>
      <c r="H393" s="151"/>
      <c r="I393" s="151"/>
      <c r="J393" s="8">
        <f>IF(ISNA(INDEX($A$207:$T$341,MATCH($B393,$B$207:$B$341,0),10)),"",INDEX($A$207:$T$341,MATCH($B393,$B$207:$B$341,0),10))</f>
        <v>5</v>
      </c>
      <c r="K393" s="8">
        <f>IF(ISNA(INDEX($A$207:$T$341,MATCH($B393,$B$207:$B$341,0),11)),"",INDEX($A$207:$T$341,MATCH($B393,$B$207:$B$341,0),11))</f>
        <v>2</v>
      </c>
      <c r="L393" s="8">
        <f>IF(ISNA(INDEX($A$207:$T$341,MATCH($B393,$B$207:$B$341,0),12)),"",INDEX($A$207:$T$341,MATCH($B393,$B$207:$B$341,0),12))</f>
        <v>2</v>
      </c>
      <c r="M393" s="8">
        <f>IF(ISNA(INDEX($A$207:$T$341,MATCH($B393,$B$207:$B$341,0),13)),"",INDEX($A$207:$T$341,MATCH($B393,$B$207:$B$341,0),13))</f>
        <v>0</v>
      </c>
      <c r="N393" s="8">
        <f>IF(ISNA(INDEX($A$207:$T$341,MATCH($B393,$B$207:$B$341,0),14)),"",INDEX($A$207:$T$341,MATCH($B393,$B$207:$B$341,0),14))</f>
        <v>4</v>
      </c>
      <c r="O393" s="8">
        <f>IF(ISNA(INDEX($A$207:$T$341,MATCH($B393,$B$207:$B$341,0),15)),"",INDEX($A$207:$T$341,MATCH($B393,$B$207:$B$341,0),15))</f>
        <v>6</v>
      </c>
      <c r="P393" s="8">
        <f>IF(ISNA(INDEX($A$207:$T$341,MATCH($B393,$B$207:$B$341,0),16)),"",INDEX($A$207:$T$341,MATCH($B393,$B$207:$B$341,0),16))</f>
        <v>10</v>
      </c>
      <c r="Q393" s="14" t="str">
        <f>IF(ISNA(INDEX($A$207:$T$341,MATCH($B393,$B$207:$B$341,0),17)),"",INDEX($A$207:$T$341,MATCH($B393,$B$207:$B$341,0),17))</f>
        <v>E</v>
      </c>
      <c r="R393" s="14">
        <f>IF(ISNA(INDEX($A$207:$T$341,MATCH($B393,$B$207:$B$341,0),18)),"",INDEX($A$207:$T$341,MATCH($B393,$B$207:$B$341,0),18))</f>
        <v>0</v>
      </c>
      <c r="S393" s="14">
        <f>IF(ISNA(INDEX($A$207:$T$341,MATCH($B393,$B$207:$B$341,0),19)),"",INDEX($A$207:$T$341,MATCH($B393,$B$207:$B$341,0),19))</f>
        <v>0</v>
      </c>
      <c r="T393" s="14" t="str">
        <f>IF(ISNA(INDEX($A$207:$T$341,MATCH($B393,$B$207:$B$341,0),20)),"",INDEX($A$207:$T$341,MATCH($B393,$B$207:$B$341,0),20))</f>
        <v>DF</v>
      </c>
      <c r="U393" s="33"/>
      <c r="V393" s="33"/>
      <c r="W393" s="33"/>
      <c r="X393" s="33"/>
      <c r="Y393" s="33"/>
      <c r="Z393" s="33"/>
    </row>
    <row r="394" spans="1:26" ht="15" x14ac:dyDescent="0.25">
      <c r="A394" s="9" t="s">
        <v>24</v>
      </c>
      <c r="B394" s="123"/>
      <c r="C394" s="123"/>
      <c r="D394" s="123"/>
      <c r="E394" s="123"/>
      <c r="F394" s="123"/>
      <c r="G394" s="123"/>
      <c r="H394" s="123"/>
      <c r="I394" s="123"/>
      <c r="J394" s="10">
        <f t="shared" ref="J394:P394" si="66">SUM(J393:J393)</f>
        <v>5</v>
      </c>
      <c r="K394" s="10">
        <f t="shared" si="66"/>
        <v>2</v>
      </c>
      <c r="L394" s="10">
        <f t="shared" si="66"/>
        <v>2</v>
      </c>
      <c r="M394" s="10">
        <f t="shared" si="66"/>
        <v>0</v>
      </c>
      <c r="N394" s="10">
        <f t="shared" si="66"/>
        <v>4</v>
      </c>
      <c r="O394" s="10">
        <f t="shared" si="66"/>
        <v>6</v>
      </c>
      <c r="P394" s="10">
        <f t="shared" si="66"/>
        <v>10</v>
      </c>
      <c r="Q394" s="9">
        <f>COUNTIF(Q393:Q393,"E")</f>
        <v>1</v>
      </c>
      <c r="R394" s="9">
        <f>COUNTIF(R393:R393,"C")</f>
        <v>0</v>
      </c>
      <c r="S394" s="9">
        <f>COUNTIF(S393:S393,"VP")</f>
        <v>0</v>
      </c>
      <c r="T394" s="7">
        <f>COUNTA(T393:T393)</f>
        <v>1</v>
      </c>
      <c r="U394" s="33"/>
      <c r="V394" s="33"/>
      <c r="W394" s="33"/>
      <c r="X394" s="33"/>
      <c r="Y394" s="33"/>
      <c r="Z394" s="33"/>
    </row>
    <row r="395" spans="1:26" ht="15" x14ac:dyDescent="0.25">
      <c r="A395" s="169" t="s">
        <v>126</v>
      </c>
      <c r="B395" s="169"/>
      <c r="C395" s="169"/>
      <c r="D395" s="169"/>
      <c r="E395" s="169"/>
      <c r="F395" s="169"/>
      <c r="G395" s="169"/>
      <c r="H395" s="169"/>
      <c r="I395" s="169"/>
      <c r="J395" s="10">
        <f t="shared" ref="J395:T395" si="67">SUM(J391,J394)</f>
        <v>20</v>
      </c>
      <c r="K395" s="10">
        <f t="shared" si="67"/>
        <v>8</v>
      </c>
      <c r="L395" s="10">
        <f t="shared" si="67"/>
        <v>7</v>
      </c>
      <c r="M395" s="10">
        <f t="shared" si="67"/>
        <v>0</v>
      </c>
      <c r="N395" s="10">
        <f t="shared" si="67"/>
        <v>15</v>
      </c>
      <c r="O395" s="10">
        <f t="shared" si="67"/>
        <v>22</v>
      </c>
      <c r="P395" s="10">
        <f t="shared" si="67"/>
        <v>37</v>
      </c>
      <c r="Q395" s="10">
        <f t="shared" si="67"/>
        <v>4</v>
      </c>
      <c r="R395" s="10">
        <f t="shared" si="67"/>
        <v>0</v>
      </c>
      <c r="S395" s="10">
        <f t="shared" si="67"/>
        <v>0</v>
      </c>
      <c r="T395" s="40">
        <f t="shared" si="67"/>
        <v>4</v>
      </c>
      <c r="U395" s="33"/>
      <c r="V395" s="33"/>
      <c r="W395" s="33"/>
      <c r="X395" s="33"/>
      <c r="Y395" s="33"/>
      <c r="Z395" s="33"/>
    </row>
    <row r="396" spans="1:26" ht="15" x14ac:dyDescent="0.25">
      <c r="A396" s="169" t="s">
        <v>47</v>
      </c>
      <c r="B396" s="169"/>
      <c r="C396" s="169"/>
      <c r="D396" s="169"/>
      <c r="E396" s="169"/>
      <c r="F396" s="169"/>
      <c r="G396" s="169"/>
      <c r="H396" s="169"/>
      <c r="I396" s="169"/>
      <c r="J396" s="169"/>
      <c r="K396" s="10">
        <f t="shared" ref="K396:P396" si="68">K391*14+K394*12</f>
        <v>108</v>
      </c>
      <c r="L396" s="10">
        <f t="shared" si="68"/>
        <v>94</v>
      </c>
      <c r="M396" s="10">
        <f t="shared" si="68"/>
        <v>0</v>
      </c>
      <c r="N396" s="10">
        <f t="shared" si="68"/>
        <v>202</v>
      </c>
      <c r="O396" s="10">
        <f t="shared" si="68"/>
        <v>296</v>
      </c>
      <c r="P396" s="10">
        <f t="shared" si="68"/>
        <v>498</v>
      </c>
      <c r="Q396" s="181"/>
      <c r="R396" s="181"/>
      <c r="S396" s="181"/>
      <c r="T396" s="181"/>
      <c r="U396" s="33"/>
      <c r="V396" s="33"/>
      <c r="W396" s="33"/>
      <c r="X396" s="33"/>
      <c r="Y396" s="33"/>
      <c r="Z396" s="33"/>
    </row>
    <row r="397" spans="1:26" ht="15" x14ac:dyDescent="0.25">
      <c r="A397" s="169"/>
      <c r="B397" s="169"/>
      <c r="C397" s="169"/>
      <c r="D397" s="169"/>
      <c r="E397" s="169"/>
      <c r="F397" s="169"/>
      <c r="G397" s="169"/>
      <c r="H397" s="169"/>
      <c r="I397" s="169"/>
      <c r="J397" s="169"/>
      <c r="K397" s="205">
        <f>SUM(K396:M396)</f>
        <v>202</v>
      </c>
      <c r="L397" s="205"/>
      <c r="M397" s="205"/>
      <c r="N397" s="205">
        <f>SUM(N396:O396)</f>
        <v>498</v>
      </c>
      <c r="O397" s="205"/>
      <c r="P397" s="205"/>
      <c r="Q397" s="181"/>
      <c r="R397" s="181"/>
      <c r="S397" s="181"/>
      <c r="T397" s="181"/>
      <c r="U397" s="33"/>
      <c r="V397" s="33"/>
      <c r="W397" s="33"/>
      <c r="X397" s="33"/>
      <c r="Y397" s="33"/>
      <c r="Z397" s="33"/>
    </row>
    <row r="398" spans="1:26" ht="15" customHeight="1" x14ac:dyDescent="0.25">
      <c r="A398" s="271" t="s">
        <v>91</v>
      </c>
      <c r="B398" s="272"/>
      <c r="C398" s="272"/>
      <c r="D398" s="272"/>
      <c r="E398" s="272"/>
      <c r="F398" s="272"/>
      <c r="G398" s="272"/>
      <c r="H398" s="272"/>
      <c r="I398" s="272"/>
      <c r="J398" s="273"/>
      <c r="K398" s="198">
        <f>T395/SUM(T220,T238,T255,T270,T283,T297)</f>
        <v>9.0909090909090912E-2</v>
      </c>
      <c r="L398" s="198"/>
      <c r="M398" s="198"/>
      <c r="N398" s="198"/>
      <c r="O398" s="198"/>
      <c r="P398" s="198"/>
      <c r="Q398" s="198"/>
      <c r="R398" s="198"/>
      <c r="S398" s="198"/>
      <c r="T398" s="198"/>
      <c r="U398" s="33"/>
      <c r="V398" s="33"/>
      <c r="W398" s="33"/>
      <c r="X398" s="33"/>
      <c r="Y398" s="33"/>
      <c r="Z398" s="33"/>
    </row>
    <row r="399" spans="1:26" ht="15" x14ac:dyDescent="0.25">
      <c r="A399" s="182" t="s">
        <v>92</v>
      </c>
      <c r="B399" s="182"/>
      <c r="C399" s="182"/>
      <c r="D399" s="182"/>
      <c r="E399" s="182"/>
      <c r="F399" s="182"/>
      <c r="G399" s="182"/>
      <c r="H399" s="182"/>
      <c r="I399" s="182"/>
      <c r="J399" s="182"/>
      <c r="K399" s="198">
        <f>K397/(SUM(N220,N238,N255,N270,N283)*14+N297*12)</f>
        <v>0.1086021505376344</v>
      </c>
      <c r="L399" s="198"/>
      <c r="M399" s="198"/>
      <c r="N399" s="198"/>
      <c r="O399" s="198"/>
      <c r="P399" s="198"/>
      <c r="Q399" s="198"/>
      <c r="R399" s="198"/>
      <c r="S399" s="198"/>
      <c r="T399" s="198"/>
      <c r="U399" s="33"/>
      <c r="V399" s="33"/>
      <c r="W399" s="33"/>
      <c r="X399" s="33"/>
      <c r="Y399" s="33"/>
      <c r="Z399" s="33"/>
    </row>
    <row r="401" spans="1:26" ht="15" x14ac:dyDescent="0.25">
      <c r="A401" s="263" t="s">
        <v>95</v>
      </c>
      <c r="B401" s="264"/>
      <c r="C401" s="264"/>
      <c r="D401" s="264"/>
      <c r="E401" s="264"/>
      <c r="F401" s="264"/>
      <c r="G401" s="264"/>
      <c r="H401" s="264"/>
      <c r="I401" s="264"/>
      <c r="J401" s="264"/>
      <c r="K401" s="264"/>
      <c r="L401" s="264"/>
      <c r="M401" s="264"/>
      <c r="N401" s="264"/>
      <c r="O401" s="264"/>
      <c r="P401" s="264"/>
      <c r="Q401" s="264"/>
      <c r="R401" s="264"/>
      <c r="S401" s="264"/>
      <c r="T401" s="265"/>
      <c r="V401"/>
    </row>
    <row r="402" spans="1:26" ht="15" x14ac:dyDescent="0.25">
      <c r="A402" s="266"/>
      <c r="B402" s="267"/>
      <c r="C402" s="267"/>
      <c r="D402" s="267"/>
      <c r="E402" s="267"/>
      <c r="F402" s="267"/>
      <c r="G402" s="267"/>
      <c r="H402" s="267"/>
      <c r="I402" s="267"/>
      <c r="J402" s="267"/>
      <c r="K402" s="267"/>
      <c r="L402" s="267"/>
      <c r="M402" s="267"/>
      <c r="N402" s="267"/>
      <c r="O402" s="267"/>
      <c r="P402" s="267"/>
      <c r="Q402" s="267"/>
      <c r="R402" s="267"/>
      <c r="S402" s="267"/>
      <c r="T402" s="268"/>
      <c r="V402"/>
    </row>
    <row r="403" spans="1:26" ht="15" x14ac:dyDescent="0.25">
      <c r="A403" s="123" t="s">
        <v>26</v>
      </c>
      <c r="B403" s="123" t="s">
        <v>25</v>
      </c>
      <c r="C403" s="123"/>
      <c r="D403" s="123"/>
      <c r="E403" s="123"/>
      <c r="F403" s="123"/>
      <c r="G403" s="123"/>
      <c r="H403" s="123"/>
      <c r="I403" s="123"/>
      <c r="J403" s="138" t="s">
        <v>37</v>
      </c>
      <c r="K403" s="152" t="s">
        <v>23</v>
      </c>
      <c r="L403" s="153"/>
      <c r="M403" s="154"/>
      <c r="N403" s="152" t="s">
        <v>38</v>
      </c>
      <c r="O403" s="153"/>
      <c r="P403" s="154"/>
      <c r="Q403" s="152" t="s">
        <v>22</v>
      </c>
      <c r="R403" s="153"/>
      <c r="S403" s="154"/>
      <c r="T403" s="138" t="s">
        <v>21</v>
      </c>
      <c r="U403"/>
      <c r="V403"/>
      <c r="W403" s="34"/>
      <c r="X403" s="34"/>
      <c r="Y403" s="34"/>
      <c r="Z403" s="34"/>
    </row>
    <row r="404" spans="1:26" ht="15" x14ac:dyDescent="0.25">
      <c r="A404" s="123"/>
      <c r="B404" s="123"/>
      <c r="C404" s="123"/>
      <c r="D404" s="123"/>
      <c r="E404" s="123"/>
      <c r="F404" s="123"/>
      <c r="G404" s="123"/>
      <c r="H404" s="123"/>
      <c r="I404" s="123"/>
      <c r="J404" s="138"/>
      <c r="K404" s="155"/>
      <c r="L404" s="156"/>
      <c r="M404" s="157"/>
      <c r="N404" s="155"/>
      <c r="O404" s="156"/>
      <c r="P404" s="157"/>
      <c r="Q404" s="155"/>
      <c r="R404" s="156"/>
      <c r="S404" s="157"/>
      <c r="T404" s="138"/>
      <c r="U404"/>
      <c r="V404"/>
      <c r="W404" s="34"/>
      <c r="X404" s="34"/>
      <c r="Y404" s="34"/>
      <c r="Z404" s="34"/>
    </row>
    <row r="405" spans="1:26" ht="15" x14ac:dyDescent="0.2">
      <c r="A405" s="123"/>
      <c r="B405" s="123"/>
      <c r="C405" s="123"/>
      <c r="D405" s="123"/>
      <c r="E405" s="123"/>
      <c r="F405" s="123"/>
      <c r="G405" s="123"/>
      <c r="H405" s="123"/>
      <c r="I405" s="123"/>
      <c r="J405" s="138"/>
      <c r="K405" s="15" t="s">
        <v>27</v>
      </c>
      <c r="L405" s="15" t="s">
        <v>28</v>
      </c>
      <c r="M405" s="15" t="s">
        <v>29</v>
      </c>
      <c r="N405" s="15" t="s">
        <v>33</v>
      </c>
      <c r="O405" s="15" t="s">
        <v>7</v>
      </c>
      <c r="P405" s="15" t="s">
        <v>30</v>
      </c>
      <c r="Q405" s="15" t="s">
        <v>31</v>
      </c>
      <c r="R405" s="15" t="s">
        <v>27</v>
      </c>
      <c r="S405" s="15" t="s">
        <v>32</v>
      </c>
      <c r="T405" s="138"/>
      <c r="U405" s="34"/>
      <c r="V405" s="34"/>
      <c r="W405" s="34"/>
      <c r="X405" s="34"/>
      <c r="Y405" s="34"/>
      <c r="Z405" s="34"/>
    </row>
    <row r="406" spans="1:26" ht="15" x14ac:dyDescent="0.2">
      <c r="A406" s="123" t="s">
        <v>54</v>
      </c>
      <c r="B406" s="123"/>
      <c r="C406" s="123"/>
      <c r="D406" s="123"/>
      <c r="E406" s="123"/>
      <c r="F406" s="123"/>
      <c r="G406" s="123"/>
      <c r="H406" s="123"/>
      <c r="I406" s="123"/>
      <c r="J406" s="123"/>
      <c r="K406" s="123"/>
      <c r="L406" s="123"/>
      <c r="M406" s="123"/>
      <c r="N406" s="123"/>
      <c r="O406" s="123"/>
      <c r="P406" s="123"/>
      <c r="Q406" s="123"/>
      <c r="R406" s="123"/>
      <c r="S406" s="123"/>
      <c r="T406" s="123"/>
      <c r="U406" s="34"/>
      <c r="V406" s="34"/>
      <c r="W406" s="34"/>
      <c r="X406" s="34"/>
      <c r="Y406" s="34"/>
      <c r="Z406" s="34"/>
    </row>
    <row r="407" spans="1:26" ht="28.35" customHeight="1" x14ac:dyDescent="0.2">
      <c r="A407" s="16" t="str">
        <f t="shared" ref="A407:A412" si="69">IF(ISNA(INDEX($A$207:$T$341,MATCH($B407,$B$207:$B$341,0),1)),"",INDEX($A$207:$T$341,MATCH($B407,$B$207:$B$341,0),1))</f>
        <v>ULM4105</v>
      </c>
      <c r="B407" s="151" t="s">
        <v>168</v>
      </c>
      <c r="C407" s="151"/>
      <c r="D407" s="151"/>
      <c r="E407" s="151"/>
      <c r="F407" s="151"/>
      <c r="G407" s="151"/>
      <c r="H407" s="151"/>
      <c r="I407" s="151"/>
      <c r="J407" s="8">
        <f t="shared" ref="J407:J412" si="70">IF(ISNA(INDEX($A$207:$T$341,MATCH($B407,$B$207:$B$341,0),10)),"",INDEX($A$207:$T$341,MATCH($B407,$B$207:$B$341,0),10))</f>
        <v>4</v>
      </c>
      <c r="K407" s="8">
        <f t="shared" ref="K407:K412" si="71">IF(ISNA(INDEX($A$207:$T$341,MATCH($B407,$B$207:$B$341,0),11)),"",INDEX($A$207:$T$341,MATCH($B407,$B$207:$B$341,0),11))</f>
        <v>0</v>
      </c>
      <c r="L407" s="8">
        <f t="shared" ref="L407:L412" si="72">IF(ISNA(INDEX($A$207:$T$341,MATCH($B407,$B$207:$B$341,0),12)),"",INDEX($A$207:$T$341,MATCH($B407,$B$207:$B$341,0),12))</f>
        <v>0</v>
      </c>
      <c r="M407" s="8">
        <f t="shared" ref="M407:M412" si="73">IF(ISNA(INDEX($A$207:$T$341,MATCH($B407,$B$207:$B$341,0),13)),"",INDEX($A$207:$T$341,MATCH($B407,$B$207:$B$341,0),13))</f>
        <v>2</v>
      </c>
      <c r="N407" s="8">
        <f t="shared" ref="N407:N412" si="74">IF(ISNA(INDEX($A$207:$T$341,MATCH($B407,$B$207:$B$341,0),14)),"",INDEX($A$207:$T$341,MATCH($B407,$B$207:$B$341,0),14))</f>
        <v>2</v>
      </c>
      <c r="O407" s="8">
        <f t="shared" ref="O407:O412" si="75">IF(ISNA(INDEX($A$207:$T$341,MATCH($B407,$B$207:$B$341,0),15)),"",INDEX($A$207:$T$341,MATCH($B407,$B$207:$B$341,0),15))</f>
        <v>5</v>
      </c>
      <c r="P407" s="8">
        <f t="shared" ref="P407:P412" si="76">IF(ISNA(INDEX($A$207:$T$341,MATCH($B407,$B$207:$B$341,0),16)),"",INDEX($A$207:$T$341,MATCH($B407,$B$207:$B$341,0),16))</f>
        <v>7</v>
      </c>
      <c r="Q407" s="14">
        <f t="shared" ref="Q407:Q412" si="77">IF(ISNA(INDEX($A$207:$T$341,MATCH($B407,$B$207:$B$341,0),17)),"",INDEX($A$207:$T$341,MATCH($B407,$B$207:$B$341,0),17))</f>
        <v>0</v>
      </c>
      <c r="R407" s="14" t="str">
        <f t="shared" ref="R407:R412" si="78">IF(ISNA(INDEX($A$207:$T$341,MATCH($B407,$B$207:$B$341,0),18)),"",INDEX($A$207:$T$341,MATCH($B407,$B$207:$B$341,0),18))</f>
        <v>C</v>
      </c>
      <c r="S407" s="14">
        <f t="shared" ref="S407:S412" si="79">IF(ISNA(INDEX($A$207:$T$341,MATCH($B407,$B$207:$B$341,0),19)),"",INDEX($A$207:$T$341,MATCH($B407,$B$207:$B$341,0),19))</f>
        <v>0</v>
      </c>
      <c r="T407" s="14" t="str">
        <f t="shared" ref="T407:T412" si="80">IF(ISNA(INDEX($A$207:$T$341,MATCH($B407,$B$207:$B$341,0),20)),"",INDEX($A$207:$T$341,MATCH($B407,$B$207:$B$341,0),20))</f>
        <v>DD</v>
      </c>
      <c r="U407" s="34"/>
      <c r="V407" s="34"/>
      <c r="W407" s="34"/>
      <c r="X407" s="34"/>
      <c r="Y407" s="34"/>
      <c r="Z407" s="34"/>
    </row>
    <row r="408" spans="1:26" ht="28.35" customHeight="1" x14ac:dyDescent="0.2">
      <c r="A408" s="16" t="str">
        <f t="shared" si="69"/>
        <v>ULM4209</v>
      </c>
      <c r="B408" s="151" t="s">
        <v>181</v>
      </c>
      <c r="C408" s="151"/>
      <c r="D408" s="151"/>
      <c r="E408" s="151"/>
      <c r="F408" s="151"/>
      <c r="G408" s="151"/>
      <c r="H408" s="151"/>
      <c r="I408" s="151"/>
      <c r="J408" s="8">
        <f t="shared" si="70"/>
        <v>5</v>
      </c>
      <c r="K408" s="8">
        <f t="shared" si="71"/>
        <v>2</v>
      </c>
      <c r="L408" s="8">
        <f t="shared" si="72"/>
        <v>1</v>
      </c>
      <c r="M408" s="8">
        <f t="shared" si="73"/>
        <v>0</v>
      </c>
      <c r="N408" s="8">
        <f t="shared" si="74"/>
        <v>3</v>
      </c>
      <c r="O408" s="8">
        <f t="shared" si="75"/>
        <v>6</v>
      </c>
      <c r="P408" s="8">
        <f t="shared" si="76"/>
        <v>9</v>
      </c>
      <c r="Q408" s="14" t="str">
        <f t="shared" si="77"/>
        <v>E</v>
      </c>
      <c r="R408" s="14">
        <f t="shared" si="78"/>
        <v>0</v>
      </c>
      <c r="S408" s="14">
        <f t="shared" si="79"/>
        <v>0</v>
      </c>
      <c r="T408" s="14" t="str">
        <f t="shared" si="80"/>
        <v>DD</v>
      </c>
      <c r="U408" s="34"/>
      <c r="V408" s="34"/>
      <c r="W408" s="34"/>
      <c r="X408" s="34"/>
      <c r="Y408" s="34"/>
      <c r="Z408" s="34"/>
    </row>
    <row r="409" spans="1:26" ht="28.35" customHeight="1" x14ac:dyDescent="0.2">
      <c r="A409" s="16" t="str">
        <f t="shared" si="69"/>
        <v>ULM4312</v>
      </c>
      <c r="B409" s="151" t="s">
        <v>190</v>
      </c>
      <c r="C409" s="151"/>
      <c r="D409" s="151"/>
      <c r="E409" s="151"/>
      <c r="F409" s="151"/>
      <c r="G409" s="151"/>
      <c r="H409" s="151"/>
      <c r="I409" s="151"/>
      <c r="J409" s="8">
        <f t="shared" si="70"/>
        <v>5</v>
      </c>
      <c r="K409" s="8">
        <f t="shared" si="71"/>
        <v>2</v>
      </c>
      <c r="L409" s="8">
        <f t="shared" si="72"/>
        <v>2</v>
      </c>
      <c r="M409" s="8">
        <f t="shared" si="73"/>
        <v>0</v>
      </c>
      <c r="N409" s="8">
        <f t="shared" si="74"/>
        <v>4</v>
      </c>
      <c r="O409" s="8">
        <f t="shared" si="75"/>
        <v>5</v>
      </c>
      <c r="P409" s="8">
        <f t="shared" si="76"/>
        <v>9</v>
      </c>
      <c r="Q409" s="14" t="str">
        <f t="shared" si="77"/>
        <v>E</v>
      </c>
      <c r="R409" s="14">
        <f t="shared" si="78"/>
        <v>0</v>
      </c>
      <c r="S409" s="14">
        <f t="shared" si="79"/>
        <v>0</v>
      </c>
      <c r="T409" s="14" t="str">
        <f t="shared" si="80"/>
        <v>DD</v>
      </c>
      <c r="U409" s="34"/>
      <c r="V409" s="34"/>
      <c r="W409" s="34"/>
      <c r="X409" s="34"/>
      <c r="Y409" s="34"/>
      <c r="Z409" s="34"/>
    </row>
    <row r="410" spans="1:26" ht="19.7" customHeight="1" x14ac:dyDescent="0.2">
      <c r="A410" s="16" t="str">
        <f t="shared" si="69"/>
        <v>ULM4416</v>
      </c>
      <c r="B410" s="151" t="s">
        <v>201</v>
      </c>
      <c r="C410" s="151"/>
      <c r="D410" s="151"/>
      <c r="E410" s="151"/>
      <c r="F410" s="151"/>
      <c r="G410" s="151"/>
      <c r="H410" s="151"/>
      <c r="I410" s="151"/>
      <c r="J410" s="8">
        <f t="shared" si="70"/>
        <v>5</v>
      </c>
      <c r="K410" s="8">
        <f t="shared" si="71"/>
        <v>2</v>
      </c>
      <c r="L410" s="8">
        <f t="shared" si="72"/>
        <v>2</v>
      </c>
      <c r="M410" s="8">
        <f t="shared" si="73"/>
        <v>0</v>
      </c>
      <c r="N410" s="8">
        <f t="shared" si="74"/>
        <v>4</v>
      </c>
      <c r="O410" s="8">
        <f t="shared" si="75"/>
        <v>5</v>
      </c>
      <c r="P410" s="8">
        <f t="shared" si="76"/>
        <v>9</v>
      </c>
      <c r="Q410" s="14" t="str">
        <f t="shared" si="77"/>
        <v>E</v>
      </c>
      <c r="R410" s="14">
        <f t="shared" si="78"/>
        <v>0</v>
      </c>
      <c r="S410" s="14">
        <f t="shared" si="79"/>
        <v>0</v>
      </c>
      <c r="T410" s="14" t="str">
        <f t="shared" si="80"/>
        <v>DD</v>
      </c>
      <c r="U410" s="34"/>
      <c r="V410" s="34"/>
      <c r="W410" s="34"/>
      <c r="X410" s="34"/>
      <c r="Y410" s="34"/>
      <c r="Z410" s="34"/>
    </row>
    <row r="411" spans="1:26" ht="19.7" customHeight="1" x14ac:dyDescent="0.2">
      <c r="A411" s="16" t="str">
        <f t="shared" si="69"/>
        <v>ULM4521</v>
      </c>
      <c r="B411" s="151" t="s">
        <v>214</v>
      </c>
      <c r="C411" s="151"/>
      <c r="D411" s="151"/>
      <c r="E411" s="151"/>
      <c r="F411" s="151"/>
      <c r="G411" s="151"/>
      <c r="H411" s="151"/>
      <c r="I411" s="151"/>
      <c r="J411" s="8">
        <f t="shared" si="70"/>
        <v>5</v>
      </c>
      <c r="K411" s="8">
        <f t="shared" si="71"/>
        <v>2</v>
      </c>
      <c r="L411" s="8">
        <f t="shared" si="72"/>
        <v>1</v>
      </c>
      <c r="M411" s="8">
        <f t="shared" si="73"/>
        <v>0</v>
      </c>
      <c r="N411" s="8">
        <f t="shared" si="74"/>
        <v>3</v>
      </c>
      <c r="O411" s="8">
        <f t="shared" si="75"/>
        <v>6</v>
      </c>
      <c r="P411" s="8">
        <f t="shared" si="76"/>
        <v>9</v>
      </c>
      <c r="Q411" s="14" t="str">
        <f t="shared" si="77"/>
        <v>E</v>
      </c>
      <c r="R411" s="14">
        <f t="shared" si="78"/>
        <v>0</v>
      </c>
      <c r="S411" s="14">
        <f t="shared" si="79"/>
        <v>0</v>
      </c>
      <c r="T411" s="14" t="str">
        <f t="shared" si="80"/>
        <v>DD</v>
      </c>
      <c r="U411" s="34"/>
      <c r="V411" s="34"/>
      <c r="W411" s="34"/>
      <c r="X411" s="34"/>
      <c r="Y411" s="34"/>
      <c r="Z411" s="34"/>
    </row>
    <row r="412" spans="1:26" ht="28.35" customHeight="1" x14ac:dyDescent="0.2">
      <c r="A412" s="16" t="str">
        <f t="shared" si="69"/>
        <v>ULM4523</v>
      </c>
      <c r="B412" s="151" t="s">
        <v>218</v>
      </c>
      <c r="C412" s="151"/>
      <c r="D412" s="151"/>
      <c r="E412" s="151"/>
      <c r="F412" s="151"/>
      <c r="G412" s="151"/>
      <c r="H412" s="151"/>
      <c r="I412" s="151"/>
      <c r="J412" s="8">
        <f t="shared" si="70"/>
        <v>4</v>
      </c>
      <c r="K412" s="8">
        <f t="shared" si="71"/>
        <v>2</v>
      </c>
      <c r="L412" s="8">
        <f t="shared" si="72"/>
        <v>1</v>
      </c>
      <c r="M412" s="8">
        <f t="shared" si="73"/>
        <v>0</v>
      </c>
      <c r="N412" s="8">
        <f t="shared" si="74"/>
        <v>3</v>
      </c>
      <c r="O412" s="8">
        <f t="shared" si="75"/>
        <v>4</v>
      </c>
      <c r="P412" s="8">
        <f t="shared" si="76"/>
        <v>7</v>
      </c>
      <c r="Q412" s="14">
        <f t="shared" si="77"/>
        <v>0</v>
      </c>
      <c r="R412" s="14" t="str">
        <f t="shared" si="78"/>
        <v>C</v>
      </c>
      <c r="S412" s="14">
        <f t="shared" si="79"/>
        <v>0</v>
      </c>
      <c r="T412" s="14" t="str">
        <f t="shared" si="80"/>
        <v>DD</v>
      </c>
      <c r="U412" s="34"/>
      <c r="V412" s="34"/>
      <c r="W412" s="34"/>
      <c r="X412" s="34"/>
      <c r="Y412" s="34"/>
      <c r="Z412" s="34"/>
    </row>
    <row r="413" spans="1:26" ht="15" x14ac:dyDescent="0.2">
      <c r="A413" s="9" t="s">
        <v>24</v>
      </c>
      <c r="B413" s="195"/>
      <c r="C413" s="195"/>
      <c r="D413" s="195"/>
      <c r="E413" s="195"/>
      <c r="F413" s="195"/>
      <c r="G413" s="195"/>
      <c r="H413" s="195"/>
      <c r="I413" s="195"/>
      <c r="J413" s="10">
        <f t="shared" ref="J413:P413" si="81">SUM(J407:J412)</f>
        <v>28</v>
      </c>
      <c r="K413" s="10">
        <f t="shared" si="81"/>
        <v>10</v>
      </c>
      <c r="L413" s="10">
        <f t="shared" si="81"/>
        <v>7</v>
      </c>
      <c r="M413" s="10">
        <f t="shared" si="81"/>
        <v>2</v>
      </c>
      <c r="N413" s="10">
        <f t="shared" si="81"/>
        <v>19</v>
      </c>
      <c r="O413" s="10">
        <f t="shared" si="81"/>
        <v>31</v>
      </c>
      <c r="P413" s="10">
        <f t="shared" si="81"/>
        <v>50</v>
      </c>
      <c r="Q413" s="9">
        <f>COUNTIF(Q407:Q412,"E")</f>
        <v>4</v>
      </c>
      <c r="R413" s="9">
        <f>COUNTIF(R407:R412,"C")</f>
        <v>2</v>
      </c>
      <c r="S413" s="9">
        <f>COUNTIF(S407:S412,"VP")</f>
        <v>0</v>
      </c>
      <c r="T413" s="7">
        <f>COUNTA(T407:T412)</f>
        <v>6</v>
      </c>
      <c r="U413" s="34"/>
      <c r="V413" s="34"/>
      <c r="W413" s="34"/>
      <c r="X413" s="34"/>
      <c r="Y413" s="34"/>
      <c r="Z413" s="34"/>
    </row>
    <row r="414" spans="1:26" ht="15" x14ac:dyDescent="0.2">
      <c r="A414" s="123" t="s">
        <v>66</v>
      </c>
      <c r="B414" s="123"/>
      <c r="C414" s="123"/>
      <c r="D414" s="123"/>
      <c r="E414" s="123"/>
      <c r="F414" s="123"/>
      <c r="G414" s="123"/>
      <c r="H414" s="123"/>
      <c r="I414" s="123"/>
      <c r="J414" s="123"/>
      <c r="K414" s="123"/>
      <c r="L414" s="123"/>
      <c r="M414" s="123"/>
      <c r="N414" s="123"/>
      <c r="O414" s="123"/>
      <c r="P414" s="123"/>
      <c r="Q414" s="123"/>
      <c r="R414" s="123"/>
      <c r="S414" s="123"/>
      <c r="T414" s="123"/>
      <c r="U414" s="34"/>
      <c r="V414" s="34"/>
      <c r="W414" s="34"/>
      <c r="X414" s="34"/>
      <c r="Y414" s="34"/>
      <c r="Z414" s="34"/>
    </row>
    <row r="415" spans="1:26" ht="28.35" customHeight="1" x14ac:dyDescent="0.2">
      <c r="A415" s="16" t="str">
        <f>IF(ISNA(INDEX($A$207:$T$341,MATCH($B415,$B$207:$B$341,0),1)),"",INDEX($A$207:$T$341,MATCH($B415,$B$207:$B$341,0),1))</f>
        <v>ULM4629</v>
      </c>
      <c r="B415" s="151" t="s">
        <v>233</v>
      </c>
      <c r="C415" s="151"/>
      <c r="D415" s="151"/>
      <c r="E415" s="151"/>
      <c r="F415" s="151"/>
      <c r="G415" s="151"/>
      <c r="H415" s="151"/>
      <c r="I415" s="151"/>
      <c r="J415" s="8">
        <f>IF(ISNA(INDEX($A$207:$T$341,MATCH($B415,$B$207:$B$341,0),10)),"",INDEX($A$207:$T$341,MATCH($B415,$B$207:$B$341,0),10))</f>
        <v>5</v>
      </c>
      <c r="K415" s="8">
        <f>IF(ISNA(INDEX($A$207:$T$341,MATCH($B415,$B$207:$B$341,0),11)),"",INDEX($A$207:$T$341,MATCH($B415,$B$207:$B$341,0),11))</f>
        <v>2</v>
      </c>
      <c r="L415" s="8">
        <f>IF(ISNA(INDEX($A$207:$T$341,MATCH($B415,$B$207:$B$341,0),12)),"",INDEX($A$207:$T$341,MATCH($B415,$B$207:$B$341,0),12))</f>
        <v>2</v>
      </c>
      <c r="M415" s="8">
        <f>IF(ISNA(INDEX($A$207:$T$341,MATCH($B415,$B$207:$B$341,0),13)),"",INDEX($A$207:$T$341,MATCH($B415,$B$207:$B$341,0),13))</f>
        <v>0</v>
      </c>
      <c r="N415" s="8">
        <f>IF(ISNA(INDEX($A$207:$T$341,MATCH($B415,$B$207:$B$341,0),14)),"",INDEX($A$207:$T$341,MATCH($B415,$B$207:$B$341,0),14))</f>
        <v>4</v>
      </c>
      <c r="O415" s="8">
        <f>IF(ISNA(INDEX($A$207:$T$341,MATCH($B415,$B$207:$B$341,0),15)),"",INDEX($A$207:$T$341,MATCH($B415,$B$207:$B$341,0),15))</f>
        <v>6</v>
      </c>
      <c r="P415" s="8">
        <f>IF(ISNA(INDEX($A$207:$T$341,MATCH($B415,$B$207:$B$341,0),16)),"",INDEX($A$207:$T$341,MATCH($B415,$B$207:$B$341,0),16))</f>
        <v>10</v>
      </c>
      <c r="Q415" s="14">
        <f>IF(ISNA(INDEX($A$207:$T$341,MATCH($B415,$B$207:$B$341,0),17)),"",INDEX($A$207:$T$341,MATCH($B415,$B$207:$B$341,0),17))</f>
        <v>0</v>
      </c>
      <c r="R415" s="14" t="str">
        <f>IF(ISNA(INDEX($A$207:$T$341,MATCH($B415,$B$207:$B$341,0),18)),"",INDEX($A$207:$T$341,MATCH($B415,$B$207:$B$341,0),18))</f>
        <v>C</v>
      </c>
      <c r="S415" s="14">
        <f>IF(ISNA(INDEX($A$207:$T$341,MATCH($B415,$B$207:$B$341,0),19)),"",INDEX($A$207:$T$341,MATCH($B415,$B$207:$B$341,0),19))</f>
        <v>0</v>
      </c>
      <c r="T415" s="14" t="str">
        <f>IF(ISNA(INDEX($A$207:$T$341,MATCH($B415,$B$207:$B$341,0),20)),"",INDEX($A$207:$T$341,MATCH($B415,$B$207:$B$341,0),20))</f>
        <v>DD</v>
      </c>
      <c r="U415" s="34"/>
      <c r="V415" s="34"/>
      <c r="W415" s="34"/>
      <c r="X415" s="34"/>
      <c r="Y415" s="34"/>
      <c r="Z415" s="34"/>
    </row>
    <row r="416" spans="1:26" ht="15" x14ac:dyDescent="0.2">
      <c r="A416" s="9" t="s">
        <v>24</v>
      </c>
      <c r="B416" s="123"/>
      <c r="C416" s="123"/>
      <c r="D416" s="123"/>
      <c r="E416" s="123"/>
      <c r="F416" s="123"/>
      <c r="G416" s="123"/>
      <c r="H416" s="123"/>
      <c r="I416" s="123"/>
      <c r="J416" s="10">
        <f t="shared" ref="J416:P416" si="82">SUM(J415:J415)</f>
        <v>5</v>
      </c>
      <c r="K416" s="10">
        <f t="shared" si="82"/>
        <v>2</v>
      </c>
      <c r="L416" s="10">
        <f t="shared" si="82"/>
        <v>2</v>
      </c>
      <c r="M416" s="10">
        <f t="shared" si="82"/>
        <v>0</v>
      </c>
      <c r="N416" s="10">
        <f t="shared" si="82"/>
        <v>4</v>
      </c>
      <c r="O416" s="10">
        <f t="shared" si="82"/>
        <v>6</v>
      </c>
      <c r="P416" s="10">
        <f t="shared" si="82"/>
        <v>10</v>
      </c>
      <c r="Q416" s="9">
        <f>COUNTIF(Q415:Q415,"E")</f>
        <v>0</v>
      </c>
      <c r="R416" s="9">
        <f>COUNTIF(R415:R415,"C")</f>
        <v>1</v>
      </c>
      <c r="S416" s="9">
        <f>COUNTIF(S415:S415,"VP")</f>
        <v>0</v>
      </c>
      <c r="T416" s="7">
        <f>COUNTA(T415:T415)</f>
        <v>1</v>
      </c>
      <c r="U416" s="34"/>
      <c r="V416" s="34"/>
      <c r="W416" s="34"/>
      <c r="X416" s="34"/>
      <c r="Y416" s="34"/>
      <c r="Z416" s="34"/>
    </row>
    <row r="417" spans="1:26" ht="15" x14ac:dyDescent="0.2">
      <c r="A417" s="169" t="s">
        <v>126</v>
      </c>
      <c r="B417" s="169"/>
      <c r="C417" s="169"/>
      <c r="D417" s="169"/>
      <c r="E417" s="169"/>
      <c r="F417" s="169"/>
      <c r="G417" s="169"/>
      <c r="H417" s="169"/>
      <c r="I417" s="169"/>
      <c r="J417" s="10">
        <f t="shared" ref="J417:T417" si="83">SUM(J413,J416)</f>
        <v>33</v>
      </c>
      <c r="K417" s="10">
        <f t="shared" si="83"/>
        <v>12</v>
      </c>
      <c r="L417" s="10">
        <f t="shared" si="83"/>
        <v>9</v>
      </c>
      <c r="M417" s="10">
        <f t="shared" si="83"/>
        <v>2</v>
      </c>
      <c r="N417" s="10">
        <f t="shared" si="83"/>
        <v>23</v>
      </c>
      <c r="O417" s="10">
        <f t="shared" si="83"/>
        <v>37</v>
      </c>
      <c r="P417" s="10">
        <f t="shared" si="83"/>
        <v>60</v>
      </c>
      <c r="Q417" s="10">
        <f t="shared" si="83"/>
        <v>4</v>
      </c>
      <c r="R417" s="10">
        <f t="shared" si="83"/>
        <v>3</v>
      </c>
      <c r="S417" s="10">
        <f t="shared" si="83"/>
        <v>0</v>
      </c>
      <c r="T417" s="40">
        <f t="shared" si="83"/>
        <v>7</v>
      </c>
      <c r="U417" s="34"/>
      <c r="V417" s="34"/>
      <c r="W417" s="34"/>
      <c r="X417" s="34"/>
      <c r="Y417" s="34"/>
      <c r="Z417" s="34"/>
    </row>
    <row r="418" spans="1:26" x14ac:dyDescent="0.2">
      <c r="A418" s="169" t="s">
        <v>47</v>
      </c>
      <c r="B418" s="169"/>
      <c r="C418" s="169"/>
      <c r="D418" s="169"/>
      <c r="E418" s="169"/>
      <c r="F418" s="169"/>
      <c r="G418" s="169"/>
      <c r="H418" s="169"/>
      <c r="I418" s="169"/>
      <c r="J418" s="169"/>
      <c r="K418" s="10">
        <f t="shared" ref="K418:P418" si="84">K413*14+K416*12</f>
        <v>164</v>
      </c>
      <c r="L418" s="10">
        <f t="shared" si="84"/>
        <v>122</v>
      </c>
      <c r="M418" s="10">
        <f t="shared" si="84"/>
        <v>28</v>
      </c>
      <c r="N418" s="10">
        <f t="shared" si="84"/>
        <v>314</v>
      </c>
      <c r="O418" s="10">
        <f t="shared" si="84"/>
        <v>506</v>
      </c>
      <c r="P418" s="10">
        <f t="shared" si="84"/>
        <v>820</v>
      </c>
      <c r="Q418" s="181"/>
      <c r="R418" s="181"/>
      <c r="S418" s="181"/>
      <c r="T418" s="181"/>
    </row>
    <row r="419" spans="1:26" x14ac:dyDescent="0.2">
      <c r="A419" s="169"/>
      <c r="B419" s="169"/>
      <c r="C419" s="169"/>
      <c r="D419" s="169"/>
      <c r="E419" s="169"/>
      <c r="F419" s="169"/>
      <c r="G419" s="169"/>
      <c r="H419" s="169"/>
      <c r="I419" s="169"/>
      <c r="J419" s="169"/>
      <c r="K419" s="205">
        <f>SUM(K418:M418)</f>
        <v>314</v>
      </c>
      <c r="L419" s="205"/>
      <c r="M419" s="205"/>
      <c r="N419" s="205">
        <f>SUM(N418:O418)</f>
        <v>820</v>
      </c>
      <c r="O419" s="205"/>
      <c r="P419" s="205"/>
      <c r="Q419" s="181"/>
      <c r="R419" s="181"/>
      <c r="S419" s="181"/>
      <c r="T419" s="181"/>
    </row>
    <row r="420" spans="1:26" x14ac:dyDescent="0.2">
      <c r="A420" s="271" t="s">
        <v>91</v>
      </c>
      <c r="B420" s="272"/>
      <c r="C420" s="272"/>
      <c r="D420" s="272"/>
      <c r="E420" s="272"/>
      <c r="F420" s="272"/>
      <c r="G420" s="272"/>
      <c r="H420" s="272"/>
      <c r="I420" s="272"/>
      <c r="J420" s="273"/>
      <c r="K420" s="198">
        <f>T417/SUM(T220,T238,T255,T270,T283,T297)</f>
        <v>0.15909090909090909</v>
      </c>
      <c r="L420" s="198"/>
      <c r="M420" s="198"/>
      <c r="N420" s="198"/>
      <c r="O420" s="198"/>
      <c r="P420" s="198"/>
      <c r="Q420" s="198"/>
      <c r="R420" s="198"/>
      <c r="S420" s="198"/>
      <c r="T420" s="198"/>
    </row>
    <row r="421" spans="1:26" x14ac:dyDescent="0.2">
      <c r="A421" s="182" t="s">
        <v>92</v>
      </c>
      <c r="B421" s="182"/>
      <c r="C421" s="182"/>
      <c r="D421" s="182"/>
      <c r="E421" s="182"/>
      <c r="F421" s="182"/>
      <c r="G421" s="182"/>
      <c r="H421" s="182"/>
      <c r="I421" s="182"/>
      <c r="J421" s="182"/>
      <c r="K421" s="198">
        <f>K419/(SUM(N220,N238,N255,N270,N283)*14+N297*12)</f>
        <v>0.16881720430107527</v>
      </c>
      <c r="L421" s="198"/>
      <c r="M421" s="198"/>
      <c r="N421" s="198"/>
      <c r="O421" s="198"/>
      <c r="P421" s="198"/>
      <c r="Q421" s="198"/>
      <c r="R421" s="198"/>
      <c r="S421" s="198"/>
      <c r="T421" s="198"/>
    </row>
    <row r="422" spans="1:26" x14ac:dyDescent="0.2">
      <c r="B422" s="2"/>
      <c r="C422" s="2"/>
      <c r="D422" s="2"/>
      <c r="E422" s="2"/>
      <c r="F422" s="2"/>
      <c r="G422" s="2"/>
      <c r="M422" s="4"/>
      <c r="N422" s="4"/>
      <c r="O422" s="4"/>
      <c r="P422" s="4"/>
      <c r="Q422" s="4"/>
      <c r="R422" s="4"/>
      <c r="S422" s="4"/>
    </row>
    <row r="423" spans="1:26" x14ac:dyDescent="0.2">
      <c r="A423" s="183" t="s">
        <v>56</v>
      </c>
      <c r="B423" s="184"/>
      <c r="C423" s="184"/>
      <c r="D423" s="184"/>
      <c r="E423" s="184"/>
      <c r="F423" s="184"/>
      <c r="G423" s="184"/>
      <c r="H423" s="184"/>
      <c r="I423" s="184"/>
      <c r="J423" s="184"/>
      <c r="K423" s="184"/>
      <c r="L423" s="184"/>
      <c r="M423" s="184"/>
      <c r="N423" s="184"/>
      <c r="O423" s="184"/>
      <c r="P423" s="184"/>
      <c r="Q423" s="184"/>
      <c r="R423" s="184"/>
      <c r="S423" s="184"/>
      <c r="T423" s="185"/>
    </row>
    <row r="424" spans="1:26" x14ac:dyDescent="0.2">
      <c r="A424" s="186"/>
      <c r="B424" s="187"/>
      <c r="C424" s="187"/>
      <c r="D424" s="187"/>
      <c r="E424" s="187"/>
      <c r="F424" s="187"/>
      <c r="G424" s="187"/>
      <c r="H424" s="187"/>
      <c r="I424" s="187"/>
      <c r="J424" s="187"/>
      <c r="K424" s="187"/>
      <c r="L424" s="187"/>
      <c r="M424" s="187"/>
      <c r="N424" s="187"/>
      <c r="O424" s="187"/>
      <c r="P424" s="187"/>
      <c r="Q424" s="187"/>
      <c r="R424" s="187"/>
      <c r="S424" s="187"/>
      <c r="T424" s="188"/>
    </row>
    <row r="425" spans="1:26" x14ac:dyDescent="0.2">
      <c r="A425" s="123" t="s">
        <v>26</v>
      </c>
      <c r="B425" s="123" t="s">
        <v>25</v>
      </c>
      <c r="C425" s="123"/>
      <c r="D425" s="123"/>
      <c r="E425" s="123"/>
      <c r="F425" s="123"/>
      <c r="G425" s="123"/>
      <c r="H425" s="123"/>
      <c r="I425" s="123"/>
      <c r="J425" s="138" t="s">
        <v>37</v>
      </c>
      <c r="K425" s="152" t="s">
        <v>23</v>
      </c>
      <c r="L425" s="153"/>
      <c r="M425" s="154"/>
      <c r="N425" s="152" t="s">
        <v>38</v>
      </c>
      <c r="O425" s="153"/>
      <c r="P425" s="154"/>
      <c r="Q425" s="152" t="s">
        <v>22</v>
      </c>
      <c r="R425" s="153"/>
      <c r="S425" s="154"/>
      <c r="T425" s="138" t="s">
        <v>21</v>
      </c>
    </row>
    <row r="426" spans="1:26" x14ac:dyDescent="0.2">
      <c r="A426" s="123"/>
      <c r="B426" s="123"/>
      <c r="C426" s="123"/>
      <c r="D426" s="123"/>
      <c r="E426" s="123"/>
      <c r="F426" s="123"/>
      <c r="G426" s="123"/>
      <c r="H426" s="123"/>
      <c r="I426" s="123"/>
      <c r="J426" s="138"/>
      <c r="K426" s="155"/>
      <c r="L426" s="156"/>
      <c r="M426" s="157"/>
      <c r="N426" s="155"/>
      <c r="O426" s="156"/>
      <c r="P426" s="157"/>
      <c r="Q426" s="155"/>
      <c r="R426" s="156"/>
      <c r="S426" s="157"/>
      <c r="T426" s="138"/>
    </row>
    <row r="427" spans="1:26" x14ac:dyDescent="0.2">
      <c r="A427" s="123"/>
      <c r="B427" s="123"/>
      <c r="C427" s="123"/>
      <c r="D427" s="123"/>
      <c r="E427" s="123"/>
      <c r="F427" s="123"/>
      <c r="G427" s="123"/>
      <c r="H427" s="123"/>
      <c r="I427" s="123"/>
      <c r="J427" s="138"/>
      <c r="K427" s="15" t="s">
        <v>27</v>
      </c>
      <c r="L427" s="15" t="s">
        <v>28</v>
      </c>
      <c r="M427" s="15" t="s">
        <v>29</v>
      </c>
      <c r="N427" s="15" t="s">
        <v>33</v>
      </c>
      <c r="O427" s="15" t="s">
        <v>7</v>
      </c>
      <c r="P427" s="15" t="s">
        <v>30</v>
      </c>
      <c r="Q427" s="15" t="s">
        <v>31</v>
      </c>
      <c r="R427" s="15" t="s">
        <v>27</v>
      </c>
      <c r="S427" s="15" t="s">
        <v>32</v>
      </c>
      <c r="T427" s="138"/>
    </row>
    <row r="428" spans="1:26" x14ac:dyDescent="0.2">
      <c r="A428" s="123" t="s">
        <v>54</v>
      </c>
      <c r="B428" s="123"/>
      <c r="C428" s="123"/>
      <c r="D428" s="123"/>
      <c r="E428" s="123"/>
      <c r="F428" s="123"/>
      <c r="G428" s="123"/>
      <c r="H428" s="123"/>
      <c r="I428" s="123"/>
      <c r="J428" s="123"/>
      <c r="K428" s="123"/>
      <c r="L428" s="123"/>
      <c r="M428" s="123"/>
      <c r="N428" s="123"/>
      <c r="O428" s="123"/>
      <c r="P428" s="123"/>
      <c r="Q428" s="123"/>
      <c r="R428" s="123"/>
      <c r="S428" s="123"/>
      <c r="T428" s="123"/>
    </row>
    <row r="429" spans="1:26" ht="28.35" customHeight="1" x14ac:dyDescent="0.2">
      <c r="A429" s="16" t="str">
        <f t="shared" ref="A429:A451" si="85">IF(ISNA(INDEX($A$207:$T$341,MATCH($B429,$B$207:$B$341,0),1)),"",INDEX($A$207:$T$341,MATCH($B429,$B$207:$B$341,0),1))</f>
        <v>ULM4104</v>
      </c>
      <c r="B429" s="151" t="s">
        <v>167</v>
      </c>
      <c r="C429" s="151"/>
      <c r="D429" s="151"/>
      <c r="E429" s="151"/>
      <c r="F429" s="151"/>
      <c r="G429" s="151"/>
      <c r="H429" s="151"/>
      <c r="I429" s="151"/>
      <c r="J429" s="8">
        <f t="shared" ref="J429:J451" si="86">IF(ISNA(INDEX($A$207:$T$341,MATCH($B429,$B$207:$B$341,0),10)),"",INDEX($A$207:$T$341,MATCH($B429,$B$207:$B$341,0),10))</f>
        <v>4</v>
      </c>
      <c r="K429" s="8">
        <f t="shared" ref="K429:K451" si="87">IF(ISNA(INDEX($A$207:$T$341,MATCH($B429,$B$207:$B$341,0),11)),"",INDEX($A$207:$T$341,MATCH($B429,$B$207:$B$341,0),11))</f>
        <v>2</v>
      </c>
      <c r="L429" s="8">
        <f t="shared" ref="L429:L451" si="88">IF(ISNA(INDEX($A$207:$T$341,MATCH($B429,$B$207:$B$341,0),12)),"",INDEX($A$207:$T$341,MATCH($B429,$B$207:$B$341,0),12))</f>
        <v>2</v>
      </c>
      <c r="M429" s="8">
        <f t="shared" ref="M429:M451" si="89">IF(ISNA(INDEX($A$207:$T$341,MATCH($B429,$B$207:$B$341,0),13)),"",INDEX($A$207:$T$341,MATCH($B429,$B$207:$B$341,0),13))</f>
        <v>0</v>
      </c>
      <c r="N429" s="8">
        <f t="shared" ref="N429:N451" si="90">IF(ISNA(INDEX($A$207:$T$341,MATCH($B429,$B$207:$B$341,0),14)),"",INDEX($A$207:$T$341,MATCH($B429,$B$207:$B$341,0),14))</f>
        <v>4</v>
      </c>
      <c r="O429" s="8">
        <f t="shared" ref="O429:O451" si="91">IF(ISNA(INDEX($A$207:$T$341,MATCH($B429,$B$207:$B$341,0),15)),"",INDEX($A$207:$T$341,MATCH($B429,$B$207:$B$341,0),15))</f>
        <v>3</v>
      </c>
      <c r="P429" s="8">
        <f t="shared" ref="P429:P451" si="92">IF(ISNA(INDEX($A$207:$T$341,MATCH($B429,$B$207:$B$341,0),16)),"",INDEX($A$207:$T$341,MATCH($B429,$B$207:$B$341,0),16))</f>
        <v>7</v>
      </c>
      <c r="Q429" s="14">
        <f t="shared" ref="Q429:Q451" si="93">IF(ISNA(INDEX($A$207:$T$341,MATCH($B429,$B$207:$B$341,0),17)),"",INDEX($A$207:$T$341,MATCH($B429,$B$207:$B$341,0),17))</f>
        <v>0</v>
      </c>
      <c r="R429" s="14" t="str">
        <f t="shared" ref="R429:R451" si="94">IF(ISNA(INDEX($A$207:$T$341,MATCH($B429,$B$207:$B$341,0),18)),"",INDEX($A$207:$T$341,MATCH($B429,$B$207:$B$341,0),18))</f>
        <v>C</v>
      </c>
      <c r="S429" s="14">
        <f t="shared" ref="S429:S451" si="95">IF(ISNA(INDEX($A$207:$T$341,MATCH($B429,$B$207:$B$341,0),19)),"",INDEX($A$207:$T$341,MATCH($B429,$B$207:$B$341,0),19))</f>
        <v>0</v>
      </c>
      <c r="T429" s="14" t="str">
        <f t="shared" ref="T429:T451" si="96">IF(ISNA(INDEX($A$207:$T$341,MATCH($B429,$B$207:$B$341,0),20)),"",INDEX($A$207:$T$341,MATCH($B429,$B$207:$B$341,0),20))</f>
        <v>DS</v>
      </c>
    </row>
    <row r="430" spans="1:26" ht="28.35" customHeight="1" x14ac:dyDescent="0.2">
      <c r="A430" s="16" t="str">
        <f t="shared" si="85"/>
        <v>ULM4106</v>
      </c>
      <c r="B430" s="151" t="s">
        <v>169</v>
      </c>
      <c r="C430" s="151"/>
      <c r="D430" s="151"/>
      <c r="E430" s="151"/>
      <c r="F430" s="151"/>
      <c r="G430" s="151"/>
      <c r="H430" s="151"/>
      <c r="I430" s="151"/>
      <c r="J430" s="8">
        <f t="shared" si="86"/>
        <v>4</v>
      </c>
      <c r="K430" s="8">
        <f t="shared" si="87"/>
        <v>2</v>
      </c>
      <c r="L430" s="8">
        <f t="shared" si="88"/>
        <v>1</v>
      </c>
      <c r="M430" s="8">
        <f t="shared" si="89"/>
        <v>0</v>
      </c>
      <c r="N430" s="8">
        <f t="shared" si="90"/>
        <v>3</v>
      </c>
      <c r="O430" s="8">
        <f t="shared" si="91"/>
        <v>4</v>
      </c>
      <c r="P430" s="8">
        <f t="shared" si="92"/>
        <v>7</v>
      </c>
      <c r="Q430" s="14" t="str">
        <f t="shared" si="93"/>
        <v>E</v>
      </c>
      <c r="R430" s="14">
        <f t="shared" si="94"/>
        <v>0</v>
      </c>
      <c r="S430" s="14">
        <f t="shared" si="95"/>
        <v>0</v>
      </c>
      <c r="T430" s="14" t="str">
        <f t="shared" si="96"/>
        <v>DS</v>
      </c>
    </row>
    <row r="431" spans="1:26" ht="19.7" customHeight="1" x14ac:dyDescent="0.25">
      <c r="A431" s="16" t="str">
        <f t="shared" si="85"/>
        <v>ULM4207</v>
      </c>
      <c r="B431" s="151" t="s">
        <v>177</v>
      </c>
      <c r="C431" s="151"/>
      <c r="D431" s="151"/>
      <c r="E431" s="151"/>
      <c r="F431" s="151"/>
      <c r="G431" s="151"/>
      <c r="H431" s="151"/>
      <c r="I431" s="151"/>
      <c r="J431" s="8">
        <f t="shared" si="86"/>
        <v>5</v>
      </c>
      <c r="K431" s="8">
        <f t="shared" si="87"/>
        <v>2</v>
      </c>
      <c r="L431" s="8">
        <f t="shared" si="88"/>
        <v>2</v>
      </c>
      <c r="M431" s="8">
        <f t="shared" si="89"/>
        <v>0</v>
      </c>
      <c r="N431" s="8">
        <f t="shared" si="90"/>
        <v>4</v>
      </c>
      <c r="O431" s="8">
        <f t="shared" si="91"/>
        <v>5</v>
      </c>
      <c r="P431" s="8">
        <f t="shared" si="92"/>
        <v>9</v>
      </c>
      <c r="Q431" s="14" t="str">
        <f t="shared" si="93"/>
        <v>E</v>
      </c>
      <c r="R431" s="14">
        <f t="shared" si="94"/>
        <v>0</v>
      </c>
      <c r="S431" s="14">
        <f t="shared" si="95"/>
        <v>0</v>
      </c>
      <c r="T431" s="14" t="str">
        <f t="shared" si="96"/>
        <v>DS</v>
      </c>
      <c r="V431"/>
    </row>
    <row r="432" spans="1:26" ht="28.35" customHeight="1" x14ac:dyDescent="0.25">
      <c r="A432" s="16" t="str">
        <f t="shared" si="85"/>
        <v>ULM4208</v>
      </c>
      <c r="B432" s="151" t="s">
        <v>179</v>
      </c>
      <c r="C432" s="151"/>
      <c r="D432" s="151"/>
      <c r="E432" s="151"/>
      <c r="F432" s="151"/>
      <c r="G432" s="151"/>
      <c r="H432" s="151"/>
      <c r="I432" s="151"/>
      <c r="J432" s="8">
        <f t="shared" si="86"/>
        <v>5</v>
      </c>
      <c r="K432" s="8">
        <f t="shared" si="87"/>
        <v>2</v>
      </c>
      <c r="L432" s="8">
        <f t="shared" si="88"/>
        <v>2</v>
      </c>
      <c r="M432" s="8">
        <f t="shared" si="89"/>
        <v>0</v>
      </c>
      <c r="N432" s="8">
        <f t="shared" si="90"/>
        <v>4</v>
      </c>
      <c r="O432" s="8">
        <f t="shared" si="91"/>
        <v>5</v>
      </c>
      <c r="P432" s="8">
        <f t="shared" si="92"/>
        <v>9</v>
      </c>
      <c r="Q432" s="14">
        <f t="shared" si="93"/>
        <v>0</v>
      </c>
      <c r="R432" s="14" t="str">
        <f t="shared" si="94"/>
        <v>C</v>
      </c>
      <c r="S432" s="14">
        <f t="shared" si="95"/>
        <v>0</v>
      </c>
      <c r="T432" s="14" t="str">
        <f t="shared" si="96"/>
        <v>DS</v>
      </c>
      <c r="U432"/>
      <c r="V432"/>
      <c r="W432"/>
      <c r="X432"/>
      <c r="Y432"/>
      <c r="Z432"/>
    </row>
    <row r="433" spans="1:26" ht="19.7" customHeight="1" x14ac:dyDescent="0.25">
      <c r="A433" s="16" t="str">
        <f t="shared" si="85"/>
        <v>ULM4210</v>
      </c>
      <c r="B433" s="151" t="s">
        <v>183</v>
      </c>
      <c r="C433" s="151"/>
      <c r="D433" s="151"/>
      <c r="E433" s="151"/>
      <c r="F433" s="151"/>
      <c r="G433" s="151"/>
      <c r="H433" s="151"/>
      <c r="I433" s="151"/>
      <c r="J433" s="8">
        <f t="shared" si="86"/>
        <v>4</v>
      </c>
      <c r="K433" s="8">
        <f t="shared" si="87"/>
        <v>2</v>
      </c>
      <c r="L433" s="8">
        <f t="shared" si="88"/>
        <v>1</v>
      </c>
      <c r="M433" s="8">
        <f t="shared" si="89"/>
        <v>0</v>
      </c>
      <c r="N433" s="8">
        <f t="shared" si="90"/>
        <v>3</v>
      </c>
      <c r="O433" s="8">
        <f t="shared" si="91"/>
        <v>4</v>
      </c>
      <c r="P433" s="8">
        <f t="shared" si="92"/>
        <v>7</v>
      </c>
      <c r="Q433" s="14">
        <f t="shared" si="93"/>
        <v>0</v>
      </c>
      <c r="R433" s="14" t="str">
        <f t="shared" si="94"/>
        <v>C</v>
      </c>
      <c r="S433" s="14">
        <f t="shared" si="95"/>
        <v>0</v>
      </c>
      <c r="T433" s="14" t="str">
        <f t="shared" si="96"/>
        <v>DS</v>
      </c>
      <c r="U433"/>
      <c r="V433"/>
      <c r="W433"/>
      <c r="X433"/>
      <c r="Y433"/>
      <c r="Z433"/>
    </row>
    <row r="434" spans="1:26" ht="19.7" customHeight="1" x14ac:dyDescent="0.25">
      <c r="A434" s="16" t="str">
        <f t="shared" si="85"/>
        <v>ULX0001</v>
      </c>
      <c r="B434" s="151" t="s">
        <v>185</v>
      </c>
      <c r="C434" s="151"/>
      <c r="D434" s="151"/>
      <c r="E434" s="151"/>
      <c r="F434" s="151"/>
      <c r="G434" s="151"/>
      <c r="H434" s="151"/>
      <c r="I434" s="151"/>
      <c r="J434" s="8">
        <f t="shared" si="86"/>
        <v>4</v>
      </c>
      <c r="K434" s="8">
        <f t="shared" si="87"/>
        <v>2</v>
      </c>
      <c r="L434" s="8">
        <f t="shared" si="88"/>
        <v>1</v>
      </c>
      <c r="M434" s="8">
        <f t="shared" si="89"/>
        <v>0</v>
      </c>
      <c r="N434" s="8">
        <f t="shared" si="90"/>
        <v>3</v>
      </c>
      <c r="O434" s="8">
        <f t="shared" si="91"/>
        <v>4</v>
      </c>
      <c r="P434" s="8">
        <f t="shared" si="92"/>
        <v>7</v>
      </c>
      <c r="Q434" s="14" t="str">
        <f t="shared" si="93"/>
        <v>E</v>
      </c>
      <c r="R434" s="14">
        <f t="shared" si="94"/>
        <v>0</v>
      </c>
      <c r="S434" s="14">
        <f t="shared" si="95"/>
        <v>0</v>
      </c>
      <c r="T434" s="14" t="str">
        <f t="shared" si="96"/>
        <v>DS</v>
      </c>
      <c r="U434"/>
      <c r="V434"/>
      <c r="W434"/>
      <c r="X434"/>
      <c r="Y434"/>
      <c r="Z434"/>
    </row>
    <row r="435" spans="1:26" ht="19.7" customHeight="1" x14ac:dyDescent="0.25">
      <c r="A435" s="16" t="str">
        <f t="shared" si="85"/>
        <v>ULX0001</v>
      </c>
      <c r="B435" s="151" t="s">
        <v>186</v>
      </c>
      <c r="C435" s="151"/>
      <c r="D435" s="151"/>
      <c r="E435" s="151"/>
      <c r="F435" s="151"/>
      <c r="G435" s="151"/>
      <c r="H435" s="151"/>
      <c r="I435" s="151"/>
      <c r="J435" s="8">
        <f t="shared" si="86"/>
        <v>4</v>
      </c>
      <c r="K435" s="8">
        <f t="shared" si="87"/>
        <v>2</v>
      </c>
      <c r="L435" s="8">
        <f t="shared" si="88"/>
        <v>1</v>
      </c>
      <c r="M435" s="8">
        <f t="shared" si="89"/>
        <v>0</v>
      </c>
      <c r="N435" s="8">
        <f t="shared" si="90"/>
        <v>3</v>
      </c>
      <c r="O435" s="8">
        <f t="shared" si="91"/>
        <v>4</v>
      </c>
      <c r="P435" s="8">
        <f t="shared" si="92"/>
        <v>7</v>
      </c>
      <c r="Q435" s="14" t="str">
        <f t="shared" si="93"/>
        <v>E</v>
      </c>
      <c r="R435" s="14">
        <f t="shared" si="94"/>
        <v>0</v>
      </c>
      <c r="S435" s="14">
        <f t="shared" si="95"/>
        <v>0</v>
      </c>
      <c r="T435" s="14" t="str">
        <f t="shared" si="96"/>
        <v>DS</v>
      </c>
      <c r="U435"/>
      <c r="V435"/>
      <c r="W435"/>
      <c r="X435"/>
      <c r="Y435"/>
      <c r="Z435"/>
    </row>
    <row r="436" spans="1:26" ht="19.7" customHeight="1" x14ac:dyDescent="0.25">
      <c r="A436" s="16" t="str">
        <f t="shared" si="85"/>
        <v>ULM4313</v>
      </c>
      <c r="B436" s="151" t="s">
        <v>192</v>
      </c>
      <c r="C436" s="151"/>
      <c r="D436" s="151"/>
      <c r="E436" s="151"/>
      <c r="F436" s="151"/>
      <c r="G436" s="151"/>
      <c r="H436" s="151"/>
      <c r="I436" s="151"/>
      <c r="J436" s="8">
        <f t="shared" si="86"/>
        <v>4</v>
      </c>
      <c r="K436" s="8">
        <f t="shared" si="87"/>
        <v>2</v>
      </c>
      <c r="L436" s="8">
        <f t="shared" si="88"/>
        <v>1</v>
      </c>
      <c r="M436" s="8">
        <f t="shared" si="89"/>
        <v>0</v>
      </c>
      <c r="N436" s="8">
        <f t="shared" si="90"/>
        <v>3</v>
      </c>
      <c r="O436" s="8">
        <f t="shared" si="91"/>
        <v>4</v>
      </c>
      <c r="P436" s="8">
        <f t="shared" si="92"/>
        <v>7</v>
      </c>
      <c r="Q436" s="14">
        <f t="shared" si="93"/>
        <v>0</v>
      </c>
      <c r="R436" s="14" t="str">
        <f t="shared" si="94"/>
        <v>C</v>
      </c>
      <c r="S436" s="14">
        <f t="shared" si="95"/>
        <v>0</v>
      </c>
      <c r="T436" s="14" t="str">
        <f t="shared" si="96"/>
        <v>DS</v>
      </c>
      <c r="U436"/>
      <c r="V436"/>
      <c r="W436"/>
      <c r="X436"/>
      <c r="Y436"/>
      <c r="Z436"/>
    </row>
    <row r="437" spans="1:26" ht="28.35" customHeight="1" x14ac:dyDescent="0.25">
      <c r="A437" s="16" t="str">
        <f t="shared" si="85"/>
        <v>ULM4314</v>
      </c>
      <c r="B437" s="151" t="s">
        <v>194</v>
      </c>
      <c r="C437" s="151"/>
      <c r="D437" s="151"/>
      <c r="E437" s="151"/>
      <c r="F437" s="151"/>
      <c r="G437" s="151"/>
      <c r="H437" s="151"/>
      <c r="I437" s="151"/>
      <c r="J437" s="8">
        <f t="shared" si="86"/>
        <v>5</v>
      </c>
      <c r="K437" s="8">
        <f t="shared" si="87"/>
        <v>2</v>
      </c>
      <c r="L437" s="8">
        <f t="shared" si="88"/>
        <v>2</v>
      </c>
      <c r="M437" s="8">
        <f t="shared" si="89"/>
        <v>0</v>
      </c>
      <c r="N437" s="8">
        <f t="shared" si="90"/>
        <v>4</v>
      </c>
      <c r="O437" s="8">
        <f t="shared" si="91"/>
        <v>5</v>
      </c>
      <c r="P437" s="8">
        <f t="shared" si="92"/>
        <v>9</v>
      </c>
      <c r="Q437" s="14" t="str">
        <f t="shared" si="93"/>
        <v>E</v>
      </c>
      <c r="R437" s="14">
        <f t="shared" si="94"/>
        <v>0</v>
      </c>
      <c r="S437" s="14">
        <f t="shared" si="95"/>
        <v>0</v>
      </c>
      <c r="T437" s="14" t="str">
        <f t="shared" si="96"/>
        <v>DS</v>
      </c>
      <c r="U437"/>
      <c r="V437"/>
      <c r="W437"/>
      <c r="X437"/>
      <c r="Y437"/>
      <c r="Z437"/>
    </row>
    <row r="438" spans="1:26" ht="28.35" customHeight="1" x14ac:dyDescent="0.25">
      <c r="A438" s="16" t="str">
        <f t="shared" si="85"/>
        <v>ULM4315</v>
      </c>
      <c r="B438" s="151" t="s">
        <v>196</v>
      </c>
      <c r="C438" s="151"/>
      <c r="D438" s="151"/>
      <c r="E438" s="151"/>
      <c r="F438" s="151"/>
      <c r="G438" s="151"/>
      <c r="H438" s="151"/>
      <c r="I438" s="151"/>
      <c r="J438" s="8">
        <f t="shared" si="86"/>
        <v>3</v>
      </c>
      <c r="K438" s="8">
        <f t="shared" si="87"/>
        <v>0</v>
      </c>
      <c r="L438" s="8">
        <f t="shared" si="88"/>
        <v>0</v>
      </c>
      <c r="M438" s="101">
        <f t="shared" si="89"/>
        <v>2</v>
      </c>
      <c r="N438" s="8">
        <f t="shared" si="90"/>
        <v>2</v>
      </c>
      <c r="O438" s="8">
        <f t="shared" si="91"/>
        <v>3</v>
      </c>
      <c r="P438" s="8">
        <f t="shared" si="92"/>
        <v>5</v>
      </c>
      <c r="Q438" s="14">
        <f t="shared" si="93"/>
        <v>0</v>
      </c>
      <c r="R438" s="14">
        <f t="shared" si="94"/>
        <v>0</v>
      </c>
      <c r="S438" s="14" t="str">
        <f t="shared" si="95"/>
        <v>VP</v>
      </c>
      <c r="T438" s="14" t="str">
        <f t="shared" si="96"/>
        <v>DS</v>
      </c>
      <c r="U438"/>
      <c r="V438"/>
      <c r="W438"/>
      <c r="X438"/>
      <c r="Y438"/>
      <c r="Z438"/>
    </row>
    <row r="439" spans="1:26" ht="19.7" customHeight="1" x14ac:dyDescent="0.25">
      <c r="A439" s="16" t="str">
        <f t="shared" si="85"/>
        <v>ULX0002</v>
      </c>
      <c r="B439" s="151" t="s">
        <v>198</v>
      </c>
      <c r="C439" s="151"/>
      <c r="D439" s="151"/>
      <c r="E439" s="151"/>
      <c r="F439" s="151"/>
      <c r="G439" s="151"/>
      <c r="H439" s="151"/>
      <c r="I439" s="151"/>
      <c r="J439" s="8">
        <f t="shared" si="86"/>
        <v>4</v>
      </c>
      <c r="K439" s="8">
        <f t="shared" si="87"/>
        <v>2</v>
      </c>
      <c r="L439" s="8">
        <f t="shared" si="88"/>
        <v>1</v>
      </c>
      <c r="M439" s="8">
        <f t="shared" si="89"/>
        <v>0</v>
      </c>
      <c r="N439" s="8">
        <f t="shared" si="90"/>
        <v>3</v>
      </c>
      <c r="O439" s="8">
        <f t="shared" si="91"/>
        <v>4</v>
      </c>
      <c r="P439" s="8">
        <f t="shared" si="92"/>
        <v>7</v>
      </c>
      <c r="Q439" s="14" t="str">
        <f t="shared" si="93"/>
        <v>E</v>
      </c>
      <c r="R439" s="14">
        <f t="shared" si="94"/>
        <v>0</v>
      </c>
      <c r="S439" s="14">
        <f t="shared" si="95"/>
        <v>0</v>
      </c>
      <c r="T439" s="14" t="str">
        <f t="shared" si="96"/>
        <v>DS</v>
      </c>
      <c r="U439"/>
      <c r="V439"/>
      <c r="W439"/>
      <c r="X439"/>
      <c r="Y439"/>
      <c r="Z439"/>
    </row>
    <row r="440" spans="1:26" ht="19.7" customHeight="1" x14ac:dyDescent="0.25">
      <c r="A440" s="16" t="str">
        <f t="shared" si="85"/>
        <v>ULX0002</v>
      </c>
      <c r="B440" s="151" t="s">
        <v>199</v>
      </c>
      <c r="C440" s="151"/>
      <c r="D440" s="151"/>
      <c r="E440" s="151"/>
      <c r="F440" s="151"/>
      <c r="G440" s="151"/>
      <c r="H440" s="151"/>
      <c r="I440" s="151"/>
      <c r="J440" s="8">
        <f t="shared" si="86"/>
        <v>4</v>
      </c>
      <c r="K440" s="8">
        <f t="shared" si="87"/>
        <v>2</v>
      </c>
      <c r="L440" s="8">
        <f t="shared" si="88"/>
        <v>1</v>
      </c>
      <c r="M440" s="8">
        <f t="shared" si="89"/>
        <v>0</v>
      </c>
      <c r="N440" s="8">
        <f t="shared" si="90"/>
        <v>3</v>
      </c>
      <c r="O440" s="8">
        <f t="shared" si="91"/>
        <v>4</v>
      </c>
      <c r="P440" s="8">
        <f t="shared" si="92"/>
        <v>7</v>
      </c>
      <c r="Q440" s="14" t="str">
        <f t="shared" si="93"/>
        <v>E</v>
      </c>
      <c r="R440" s="14">
        <f t="shared" si="94"/>
        <v>0</v>
      </c>
      <c r="S440" s="14">
        <f t="shared" si="95"/>
        <v>0</v>
      </c>
      <c r="T440" s="14" t="str">
        <f t="shared" si="96"/>
        <v>DS</v>
      </c>
      <c r="U440"/>
      <c r="V440"/>
      <c r="W440"/>
      <c r="X440"/>
      <c r="Y440"/>
      <c r="Z440"/>
    </row>
    <row r="441" spans="1:26" ht="19.7" customHeight="1" x14ac:dyDescent="0.25">
      <c r="A441" s="16" t="str">
        <f t="shared" si="85"/>
        <v>ULM4417</v>
      </c>
      <c r="B441" s="151" t="s">
        <v>203</v>
      </c>
      <c r="C441" s="151"/>
      <c r="D441" s="151"/>
      <c r="E441" s="151"/>
      <c r="F441" s="151"/>
      <c r="G441" s="151"/>
      <c r="H441" s="151"/>
      <c r="I441" s="151"/>
      <c r="J441" s="8">
        <f t="shared" si="86"/>
        <v>5</v>
      </c>
      <c r="K441" s="8">
        <f t="shared" si="87"/>
        <v>2</v>
      </c>
      <c r="L441" s="8">
        <f t="shared" si="88"/>
        <v>1</v>
      </c>
      <c r="M441" s="8">
        <f t="shared" si="89"/>
        <v>0</v>
      </c>
      <c r="N441" s="8">
        <f t="shared" si="90"/>
        <v>3</v>
      </c>
      <c r="O441" s="8">
        <f t="shared" si="91"/>
        <v>6</v>
      </c>
      <c r="P441" s="8">
        <f t="shared" si="92"/>
        <v>9</v>
      </c>
      <c r="Q441" s="14">
        <f t="shared" si="93"/>
        <v>0</v>
      </c>
      <c r="R441" s="14" t="str">
        <f t="shared" si="94"/>
        <v>C</v>
      </c>
      <c r="S441" s="14">
        <f t="shared" si="95"/>
        <v>0</v>
      </c>
      <c r="T441" s="14" t="str">
        <f t="shared" si="96"/>
        <v>DS</v>
      </c>
      <c r="U441"/>
      <c r="V441"/>
      <c r="W441"/>
      <c r="X441"/>
      <c r="Y441"/>
      <c r="Z441"/>
    </row>
    <row r="442" spans="1:26" ht="19.7" customHeight="1" x14ac:dyDescent="0.25">
      <c r="A442" s="16" t="str">
        <f t="shared" si="85"/>
        <v>ULM4418</v>
      </c>
      <c r="B442" s="151" t="s">
        <v>205</v>
      </c>
      <c r="C442" s="151"/>
      <c r="D442" s="151"/>
      <c r="E442" s="151"/>
      <c r="F442" s="151"/>
      <c r="G442" s="151"/>
      <c r="H442" s="151"/>
      <c r="I442" s="151"/>
      <c r="J442" s="8">
        <f t="shared" si="86"/>
        <v>5</v>
      </c>
      <c r="K442" s="8">
        <f t="shared" si="87"/>
        <v>2</v>
      </c>
      <c r="L442" s="8">
        <f t="shared" si="88"/>
        <v>2</v>
      </c>
      <c r="M442" s="8">
        <f t="shared" si="89"/>
        <v>0</v>
      </c>
      <c r="N442" s="8">
        <f t="shared" si="90"/>
        <v>4</v>
      </c>
      <c r="O442" s="8">
        <f t="shared" si="91"/>
        <v>5</v>
      </c>
      <c r="P442" s="8">
        <f t="shared" si="92"/>
        <v>9</v>
      </c>
      <c r="Q442" s="14">
        <f t="shared" si="93"/>
        <v>0</v>
      </c>
      <c r="R442" s="14" t="str">
        <f t="shared" si="94"/>
        <v>C</v>
      </c>
      <c r="S442" s="14">
        <f t="shared" si="95"/>
        <v>0</v>
      </c>
      <c r="T442" s="14" t="str">
        <f t="shared" si="96"/>
        <v>DS</v>
      </c>
      <c r="U442"/>
      <c r="V442"/>
      <c r="W442"/>
      <c r="X442"/>
      <c r="Y442"/>
      <c r="Z442"/>
    </row>
    <row r="443" spans="1:26" ht="19.7" customHeight="1" x14ac:dyDescent="0.25">
      <c r="A443" s="16" t="str">
        <f t="shared" si="85"/>
        <v>ULM4419</v>
      </c>
      <c r="B443" s="151" t="s">
        <v>207</v>
      </c>
      <c r="C443" s="151"/>
      <c r="D443" s="151"/>
      <c r="E443" s="151"/>
      <c r="F443" s="151"/>
      <c r="G443" s="151"/>
      <c r="H443" s="151"/>
      <c r="I443" s="151"/>
      <c r="J443" s="8">
        <f t="shared" si="86"/>
        <v>4</v>
      </c>
      <c r="K443" s="8">
        <f t="shared" si="87"/>
        <v>2</v>
      </c>
      <c r="L443" s="8">
        <f t="shared" si="88"/>
        <v>1</v>
      </c>
      <c r="M443" s="8">
        <f t="shared" si="89"/>
        <v>0</v>
      </c>
      <c r="N443" s="8">
        <f t="shared" si="90"/>
        <v>3</v>
      </c>
      <c r="O443" s="8">
        <f t="shared" si="91"/>
        <v>4</v>
      </c>
      <c r="P443" s="8">
        <f t="shared" si="92"/>
        <v>7</v>
      </c>
      <c r="Q443" s="14" t="str">
        <f t="shared" si="93"/>
        <v>E</v>
      </c>
      <c r="R443" s="14">
        <f t="shared" si="94"/>
        <v>0</v>
      </c>
      <c r="S443" s="14">
        <f t="shared" si="95"/>
        <v>0</v>
      </c>
      <c r="T443" s="14" t="str">
        <f t="shared" si="96"/>
        <v>DS</v>
      </c>
      <c r="U443"/>
      <c r="V443"/>
      <c r="W443"/>
      <c r="X443"/>
      <c r="Y443"/>
      <c r="Z443"/>
    </row>
    <row r="444" spans="1:26" ht="28.35" customHeight="1" x14ac:dyDescent="0.25">
      <c r="A444" s="16" t="str">
        <f t="shared" si="85"/>
        <v>ULM4420</v>
      </c>
      <c r="B444" s="151" t="s">
        <v>209</v>
      </c>
      <c r="C444" s="151"/>
      <c r="D444" s="151"/>
      <c r="E444" s="151"/>
      <c r="F444" s="151"/>
      <c r="G444" s="151"/>
      <c r="H444" s="151"/>
      <c r="I444" s="151"/>
      <c r="J444" s="8">
        <f t="shared" si="86"/>
        <v>3</v>
      </c>
      <c r="K444" s="8">
        <f t="shared" si="87"/>
        <v>0</v>
      </c>
      <c r="L444" s="8">
        <f t="shared" si="88"/>
        <v>0</v>
      </c>
      <c r="M444" s="101">
        <f t="shared" si="89"/>
        <v>2</v>
      </c>
      <c r="N444" s="8">
        <f t="shared" si="90"/>
        <v>2</v>
      </c>
      <c r="O444" s="8">
        <f t="shared" si="91"/>
        <v>3</v>
      </c>
      <c r="P444" s="8">
        <f t="shared" si="92"/>
        <v>5</v>
      </c>
      <c r="Q444" s="14">
        <f t="shared" si="93"/>
        <v>0</v>
      </c>
      <c r="R444" s="14">
        <f t="shared" si="94"/>
        <v>0</v>
      </c>
      <c r="S444" s="14" t="str">
        <f t="shared" si="95"/>
        <v>VP</v>
      </c>
      <c r="T444" s="14" t="str">
        <f t="shared" si="96"/>
        <v>DS</v>
      </c>
      <c r="U444"/>
      <c r="V444"/>
      <c r="W444"/>
      <c r="X444"/>
      <c r="Y444"/>
      <c r="Z444"/>
    </row>
    <row r="445" spans="1:26" ht="19.7" customHeight="1" x14ac:dyDescent="0.25">
      <c r="A445" s="16" t="str">
        <f t="shared" si="85"/>
        <v>ULX0003</v>
      </c>
      <c r="B445" s="151" t="s">
        <v>211</v>
      </c>
      <c r="C445" s="151"/>
      <c r="D445" s="151"/>
      <c r="E445" s="151"/>
      <c r="F445" s="151"/>
      <c r="G445" s="151"/>
      <c r="H445" s="151"/>
      <c r="I445" s="151"/>
      <c r="J445" s="8">
        <f t="shared" si="86"/>
        <v>4</v>
      </c>
      <c r="K445" s="8">
        <f t="shared" si="87"/>
        <v>2</v>
      </c>
      <c r="L445" s="8">
        <f t="shared" si="88"/>
        <v>1</v>
      </c>
      <c r="M445" s="8">
        <f t="shared" si="89"/>
        <v>0</v>
      </c>
      <c r="N445" s="8">
        <f t="shared" si="90"/>
        <v>3</v>
      </c>
      <c r="O445" s="8">
        <f t="shared" si="91"/>
        <v>4</v>
      </c>
      <c r="P445" s="8">
        <f t="shared" si="92"/>
        <v>7</v>
      </c>
      <c r="Q445" s="14" t="str">
        <f t="shared" si="93"/>
        <v>E</v>
      </c>
      <c r="R445" s="14">
        <f t="shared" si="94"/>
        <v>0</v>
      </c>
      <c r="S445" s="14">
        <f t="shared" si="95"/>
        <v>0</v>
      </c>
      <c r="T445" s="14" t="str">
        <f t="shared" si="96"/>
        <v>DS</v>
      </c>
      <c r="U445"/>
      <c r="V445"/>
      <c r="W445"/>
      <c r="X445"/>
      <c r="Y445"/>
      <c r="Z445"/>
    </row>
    <row r="446" spans="1:26" ht="19.7" customHeight="1" x14ac:dyDescent="0.25">
      <c r="A446" s="16" t="str">
        <f t="shared" si="85"/>
        <v>ULX0003</v>
      </c>
      <c r="B446" s="151" t="s">
        <v>212</v>
      </c>
      <c r="C446" s="151"/>
      <c r="D446" s="151"/>
      <c r="E446" s="151"/>
      <c r="F446" s="151"/>
      <c r="G446" s="151"/>
      <c r="H446" s="151"/>
      <c r="I446" s="151"/>
      <c r="J446" s="8">
        <f t="shared" si="86"/>
        <v>4</v>
      </c>
      <c r="K446" s="8">
        <f t="shared" si="87"/>
        <v>2</v>
      </c>
      <c r="L446" s="8">
        <f t="shared" si="88"/>
        <v>1</v>
      </c>
      <c r="M446" s="8">
        <f t="shared" si="89"/>
        <v>0</v>
      </c>
      <c r="N446" s="8">
        <f t="shared" si="90"/>
        <v>3</v>
      </c>
      <c r="O446" s="8">
        <f t="shared" si="91"/>
        <v>4</v>
      </c>
      <c r="P446" s="8">
        <f t="shared" si="92"/>
        <v>7</v>
      </c>
      <c r="Q446" s="14" t="str">
        <f t="shared" si="93"/>
        <v>E</v>
      </c>
      <c r="R446" s="14">
        <f t="shared" si="94"/>
        <v>0</v>
      </c>
      <c r="S446" s="14">
        <f t="shared" si="95"/>
        <v>0</v>
      </c>
      <c r="T446" s="14" t="str">
        <f t="shared" si="96"/>
        <v>DS</v>
      </c>
      <c r="U446"/>
      <c r="V446"/>
      <c r="W446"/>
      <c r="X446"/>
      <c r="Y446"/>
      <c r="Z446"/>
    </row>
    <row r="447" spans="1:26" ht="28.35" customHeight="1" x14ac:dyDescent="0.25">
      <c r="A447" s="16" t="str">
        <f t="shared" si="85"/>
        <v>ULM4522</v>
      </c>
      <c r="B447" s="151" t="s">
        <v>216</v>
      </c>
      <c r="C447" s="151"/>
      <c r="D447" s="151"/>
      <c r="E447" s="151"/>
      <c r="F447" s="151"/>
      <c r="G447" s="151"/>
      <c r="H447" s="151"/>
      <c r="I447" s="151"/>
      <c r="J447" s="8">
        <f t="shared" si="86"/>
        <v>5</v>
      </c>
      <c r="K447" s="8">
        <f t="shared" si="87"/>
        <v>2</v>
      </c>
      <c r="L447" s="8">
        <f t="shared" si="88"/>
        <v>2</v>
      </c>
      <c r="M447" s="8">
        <f t="shared" si="89"/>
        <v>0</v>
      </c>
      <c r="N447" s="8">
        <f t="shared" si="90"/>
        <v>4</v>
      </c>
      <c r="O447" s="8">
        <f t="shared" si="91"/>
        <v>5</v>
      </c>
      <c r="P447" s="8">
        <f t="shared" si="92"/>
        <v>9</v>
      </c>
      <c r="Q447" s="14" t="str">
        <f t="shared" si="93"/>
        <v>E</v>
      </c>
      <c r="R447" s="14">
        <f t="shared" si="94"/>
        <v>0</v>
      </c>
      <c r="S447" s="14">
        <f t="shared" si="95"/>
        <v>0</v>
      </c>
      <c r="T447" s="14" t="str">
        <f t="shared" si="96"/>
        <v>DS</v>
      </c>
      <c r="U447"/>
      <c r="V447"/>
      <c r="W447"/>
      <c r="X447"/>
      <c r="Y447"/>
      <c r="Z447"/>
    </row>
    <row r="448" spans="1:26" ht="19.7" customHeight="1" x14ac:dyDescent="0.25">
      <c r="A448" s="16" t="str">
        <f t="shared" si="85"/>
        <v>ULM4524</v>
      </c>
      <c r="B448" s="151" t="s">
        <v>220</v>
      </c>
      <c r="C448" s="151"/>
      <c r="D448" s="151"/>
      <c r="E448" s="151"/>
      <c r="F448" s="151"/>
      <c r="G448" s="151"/>
      <c r="H448" s="151"/>
      <c r="I448" s="151"/>
      <c r="J448" s="8">
        <f t="shared" si="86"/>
        <v>5</v>
      </c>
      <c r="K448" s="8">
        <f t="shared" si="87"/>
        <v>2</v>
      </c>
      <c r="L448" s="8">
        <f t="shared" si="88"/>
        <v>2</v>
      </c>
      <c r="M448" s="8">
        <f t="shared" si="89"/>
        <v>0</v>
      </c>
      <c r="N448" s="8">
        <f t="shared" si="90"/>
        <v>4</v>
      </c>
      <c r="O448" s="8">
        <f t="shared" si="91"/>
        <v>5</v>
      </c>
      <c r="P448" s="8">
        <f t="shared" si="92"/>
        <v>9</v>
      </c>
      <c r="Q448" s="14">
        <f t="shared" si="93"/>
        <v>0</v>
      </c>
      <c r="R448" s="14" t="str">
        <f t="shared" si="94"/>
        <v>C</v>
      </c>
      <c r="S448" s="14">
        <f t="shared" si="95"/>
        <v>0</v>
      </c>
      <c r="T448" s="14" t="str">
        <f t="shared" si="96"/>
        <v>DS</v>
      </c>
      <c r="U448"/>
      <c r="V448"/>
      <c r="W448"/>
      <c r="X448"/>
      <c r="Y448"/>
      <c r="Z448"/>
    </row>
    <row r="449" spans="1:26" ht="28.35" customHeight="1" x14ac:dyDescent="0.25">
      <c r="A449" s="16" t="str">
        <f t="shared" si="85"/>
        <v>ULM4525</v>
      </c>
      <c r="B449" s="151" t="s">
        <v>222</v>
      </c>
      <c r="C449" s="151"/>
      <c r="D449" s="151"/>
      <c r="E449" s="151"/>
      <c r="F449" s="151"/>
      <c r="G449" s="151"/>
      <c r="H449" s="151"/>
      <c r="I449" s="151"/>
      <c r="J449" s="8">
        <f t="shared" si="86"/>
        <v>3</v>
      </c>
      <c r="K449" s="8">
        <f t="shared" si="87"/>
        <v>0</v>
      </c>
      <c r="L449" s="8">
        <f t="shared" si="88"/>
        <v>0</v>
      </c>
      <c r="M449" s="101">
        <f t="shared" si="89"/>
        <v>2</v>
      </c>
      <c r="N449" s="8">
        <f t="shared" si="90"/>
        <v>2</v>
      </c>
      <c r="O449" s="8">
        <f t="shared" si="91"/>
        <v>3</v>
      </c>
      <c r="P449" s="8">
        <f t="shared" si="92"/>
        <v>5</v>
      </c>
      <c r="Q449" s="14">
        <f t="shared" si="93"/>
        <v>0</v>
      </c>
      <c r="R449" s="14">
        <f t="shared" si="94"/>
        <v>0</v>
      </c>
      <c r="S449" s="14" t="str">
        <f t="shared" si="95"/>
        <v>VP</v>
      </c>
      <c r="T449" s="14" t="str">
        <f t="shared" si="96"/>
        <v>DS</v>
      </c>
      <c r="U449"/>
      <c r="V449"/>
      <c r="W449"/>
      <c r="X449"/>
      <c r="Y449"/>
      <c r="Z449"/>
    </row>
    <row r="450" spans="1:26" ht="19.7" customHeight="1" x14ac:dyDescent="0.25">
      <c r="A450" s="16" t="str">
        <f t="shared" si="85"/>
        <v>ULX0004</v>
      </c>
      <c r="B450" s="434" t="s">
        <v>224</v>
      </c>
      <c r="C450" s="434"/>
      <c r="D450" s="434"/>
      <c r="E450" s="434"/>
      <c r="F450" s="434"/>
      <c r="G450" s="434"/>
      <c r="H450" s="434"/>
      <c r="I450" s="434"/>
      <c r="J450" s="8">
        <f t="shared" si="86"/>
        <v>4</v>
      </c>
      <c r="K450" s="8">
        <f t="shared" si="87"/>
        <v>2</v>
      </c>
      <c r="L450" s="8">
        <f t="shared" si="88"/>
        <v>1</v>
      </c>
      <c r="M450" s="8">
        <f t="shared" si="89"/>
        <v>0</v>
      </c>
      <c r="N450" s="8">
        <f t="shared" si="90"/>
        <v>3</v>
      </c>
      <c r="O450" s="8">
        <f t="shared" si="91"/>
        <v>4</v>
      </c>
      <c r="P450" s="8">
        <f t="shared" si="92"/>
        <v>7</v>
      </c>
      <c r="Q450" s="14" t="str">
        <f t="shared" si="93"/>
        <v>E</v>
      </c>
      <c r="R450" s="14">
        <f t="shared" si="94"/>
        <v>0</v>
      </c>
      <c r="S450" s="14">
        <f t="shared" si="95"/>
        <v>0</v>
      </c>
      <c r="T450" s="14" t="str">
        <f t="shared" si="96"/>
        <v>DS</v>
      </c>
      <c r="U450"/>
      <c r="V450"/>
      <c r="W450"/>
      <c r="X450"/>
      <c r="Y450"/>
      <c r="Z450"/>
    </row>
    <row r="451" spans="1:26" ht="19.7" customHeight="1" x14ac:dyDescent="0.25">
      <c r="A451" s="16" t="str">
        <f t="shared" si="85"/>
        <v>ULX0004</v>
      </c>
      <c r="B451" s="434" t="s">
        <v>225</v>
      </c>
      <c r="C451" s="434"/>
      <c r="D451" s="434"/>
      <c r="E451" s="434"/>
      <c r="F451" s="434"/>
      <c r="G451" s="434"/>
      <c r="H451" s="434"/>
      <c r="I451" s="434"/>
      <c r="J451" s="8">
        <f t="shared" si="86"/>
        <v>4</v>
      </c>
      <c r="K451" s="8">
        <f t="shared" si="87"/>
        <v>2</v>
      </c>
      <c r="L451" s="8">
        <f t="shared" si="88"/>
        <v>1</v>
      </c>
      <c r="M451" s="8">
        <f t="shared" si="89"/>
        <v>0</v>
      </c>
      <c r="N451" s="8">
        <f t="shared" si="90"/>
        <v>3</v>
      </c>
      <c r="O451" s="8">
        <f t="shared" si="91"/>
        <v>4</v>
      </c>
      <c r="P451" s="8">
        <f t="shared" si="92"/>
        <v>7</v>
      </c>
      <c r="Q451" s="14" t="str">
        <f t="shared" si="93"/>
        <v>E</v>
      </c>
      <c r="R451" s="14">
        <f t="shared" si="94"/>
        <v>0</v>
      </c>
      <c r="S451" s="14">
        <f t="shared" si="95"/>
        <v>0</v>
      </c>
      <c r="T451" s="14" t="str">
        <f t="shared" si="96"/>
        <v>DS</v>
      </c>
      <c r="U451"/>
      <c r="V451"/>
      <c r="W451"/>
      <c r="X451"/>
      <c r="Y451"/>
      <c r="Z451"/>
    </row>
    <row r="452" spans="1:26" ht="15" x14ac:dyDescent="0.25">
      <c r="A452" s="9" t="s">
        <v>24</v>
      </c>
      <c r="B452" s="195"/>
      <c r="C452" s="195"/>
      <c r="D452" s="195"/>
      <c r="E452" s="195"/>
      <c r="F452" s="195"/>
      <c r="G452" s="195"/>
      <c r="H452" s="195"/>
      <c r="I452" s="195"/>
      <c r="J452" s="10">
        <f t="shared" ref="J452:P452" si="97">SUM(J429:J451)</f>
        <v>96</v>
      </c>
      <c r="K452" s="10">
        <f t="shared" si="97"/>
        <v>40</v>
      </c>
      <c r="L452" s="10">
        <f t="shared" si="97"/>
        <v>27</v>
      </c>
      <c r="M452" s="10">
        <f t="shared" si="97"/>
        <v>6</v>
      </c>
      <c r="N452" s="10">
        <f t="shared" si="97"/>
        <v>73</v>
      </c>
      <c r="O452" s="10">
        <f t="shared" si="97"/>
        <v>96</v>
      </c>
      <c r="P452" s="10">
        <f t="shared" si="97"/>
        <v>169</v>
      </c>
      <c r="Q452" s="9">
        <f>COUNTIF(Q429:Q451,"E")</f>
        <v>13</v>
      </c>
      <c r="R452" s="9">
        <f>COUNTIF(R429:R451,"C")</f>
        <v>7</v>
      </c>
      <c r="S452" s="9">
        <f>COUNTIF(S429:S451,"VP")</f>
        <v>3</v>
      </c>
      <c r="T452" s="7">
        <f>COUNTA(T429:T451)</f>
        <v>23</v>
      </c>
      <c r="U452"/>
      <c r="V452"/>
      <c r="W452"/>
      <c r="X452"/>
      <c r="Y452"/>
      <c r="Z452"/>
    </row>
    <row r="453" spans="1:26" ht="15" x14ac:dyDescent="0.25">
      <c r="A453" s="123" t="s">
        <v>67</v>
      </c>
      <c r="B453" s="123"/>
      <c r="C453" s="123"/>
      <c r="D453" s="123"/>
      <c r="E453" s="123"/>
      <c r="F453" s="123"/>
      <c r="G453" s="123"/>
      <c r="H453" s="123"/>
      <c r="I453" s="123"/>
      <c r="J453" s="123"/>
      <c r="K453" s="123"/>
      <c r="L453" s="123"/>
      <c r="M453" s="123"/>
      <c r="N453" s="123"/>
      <c r="O453" s="123"/>
      <c r="P453" s="123"/>
      <c r="Q453" s="123"/>
      <c r="R453" s="123"/>
      <c r="S453" s="123"/>
      <c r="T453" s="123"/>
      <c r="U453"/>
      <c r="V453"/>
      <c r="W453"/>
      <c r="X453"/>
      <c r="Y453"/>
      <c r="Z453"/>
    </row>
    <row r="454" spans="1:26" ht="19.7" customHeight="1" x14ac:dyDescent="0.25">
      <c r="A454" s="16" t="str">
        <f>IF(ISNA(INDEX($A$207:$T$341,MATCH($B454,$B$207:$B$341,0),1)),"",INDEX($A$207:$T$341,MATCH($B454,$B$207:$B$341,0),1))</f>
        <v>ULM4627</v>
      </c>
      <c r="B454" s="151" t="s">
        <v>229</v>
      </c>
      <c r="C454" s="151"/>
      <c r="D454" s="151"/>
      <c r="E454" s="151"/>
      <c r="F454" s="151"/>
      <c r="G454" s="151"/>
      <c r="H454" s="151"/>
      <c r="I454" s="151"/>
      <c r="J454" s="8">
        <f>IF(ISNA(INDEX($A$207:$T$341,MATCH($B454,$B$207:$B$341,0),10)),"",INDEX($A$207:$T$341,MATCH($B454,$B$207:$B$341,0),10))</f>
        <v>4</v>
      </c>
      <c r="K454" s="8">
        <f>IF(ISNA(INDEX($A$207:$T$341,MATCH($B454,$B$207:$B$341,0),11)),"",INDEX($A$207:$T$341,MATCH($B454,$B$207:$B$341,0),11))</f>
        <v>0</v>
      </c>
      <c r="L454" s="8">
        <f>IF(ISNA(INDEX($A$207:$T$341,MATCH($B454,$B$207:$B$341,0),12)),"",INDEX($A$207:$T$341,MATCH($B454,$B$207:$B$341,0),12))</f>
        <v>0</v>
      </c>
      <c r="M454" s="8">
        <f>IF(ISNA(INDEX($A$207:$T$341,MATCH($B454,$B$207:$B$341,0),13)),"",INDEX($A$207:$T$341,MATCH($B454,$B$207:$B$341,0),13))</f>
        <v>2</v>
      </c>
      <c r="N454" s="8">
        <f>IF(ISNA(INDEX($A$207:$T$341,MATCH($B454,$B$207:$B$341,0),14)),"",INDEX($A$207:$T$341,MATCH($B454,$B$207:$B$341,0),14))</f>
        <v>2</v>
      </c>
      <c r="O454" s="8">
        <f>IF(ISNA(INDEX($A$207:$T$341,MATCH($B454,$B$207:$B$341,0),15)),"",INDEX($A$207:$T$341,MATCH($B454,$B$207:$B$341,0),15))</f>
        <v>6</v>
      </c>
      <c r="P454" s="8">
        <f>IF(ISNA(INDEX($A$207:$T$341,MATCH($B454,$B$207:$B$341,0),16)),"",INDEX($A$207:$T$341,MATCH($B454,$B$207:$B$341,0),16))</f>
        <v>8</v>
      </c>
      <c r="Q454" s="14">
        <f>IF(ISNA(INDEX($A$207:$T$341,MATCH($B454,$B$207:$B$341,0),17)),"",INDEX($A$207:$T$341,MATCH($B454,$B$207:$B$341,0),17))</f>
        <v>0</v>
      </c>
      <c r="R454" s="14">
        <f>IF(ISNA(INDEX($A$207:$T$341,MATCH($B454,$B$207:$B$341,0),18)),"",INDEX($A$207:$T$341,MATCH($B454,$B$207:$B$341,0),18))</f>
        <v>0</v>
      </c>
      <c r="S454" s="14" t="str">
        <f>IF(ISNA(INDEX($A$207:$T$341,MATCH($B454,$B$207:$B$341,0),19)),"",INDEX($A$207:$T$341,MATCH($B454,$B$207:$B$341,0),19))</f>
        <v>VP</v>
      </c>
      <c r="T454" s="14" t="str">
        <f>IF(ISNA(INDEX($A$207:$T$341,MATCH($B454,$B$207:$B$341,0),20)),"",INDEX($A$207:$T$341,MATCH($B454,$B$207:$B$341,0),20))</f>
        <v>DS</v>
      </c>
      <c r="U454"/>
      <c r="V454"/>
      <c r="W454"/>
      <c r="X454"/>
      <c r="Y454"/>
      <c r="Z454"/>
    </row>
    <row r="455" spans="1:26" ht="28.35" customHeight="1" x14ac:dyDescent="0.25">
      <c r="A455" s="16" t="str">
        <f>IF(ISNA(INDEX($A$207:$T$341,MATCH($B455,$B$207:$B$341,0),1)),"",INDEX($A$207:$T$341,MATCH($B455,$B$207:$B$341,0),1))</f>
        <v>ULM4630</v>
      </c>
      <c r="B455" s="151" t="s">
        <v>235</v>
      </c>
      <c r="C455" s="151"/>
      <c r="D455" s="151"/>
      <c r="E455" s="151"/>
      <c r="F455" s="151"/>
      <c r="G455" s="151"/>
      <c r="H455" s="151"/>
      <c r="I455" s="151"/>
      <c r="J455" s="8">
        <f>IF(ISNA(INDEX($A$207:$T$341,MATCH($B455,$B$207:$B$341,0),10)),"",INDEX($A$207:$T$341,MATCH($B455,$B$207:$B$341,0),10))</f>
        <v>3</v>
      </c>
      <c r="K455" s="8">
        <f>IF(ISNA(INDEX($A$207:$T$341,MATCH($B455,$B$207:$B$341,0),11)),"",INDEX($A$207:$T$341,MATCH($B455,$B$207:$B$341,0),11))</f>
        <v>0</v>
      </c>
      <c r="L455" s="8">
        <f>IF(ISNA(INDEX($A$207:$T$341,MATCH($B455,$B$207:$B$341,0),12)),"",INDEX($A$207:$T$341,MATCH($B455,$B$207:$B$341,0),12))</f>
        <v>0</v>
      </c>
      <c r="M455" s="102">
        <f>IF(ISNA(INDEX($A$207:$T$341,MATCH($B455,$B$207:$B$341,0),13)),"",INDEX($A$207:$T$341,MATCH($B455,$B$207:$B$341,0),13))</f>
        <v>2</v>
      </c>
      <c r="N455" s="8">
        <f>IF(ISNA(INDEX($A$207:$T$341,MATCH($B455,$B$207:$B$341,0),14)),"",INDEX($A$207:$T$341,MATCH($B455,$B$207:$B$341,0),14))</f>
        <v>2</v>
      </c>
      <c r="O455" s="8">
        <f>IF(ISNA(INDEX($A$207:$T$341,MATCH($B455,$B$207:$B$341,0),15)),"",INDEX($A$207:$T$341,MATCH($B455,$B$207:$B$341,0),15))</f>
        <v>4</v>
      </c>
      <c r="P455" s="8">
        <f>IF(ISNA(INDEX($A$207:$T$341,MATCH($B455,$B$207:$B$341,0),16)),"",INDEX($A$207:$T$341,MATCH($B455,$B$207:$B$341,0),16))</f>
        <v>6</v>
      </c>
      <c r="Q455" s="14">
        <f>IF(ISNA(INDEX($A$207:$T$341,MATCH($B455,$B$207:$B$341,0),17)),"",INDEX($A$207:$T$341,MATCH($B455,$B$207:$B$341,0),17))</f>
        <v>0</v>
      </c>
      <c r="R455" s="14">
        <f>IF(ISNA(INDEX($A$207:$T$341,MATCH($B455,$B$207:$B$341,0),18)),"",INDEX($A$207:$T$341,MATCH($B455,$B$207:$B$341,0),18))</f>
        <v>0</v>
      </c>
      <c r="S455" s="14" t="str">
        <f>IF(ISNA(INDEX($A$207:$T$341,MATCH($B455,$B$207:$B$341,0),19)),"",INDEX($A$207:$T$341,MATCH($B455,$B$207:$B$341,0),19))</f>
        <v>VP</v>
      </c>
      <c r="T455" s="14" t="str">
        <f>IF(ISNA(INDEX($A$207:$T$341,MATCH($B455,$B$207:$B$341,0),20)),"",INDEX($A$207:$T$341,MATCH($B455,$B$207:$B$341,0),20))</f>
        <v>DS</v>
      </c>
      <c r="U455"/>
      <c r="V455"/>
      <c r="W455"/>
      <c r="X455"/>
      <c r="Y455"/>
      <c r="Z455"/>
    </row>
    <row r="456" spans="1:26" ht="19.7" customHeight="1" x14ac:dyDescent="0.25">
      <c r="A456" s="16" t="str">
        <f>IF(ISNA(INDEX($A$207:$T$341,MATCH($B456,$B$207:$B$341,0),1)),"",INDEX($A$207:$T$341,MATCH($B456,$B$207:$B$341,0),1))</f>
        <v>ULX0005</v>
      </c>
      <c r="B456" s="151" t="s">
        <v>237</v>
      </c>
      <c r="C456" s="151"/>
      <c r="D456" s="151"/>
      <c r="E456" s="151"/>
      <c r="F456" s="151"/>
      <c r="G456" s="151"/>
      <c r="H456" s="151"/>
      <c r="I456" s="151"/>
      <c r="J456" s="8">
        <f>IF(ISNA(INDEX($A$207:$T$341,MATCH($B456,$B$207:$B$341,0),10)),"",INDEX($A$207:$T$341,MATCH($B456,$B$207:$B$341,0),10))</f>
        <v>4</v>
      </c>
      <c r="K456" s="8">
        <f>IF(ISNA(INDEX($A$207:$T$341,MATCH($B456,$B$207:$B$341,0),11)),"",INDEX($A$207:$T$341,MATCH($B456,$B$207:$B$341,0),11))</f>
        <v>2</v>
      </c>
      <c r="L456" s="8">
        <f>IF(ISNA(INDEX($A$207:$T$341,MATCH($B456,$B$207:$B$341,0),12)),"",INDEX($A$207:$T$341,MATCH($B456,$B$207:$B$341,0),12))</f>
        <v>1</v>
      </c>
      <c r="M456" s="8">
        <f>IF(ISNA(INDEX($A$207:$T$341,MATCH($B456,$B$207:$B$341,0),13)),"",INDEX($A$207:$T$341,MATCH($B456,$B$207:$B$341,0),13))</f>
        <v>0</v>
      </c>
      <c r="N456" s="8">
        <f>IF(ISNA(INDEX($A$207:$T$341,MATCH($B456,$B$207:$B$341,0),14)),"",INDEX($A$207:$T$341,MATCH($B456,$B$207:$B$341,0),14))</f>
        <v>3</v>
      </c>
      <c r="O456" s="8">
        <f>IF(ISNA(INDEX($A$207:$T$341,MATCH($B456,$B$207:$B$341,0),15)),"",INDEX($A$207:$T$341,MATCH($B456,$B$207:$B$341,0),15))</f>
        <v>5</v>
      </c>
      <c r="P456" s="8">
        <f>IF(ISNA(INDEX($A$207:$T$341,MATCH($B456,$B$207:$B$341,0),16)),"",INDEX($A$207:$T$341,MATCH($B456,$B$207:$B$341,0),16))</f>
        <v>8</v>
      </c>
      <c r="Q456" s="14" t="str">
        <f>IF(ISNA(INDEX($A$207:$T$341,MATCH($B456,$B$207:$B$341,0),17)),"",INDEX($A$207:$T$341,MATCH($B456,$B$207:$B$341,0),17))</f>
        <v>E</v>
      </c>
      <c r="R456" s="14">
        <f>IF(ISNA(INDEX($A$207:$T$341,MATCH($B456,$B$207:$B$341,0),18)),"",INDEX($A$207:$T$341,MATCH($B456,$B$207:$B$341,0),18))</f>
        <v>0</v>
      </c>
      <c r="S456" s="14">
        <f>IF(ISNA(INDEX($A$207:$T$341,MATCH($B456,$B$207:$B$341,0),19)),"",INDEX($A$207:$T$341,MATCH($B456,$B$207:$B$341,0),19))</f>
        <v>0</v>
      </c>
      <c r="T456" s="14" t="str">
        <f>IF(ISNA(INDEX($A$207:$T$341,MATCH($B456,$B$207:$B$341,0),20)),"",INDEX($A$207:$T$341,MATCH($B456,$B$207:$B$341,0),20))</f>
        <v>DS</v>
      </c>
      <c r="U456"/>
      <c r="V456"/>
      <c r="W456"/>
      <c r="X456"/>
      <c r="Y456"/>
      <c r="Z456"/>
    </row>
    <row r="457" spans="1:26" ht="19.7" customHeight="1" x14ac:dyDescent="0.25">
      <c r="A457" s="16" t="str">
        <f>IF(ISNA(INDEX($A$207:$T$341,MATCH($B457,$B$207:$B$341,0),1)),"",INDEX($A$207:$T$341,MATCH($B457,$B$207:$B$341,0),1))</f>
        <v>ULX0005</v>
      </c>
      <c r="B457" s="151" t="s">
        <v>238</v>
      </c>
      <c r="C457" s="151"/>
      <c r="D457" s="151"/>
      <c r="E457" s="151"/>
      <c r="F457" s="151"/>
      <c r="G457" s="151"/>
      <c r="H457" s="151"/>
      <c r="I457" s="151"/>
      <c r="J457" s="8">
        <f>IF(ISNA(INDEX($A$207:$T$341,MATCH($B457,$B$207:$B$341,0),10)),"",INDEX($A$207:$T$341,MATCH($B457,$B$207:$B$341,0),10))</f>
        <v>4</v>
      </c>
      <c r="K457" s="8">
        <f>IF(ISNA(INDEX($A$207:$T$341,MATCH($B457,$B$207:$B$341,0),11)),"",INDEX($A$207:$T$341,MATCH($B457,$B$207:$B$341,0),11))</f>
        <v>2</v>
      </c>
      <c r="L457" s="8">
        <f>IF(ISNA(INDEX($A$207:$T$341,MATCH($B457,$B$207:$B$341,0),12)),"",INDEX($A$207:$T$341,MATCH($B457,$B$207:$B$341,0),12))</f>
        <v>1</v>
      </c>
      <c r="M457" s="8">
        <f>IF(ISNA(INDEX($A$207:$T$341,MATCH($B457,$B$207:$B$341,0),13)),"",INDEX($A$207:$T$341,MATCH($B457,$B$207:$B$341,0),13))</f>
        <v>0</v>
      </c>
      <c r="N457" s="8">
        <f>IF(ISNA(INDEX($A$207:$T$341,MATCH($B457,$B$207:$B$341,0),14)),"",INDEX($A$207:$T$341,MATCH($B457,$B$207:$B$341,0),14))</f>
        <v>3</v>
      </c>
      <c r="O457" s="8">
        <f>IF(ISNA(INDEX($A$207:$T$341,MATCH($B457,$B$207:$B$341,0),15)),"",INDEX($A$207:$T$341,MATCH($B457,$B$207:$B$341,0),15))</f>
        <v>5</v>
      </c>
      <c r="P457" s="8">
        <f>IF(ISNA(INDEX($A$207:$T$341,MATCH($B457,$B$207:$B$341,0),16)),"",INDEX($A$207:$T$341,MATCH($B457,$B$207:$B$341,0),16))</f>
        <v>8</v>
      </c>
      <c r="Q457" s="14" t="str">
        <f>IF(ISNA(INDEX($A$207:$T$341,MATCH($B457,$B$207:$B$341,0),17)),"",INDEX($A$207:$T$341,MATCH($B457,$B$207:$B$341,0),17))</f>
        <v>E</v>
      </c>
      <c r="R457" s="14">
        <f>IF(ISNA(INDEX($A$207:$T$341,MATCH($B457,$B$207:$B$341,0),18)),"",INDEX($A$207:$T$341,MATCH($B457,$B$207:$B$341,0),18))</f>
        <v>0</v>
      </c>
      <c r="S457" s="14">
        <f>IF(ISNA(INDEX($A$207:$T$341,MATCH($B457,$B$207:$B$341,0),19)),"",INDEX($A$207:$T$341,MATCH($B457,$B$207:$B$341,0),19))</f>
        <v>0</v>
      </c>
      <c r="T457" s="14" t="str">
        <f>IF(ISNA(INDEX($A$207:$T$341,MATCH($B457,$B$207:$B$341,0),20)),"",INDEX($A$207:$T$341,MATCH($B457,$B$207:$B$341,0),20))</f>
        <v>DS</v>
      </c>
      <c r="U457"/>
      <c r="V457"/>
      <c r="W457"/>
      <c r="X457"/>
      <c r="Y457"/>
      <c r="Z457"/>
    </row>
    <row r="458" spans="1:26" x14ac:dyDescent="0.2">
      <c r="A458" s="9" t="s">
        <v>24</v>
      </c>
      <c r="B458" s="123"/>
      <c r="C458" s="123"/>
      <c r="D458" s="123"/>
      <c r="E458" s="123"/>
      <c r="F458" s="123"/>
      <c r="G458" s="123"/>
      <c r="H458" s="123"/>
      <c r="I458" s="123"/>
      <c r="J458" s="10">
        <f t="shared" ref="J458:P458" si="98">SUM(J454:J457)</f>
        <v>15</v>
      </c>
      <c r="K458" s="10">
        <f t="shared" si="98"/>
        <v>4</v>
      </c>
      <c r="L458" s="10">
        <f t="shared" si="98"/>
        <v>2</v>
      </c>
      <c r="M458" s="10">
        <f t="shared" si="98"/>
        <v>4</v>
      </c>
      <c r="N458" s="10">
        <f t="shared" si="98"/>
        <v>10</v>
      </c>
      <c r="O458" s="10">
        <f t="shared" si="98"/>
        <v>20</v>
      </c>
      <c r="P458" s="10">
        <f t="shared" si="98"/>
        <v>30</v>
      </c>
      <c r="Q458" s="9">
        <f>COUNTIF(Q454:Q457,"E")</f>
        <v>2</v>
      </c>
      <c r="R458" s="9">
        <f>COUNTIF(R454:R457,"C")</f>
        <v>0</v>
      </c>
      <c r="S458" s="9">
        <f>COUNTIF(S454:S457,"VP")</f>
        <v>2</v>
      </c>
      <c r="T458" s="7">
        <f>COUNTA(T454:T457)</f>
        <v>4</v>
      </c>
    </row>
    <row r="459" spans="1:26" x14ac:dyDescent="0.2">
      <c r="A459" s="169" t="s">
        <v>126</v>
      </c>
      <c r="B459" s="169"/>
      <c r="C459" s="169"/>
      <c r="D459" s="169"/>
      <c r="E459" s="169"/>
      <c r="F459" s="169"/>
      <c r="G459" s="169"/>
      <c r="H459" s="169"/>
      <c r="I459" s="169"/>
      <c r="J459" s="10">
        <f t="shared" ref="J459:T459" si="99">SUM(J452,J458)</f>
        <v>111</v>
      </c>
      <c r="K459" s="10">
        <f t="shared" si="99"/>
        <v>44</v>
      </c>
      <c r="L459" s="10">
        <f t="shared" si="99"/>
        <v>29</v>
      </c>
      <c r="M459" s="10">
        <f t="shared" si="99"/>
        <v>10</v>
      </c>
      <c r="N459" s="10">
        <f t="shared" si="99"/>
        <v>83</v>
      </c>
      <c r="O459" s="10">
        <f t="shared" si="99"/>
        <v>116</v>
      </c>
      <c r="P459" s="10">
        <f t="shared" si="99"/>
        <v>199</v>
      </c>
      <c r="Q459" s="10">
        <f t="shared" si="99"/>
        <v>15</v>
      </c>
      <c r="R459" s="10">
        <f t="shared" si="99"/>
        <v>7</v>
      </c>
      <c r="S459" s="10">
        <f t="shared" si="99"/>
        <v>5</v>
      </c>
      <c r="T459" s="40">
        <f t="shared" si="99"/>
        <v>27</v>
      </c>
    </row>
    <row r="460" spans="1:26" x14ac:dyDescent="0.2">
      <c r="A460" s="170" t="s">
        <v>47</v>
      </c>
      <c r="B460" s="171"/>
      <c r="C460" s="171"/>
      <c r="D460" s="171"/>
      <c r="E460" s="171"/>
      <c r="F460" s="171"/>
      <c r="G460" s="171"/>
      <c r="H460" s="171"/>
      <c r="I460" s="171"/>
      <c r="J460" s="172"/>
      <c r="K460" s="10">
        <f t="shared" ref="K460:P460" si="100">K452*14+K458*12</f>
        <v>608</v>
      </c>
      <c r="L460" s="10">
        <f t="shared" si="100"/>
        <v>402</v>
      </c>
      <c r="M460" s="10">
        <f t="shared" si="100"/>
        <v>132</v>
      </c>
      <c r="N460" s="10">
        <f t="shared" si="100"/>
        <v>1142</v>
      </c>
      <c r="O460" s="10">
        <f t="shared" si="100"/>
        <v>1584</v>
      </c>
      <c r="P460" s="10">
        <f t="shared" si="100"/>
        <v>2726</v>
      </c>
      <c r="Q460" s="189"/>
      <c r="R460" s="190"/>
      <c r="S460" s="190"/>
      <c r="T460" s="191"/>
    </row>
    <row r="461" spans="1:26" x14ac:dyDescent="0.2">
      <c r="A461" s="173"/>
      <c r="B461" s="121"/>
      <c r="C461" s="121"/>
      <c r="D461" s="121"/>
      <c r="E461" s="121"/>
      <c r="F461" s="121"/>
      <c r="G461" s="121"/>
      <c r="H461" s="121"/>
      <c r="I461" s="121"/>
      <c r="J461" s="174"/>
      <c r="K461" s="178">
        <f>SUM(K460:M460)</f>
        <v>1142</v>
      </c>
      <c r="L461" s="179"/>
      <c r="M461" s="180"/>
      <c r="N461" s="178">
        <f>SUM(N460:O460)</f>
        <v>2726</v>
      </c>
      <c r="O461" s="179"/>
      <c r="P461" s="180"/>
      <c r="Q461" s="192"/>
      <c r="R461" s="193"/>
      <c r="S461" s="193"/>
      <c r="T461" s="194"/>
    </row>
    <row r="462" spans="1:26" ht="12.75" customHeight="1" x14ac:dyDescent="0.2">
      <c r="A462" s="271" t="s">
        <v>91</v>
      </c>
      <c r="B462" s="272"/>
      <c r="C462" s="272"/>
      <c r="D462" s="272"/>
      <c r="E462" s="272"/>
      <c r="F462" s="272"/>
      <c r="G462" s="272"/>
      <c r="H462" s="272"/>
      <c r="I462" s="272"/>
      <c r="J462" s="273"/>
      <c r="K462" s="175">
        <f>T459/SUM(T220,T238,T255,T270,T283,T297)</f>
        <v>0.61363636363636365</v>
      </c>
      <c r="L462" s="176"/>
      <c r="M462" s="176"/>
      <c r="N462" s="176"/>
      <c r="O462" s="176"/>
      <c r="P462" s="176"/>
      <c r="Q462" s="176"/>
      <c r="R462" s="176"/>
      <c r="S462" s="176"/>
      <c r="T462" s="177"/>
    </row>
    <row r="463" spans="1:26" x14ac:dyDescent="0.2">
      <c r="A463" s="182" t="s">
        <v>92</v>
      </c>
      <c r="B463" s="182"/>
      <c r="C463" s="182"/>
      <c r="D463" s="182"/>
      <c r="E463" s="182"/>
      <c r="F463" s="182"/>
      <c r="G463" s="182"/>
      <c r="H463" s="182"/>
      <c r="I463" s="182"/>
      <c r="J463" s="182"/>
      <c r="K463" s="175">
        <f>K461/(SUM(N220,N238,N255,N270,N283)*14+N297*12)</f>
        <v>0.61397849462365595</v>
      </c>
      <c r="L463" s="176"/>
      <c r="M463" s="176"/>
      <c r="N463" s="176"/>
      <c r="O463" s="176"/>
      <c r="P463" s="176"/>
      <c r="Q463" s="176"/>
      <c r="R463" s="176"/>
      <c r="S463" s="176"/>
      <c r="T463" s="177"/>
    </row>
    <row r="464" spans="1:26" x14ac:dyDescent="0.2">
      <c r="A464" s="35"/>
      <c r="B464" s="35"/>
      <c r="C464" s="35"/>
      <c r="D464" s="35"/>
      <c r="E464" s="35"/>
      <c r="F464" s="35"/>
      <c r="G464" s="35"/>
      <c r="H464" s="35"/>
      <c r="I464" s="35"/>
      <c r="J464" s="35"/>
      <c r="K464" s="36"/>
      <c r="L464" s="36"/>
      <c r="M464" s="36"/>
      <c r="N464" s="36"/>
      <c r="O464" s="36"/>
      <c r="P464" s="36"/>
      <c r="Q464" s="36"/>
      <c r="R464" s="36"/>
      <c r="S464" s="36"/>
      <c r="T464" s="36"/>
    </row>
    <row r="465" spans="1:26" x14ac:dyDescent="0.2">
      <c r="A465" s="183" t="s">
        <v>154</v>
      </c>
      <c r="B465" s="184"/>
      <c r="C465" s="184"/>
      <c r="D465" s="184"/>
      <c r="E465" s="184"/>
      <c r="F465" s="184"/>
      <c r="G465" s="184"/>
      <c r="H465" s="184"/>
      <c r="I465" s="184"/>
      <c r="J465" s="184"/>
      <c r="K465" s="184"/>
      <c r="L465" s="184"/>
      <c r="M465" s="184"/>
      <c r="N465" s="184"/>
      <c r="O465" s="184"/>
      <c r="P465" s="184"/>
      <c r="Q465" s="184"/>
      <c r="R465" s="184"/>
      <c r="S465" s="184"/>
      <c r="T465" s="185"/>
    </row>
    <row r="466" spans="1:26" ht="15" x14ac:dyDescent="0.25">
      <c r="A466" s="186"/>
      <c r="B466" s="187"/>
      <c r="C466" s="187"/>
      <c r="D466" s="187"/>
      <c r="E466" s="187"/>
      <c r="F466" s="187"/>
      <c r="G466" s="187"/>
      <c r="H466" s="187"/>
      <c r="I466" s="187"/>
      <c r="J466" s="187"/>
      <c r="K466" s="187"/>
      <c r="L466" s="187"/>
      <c r="M466" s="187"/>
      <c r="N466" s="187"/>
      <c r="O466" s="187"/>
      <c r="P466" s="187"/>
      <c r="Q466" s="187"/>
      <c r="R466" s="187"/>
      <c r="S466" s="187"/>
      <c r="T466" s="188"/>
      <c r="U466"/>
      <c r="V466"/>
      <c r="W466"/>
      <c r="X466"/>
      <c r="Y466"/>
      <c r="Z466"/>
    </row>
    <row r="467" spans="1:26" ht="15" x14ac:dyDescent="0.25">
      <c r="A467" s="123" t="s">
        <v>26</v>
      </c>
      <c r="B467" s="123" t="s">
        <v>25</v>
      </c>
      <c r="C467" s="123"/>
      <c r="D467" s="123"/>
      <c r="E467" s="123"/>
      <c r="F467" s="123"/>
      <c r="G467" s="123"/>
      <c r="H467" s="123"/>
      <c r="I467" s="123"/>
      <c r="J467" s="138" t="s">
        <v>37</v>
      </c>
      <c r="K467" s="152" t="s">
        <v>23</v>
      </c>
      <c r="L467" s="153"/>
      <c r="M467" s="154"/>
      <c r="N467" s="152" t="s">
        <v>38</v>
      </c>
      <c r="O467" s="153"/>
      <c r="P467" s="154"/>
      <c r="Q467" s="152" t="s">
        <v>22</v>
      </c>
      <c r="R467" s="153"/>
      <c r="S467" s="154"/>
      <c r="T467" s="138" t="s">
        <v>21</v>
      </c>
      <c r="U467"/>
      <c r="V467"/>
      <c r="W467"/>
      <c r="X467"/>
      <c r="Y467"/>
      <c r="Z467"/>
    </row>
    <row r="468" spans="1:26" ht="12.75" customHeight="1" x14ac:dyDescent="0.25">
      <c r="A468" s="123"/>
      <c r="B468" s="123"/>
      <c r="C468" s="123"/>
      <c r="D468" s="123"/>
      <c r="E468" s="123"/>
      <c r="F468" s="123"/>
      <c r="G468" s="123"/>
      <c r="H468" s="123"/>
      <c r="I468" s="123"/>
      <c r="J468" s="138"/>
      <c r="K468" s="155"/>
      <c r="L468" s="156"/>
      <c r="M468" s="157"/>
      <c r="N468" s="155"/>
      <c r="O468" s="156"/>
      <c r="P468" s="157"/>
      <c r="Q468" s="155"/>
      <c r="R468" s="156"/>
      <c r="S468" s="157"/>
      <c r="T468" s="138"/>
      <c r="U468"/>
      <c r="V468"/>
      <c r="W468"/>
      <c r="X468"/>
      <c r="Y468"/>
      <c r="Z468"/>
    </row>
    <row r="469" spans="1:26" ht="15" x14ac:dyDescent="0.25">
      <c r="A469" s="123"/>
      <c r="B469" s="123"/>
      <c r="C469" s="123"/>
      <c r="D469" s="123"/>
      <c r="E469" s="123"/>
      <c r="F469" s="123"/>
      <c r="G469" s="123"/>
      <c r="H469" s="123"/>
      <c r="I469" s="123"/>
      <c r="J469" s="138"/>
      <c r="K469" s="15" t="s">
        <v>27</v>
      </c>
      <c r="L469" s="15" t="s">
        <v>28</v>
      </c>
      <c r="M469" s="15" t="s">
        <v>29</v>
      </c>
      <c r="N469" s="15" t="s">
        <v>33</v>
      </c>
      <c r="O469" s="15" t="s">
        <v>7</v>
      </c>
      <c r="P469" s="15" t="s">
        <v>30</v>
      </c>
      <c r="Q469" s="15" t="s">
        <v>31</v>
      </c>
      <c r="R469" s="15" t="s">
        <v>27</v>
      </c>
      <c r="S469" s="15" t="s">
        <v>32</v>
      </c>
      <c r="T469" s="138"/>
      <c r="U469"/>
      <c r="V469"/>
      <c r="W469"/>
      <c r="X469"/>
      <c r="Y469"/>
      <c r="Z469"/>
    </row>
    <row r="470" spans="1:26" ht="15" x14ac:dyDescent="0.25">
      <c r="A470" s="123" t="s">
        <v>54</v>
      </c>
      <c r="B470" s="123"/>
      <c r="C470" s="123"/>
      <c r="D470" s="123"/>
      <c r="E470" s="123"/>
      <c r="F470" s="123"/>
      <c r="G470" s="123"/>
      <c r="H470" s="123"/>
      <c r="I470" s="123"/>
      <c r="J470" s="123"/>
      <c r="K470" s="123"/>
      <c r="L470" s="123"/>
      <c r="M470" s="123"/>
      <c r="N470" s="123"/>
      <c r="O470" s="123"/>
      <c r="P470" s="123"/>
      <c r="Q470" s="123"/>
      <c r="R470" s="123"/>
      <c r="S470" s="123"/>
      <c r="T470" s="123"/>
      <c r="U470"/>
      <c r="V470"/>
      <c r="W470"/>
      <c r="X470"/>
      <c r="Y470"/>
      <c r="Z470"/>
    </row>
    <row r="471" spans="1:26" ht="28.35" customHeight="1" x14ac:dyDescent="0.25">
      <c r="A471" s="16" t="str">
        <f>IF(ISNA(INDEX($A$207:$T$341,MATCH($B471,$B$207:$B$341,0),1)),"",INDEX($A$207:$T$341,MATCH($B471,$B$207:$B$341,0),1))</f>
        <v>ULM4103</v>
      </c>
      <c r="B471" s="151" t="s">
        <v>166</v>
      </c>
      <c r="C471" s="151"/>
      <c r="D471" s="151"/>
      <c r="E471" s="151"/>
      <c r="F471" s="151"/>
      <c r="G471" s="151"/>
      <c r="H471" s="151"/>
      <c r="I471" s="151"/>
      <c r="J471" s="8">
        <f>IF(ISNA(INDEX($A$207:$T$341,MATCH($B471,$B$207:$B$341,0),10)),"",INDEX($A$207:$T$341,MATCH($B471,$B$207:$B$341,0),10))</f>
        <v>5</v>
      </c>
      <c r="K471" s="8">
        <f>IF(ISNA(INDEX($A$207:$T$341,MATCH($B471,$B$207:$B$341,0),11)),"",INDEX($A$207:$T$341,MATCH($B471,$B$207:$B$341,0),11))</f>
        <v>2</v>
      </c>
      <c r="L471" s="8">
        <f>IF(ISNA(INDEX($A$207:$T$341,MATCH($B471,$B$207:$B$341,0),12)),"",INDEX($A$207:$T$341,MATCH($B471,$B$207:$B$341,0),12))</f>
        <v>1</v>
      </c>
      <c r="M471" s="8">
        <f>IF(ISNA(INDEX($A$207:$T$341,MATCH($B471,$B$207:$B$341,0),13)),"",INDEX($A$207:$T$341,MATCH($B471,$B$207:$B$341,0),13))</f>
        <v>0</v>
      </c>
      <c r="N471" s="8">
        <f>IF(ISNA(INDEX($A$207:$T$341,MATCH($B471,$B$207:$B$341,0),14)),"",INDEX($A$207:$T$341,MATCH($B471,$B$207:$B$341,0),14))</f>
        <v>3</v>
      </c>
      <c r="O471" s="8">
        <f>IF(ISNA(INDEX($A$207:$T$341,MATCH($B471,$B$207:$B$341,0),15)),"",INDEX($A$207:$T$341,MATCH($B471,$B$207:$B$341,0),15))</f>
        <v>6</v>
      </c>
      <c r="P471" s="8">
        <f>IF(ISNA(INDEX($A$207:$T$341,MATCH($B471,$B$207:$B$341,0),16)),"",INDEX($A$207:$T$341,MATCH($B471,$B$207:$B$341,0),16))</f>
        <v>9</v>
      </c>
      <c r="Q471" s="14" t="str">
        <f>IF(ISNA(INDEX($A$207:$T$341,MATCH($B471,$B$207:$B$341,0),17)),"",INDEX($A$207:$T$341,MATCH($B471,$B$207:$B$341,0),17))</f>
        <v>E</v>
      </c>
      <c r="R471" s="14">
        <f>IF(ISNA(INDEX($A$207:$T$341,MATCH($B471,$B$207:$B$341,0),18)),"",INDEX($A$207:$T$341,MATCH($B471,$B$207:$B$341,0),18))</f>
        <v>0</v>
      </c>
      <c r="S471" s="14">
        <f>IF(ISNA(INDEX($A$207:$T$341,MATCH($B471,$B$207:$B$341,0),19)),"",INDEX($A$207:$T$341,MATCH($B471,$B$207:$B$341,0),19))</f>
        <v>0</v>
      </c>
      <c r="T471" s="14" t="str">
        <f>IF(ISNA(INDEX($A$207:$T$341,MATCH($B471,$B$207:$B$341,0),20)),"",INDEX($A$207:$T$341,MATCH($B471,$B$207:$B$341,0),20))</f>
        <v>DC</v>
      </c>
      <c r="U471"/>
      <c r="V471"/>
      <c r="W471"/>
      <c r="X471"/>
      <c r="Y471"/>
      <c r="Z471"/>
    </row>
    <row r="472" spans="1:26" ht="19.7" customHeight="1" x14ac:dyDescent="0.25">
      <c r="A472" s="16" t="str">
        <f>IF(ISNA(INDEX($A$207:$T$341,MATCH($B472,$B$207:$B$341,0),1)),"",INDEX($A$207:$T$341,MATCH($B472,$B$207:$B$341,0),1))</f>
        <v>**</v>
      </c>
      <c r="B472" s="151" t="s">
        <v>131</v>
      </c>
      <c r="C472" s="151"/>
      <c r="D472" s="151"/>
      <c r="E472" s="151"/>
      <c r="F472" s="151"/>
      <c r="G472" s="151"/>
      <c r="H472" s="151"/>
      <c r="I472" s="151"/>
      <c r="J472" s="8">
        <f>IF(ISNA(INDEX($A$207:$T$341,MATCH($B472,$B$207:$B$341,0),10)),"",INDEX($A$207:$T$341,MATCH($B472,$B$207:$B$341,0),10))</f>
        <v>3</v>
      </c>
      <c r="K472" s="8">
        <f>IF(ISNA(INDEX($A$207:$T$341,MATCH($B472,$B$207:$B$341,0),11)),"",INDEX($A$207:$T$341,MATCH($B472,$B$207:$B$341,0),11))</f>
        <v>0</v>
      </c>
      <c r="L472" s="8">
        <f>IF(ISNA(INDEX($A$207:$T$341,MATCH($B472,$B$207:$B$341,0),12)),"",INDEX($A$207:$T$341,MATCH($B472,$B$207:$B$341,0),12))</f>
        <v>2</v>
      </c>
      <c r="M472" s="8">
        <f>IF(ISNA(INDEX($A$207:$T$341,MATCH($B472,$B$207:$B$341,0),13)),"",INDEX($A$207:$T$341,MATCH($B472,$B$207:$B$341,0),13))</f>
        <v>0</v>
      </c>
      <c r="N472" s="8">
        <f>IF(ISNA(INDEX($A$207:$T$341,MATCH($B472,$B$207:$B$341,0),14)),"",INDEX($A$207:$T$341,MATCH($B472,$B$207:$B$341,0),14))</f>
        <v>2</v>
      </c>
      <c r="O472" s="8">
        <f>IF(ISNA(INDEX($A$207:$T$341,MATCH($B472,$B$207:$B$341,0),15)),"",INDEX($A$207:$T$341,MATCH($B472,$B$207:$B$341,0),15))</f>
        <v>3</v>
      </c>
      <c r="P472" s="8">
        <f>IF(ISNA(INDEX($A$207:$T$341,MATCH($B472,$B$207:$B$341,0),16)),"",INDEX($A$207:$T$341,MATCH($B472,$B$207:$B$341,0),16))</f>
        <v>5</v>
      </c>
      <c r="Q472" s="14">
        <f>IF(ISNA(INDEX($A$207:$T$341,MATCH($B472,$B$207:$B$341,0),17)),"",INDEX($A$207:$T$341,MATCH($B472,$B$207:$B$341,0),17))</f>
        <v>0</v>
      </c>
      <c r="R472" s="14" t="str">
        <f>IF(ISNA(INDEX($A$207:$T$341,MATCH($B472,$B$207:$B$341,0),18)),"",INDEX($A$207:$T$341,MATCH($B472,$B$207:$B$341,0),18))</f>
        <v>C</v>
      </c>
      <c r="S472" s="14">
        <f>IF(ISNA(INDEX($A$207:$T$341,MATCH($B472,$B$207:$B$341,0),19)),"",INDEX($A$207:$T$341,MATCH($B472,$B$207:$B$341,0),19))</f>
        <v>0</v>
      </c>
      <c r="T472" s="14" t="str">
        <f>IF(ISNA(INDEX($A$207:$T$341,MATCH($B472,$B$207:$B$341,0),20)),"",INDEX($A$207:$T$341,MATCH($B472,$B$207:$B$341,0),20))</f>
        <v>DC</v>
      </c>
      <c r="U472"/>
      <c r="V472"/>
      <c r="W472"/>
      <c r="X472"/>
      <c r="Y472"/>
      <c r="Z472"/>
    </row>
    <row r="473" spans="1:26" ht="19.7" customHeight="1" x14ac:dyDescent="0.25">
      <c r="A473" s="16" t="str">
        <f>IF(ISNA(INDEX($A$207:$T$341,MATCH($B473,$B$207:$B$341,0),1)),"",INDEX($A$207:$T$341,MATCH($B473,$B$207:$B$341,0),1))</f>
        <v>YLU0011</v>
      </c>
      <c r="B473" s="151" t="s">
        <v>132</v>
      </c>
      <c r="C473" s="151"/>
      <c r="D473" s="151"/>
      <c r="E473" s="151"/>
      <c r="F473" s="151"/>
      <c r="G473" s="151"/>
      <c r="H473" s="151"/>
      <c r="I473" s="151"/>
      <c r="J473" s="8">
        <f>IF(ISNA(INDEX($A$207:$T$341,MATCH($B473,$B$207:$B$341,0),10)),"",INDEX($A$207:$T$341,MATCH($B473,$B$207:$B$341,0),10))</f>
        <v>2</v>
      </c>
      <c r="K473" s="8">
        <f>IF(ISNA(INDEX($A$207:$T$341,MATCH($B473,$B$207:$B$341,0),11)),"",INDEX($A$207:$T$341,MATCH($B473,$B$207:$B$341,0),11))</f>
        <v>0</v>
      </c>
      <c r="L473" s="8">
        <f>IF(ISNA(INDEX($A$207:$T$341,MATCH($B473,$B$207:$B$341,0),12)),"",INDEX($A$207:$T$341,MATCH($B473,$B$207:$B$341,0),12))</f>
        <v>2</v>
      </c>
      <c r="M473" s="8">
        <f>IF(ISNA(INDEX($A$207:$T$341,MATCH($B473,$B$207:$B$341,0),13)),"",INDEX($A$207:$T$341,MATCH($B473,$B$207:$B$341,0),13))</f>
        <v>0</v>
      </c>
      <c r="N473" s="8">
        <f>IF(ISNA(INDEX($A$207:$T$341,MATCH($B473,$B$207:$B$341,0),14)),"",INDEX($A$207:$T$341,MATCH($B473,$B$207:$B$341,0),14))</f>
        <v>2</v>
      </c>
      <c r="O473" s="8">
        <f>IF(ISNA(INDEX($A$207:$T$341,MATCH($B473,$B$207:$B$341,0),15)),"",INDEX($A$207:$T$341,MATCH($B473,$B$207:$B$341,0),15))</f>
        <v>2</v>
      </c>
      <c r="P473" s="8">
        <f>IF(ISNA(INDEX($A$207:$T$341,MATCH($B473,$B$207:$B$341,0),16)),"",INDEX($A$207:$T$341,MATCH($B473,$B$207:$B$341,0),16))</f>
        <v>4</v>
      </c>
      <c r="Q473" s="14">
        <f>IF(ISNA(INDEX($A$207:$T$341,MATCH($B473,$B$207:$B$341,0),17)),"",INDEX($A$207:$T$341,MATCH($B473,$B$207:$B$341,0),17))</f>
        <v>0</v>
      </c>
      <c r="R473" s="14">
        <f>IF(ISNA(INDEX($A$207:$T$341,MATCH($B473,$B$207:$B$341,0),18)),"",INDEX($A$207:$T$341,MATCH($B473,$B$207:$B$341,0),18))</f>
        <v>0</v>
      </c>
      <c r="S473" s="14" t="str">
        <f>IF(ISNA(INDEX($A$207:$T$341,MATCH($B473,$B$207:$B$341,0),19)),"",INDEX($A$207:$T$341,MATCH($B473,$B$207:$B$341,0),19))</f>
        <v>VP</v>
      </c>
      <c r="T473" s="14" t="str">
        <f>IF(ISNA(INDEX($A$207:$T$341,MATCH($B473,$B$207:$B$341,0),20)),"",INDEX($A$207:$T$341,MATCH($B473,$B$207:$B$341,0),20))</f>
        <v>DC</v>
      </c>
      <c r="U473"/>
      <c r="V473"/>
      <c r="W473"/>
      <c r="X473"/>
      <c r="Y473"/>
      <c r="Z473"/>
    </row>
    <row r="474" spans="1:26" ht="19.7" customHeight="1" x14ac:dyDescent="0.25">
      <c r="A474" s="16" t="str">
        <f>IF(ISNA(INDEX($A$207:$T$341,MATCH($B474,$B$207:$B$341,0),1)),"",INDEX($A$207:$T$341,MATCH($B474,$B$207:$B$341,0),1))</f>
        <v>**</v>
      </c>
      <c r="B474" s="151" t="s">
        <v>131</v>
      </c>
      <c r="C474" s="151"/>
      <c r="D474" s="151"/>
      <c r="E474" s="151"/>
      <c r="F474" s="151"/>
      <c r="G474" s="151"/>
      <c r="H474" s="151"/>
      <c r="I474" s="151"/>
      <c r="J474" s="8">
        <f>IF(ISNA(INDEX($A$207:$T$341,MATCH($B474,$B$207:$B$341,0),10)),"",INDEX($A$207:$T$341,MATCH($B474,$B$207:$B$341,0),10))</f>
        <v>3</v>
      </c>
      <c r="K474" s="8">
        <f>IF(ISNA(INDEX($A$207:$T$341,MATCH($B474,$B$207:$B$341,0),11)),"",INDEX($A$207:$T$341,MATCH($B474,$B$207:$B$341,0),11))</f>
        <v>0</v>
      </c>
      <c r="L474" s="8">
        <f>IF(ISNA(INDEX($A$207:$T$341,MATCH($B474,$B$207:$B$341,0),12)),"",INDEX($A$207:$T$341,MATCH($B474,$B$207:$B$341,0),12))</f>
        <v>2</v>
      </c>
      <c r="M474" s="8">
        <f>IF(ISNA(INDEX($A$207:$T$341,MATCH($B474,$B$207:$B$341,0),13)),"",INDEX($A$207:$T$341,MATCH($B474,$B$207:$B$341,0),13))</f>
        <v>0</v>
      </c>
      <c r="N474" s="8">
        <f>IF(ISNA(INDEX($A$207:$T$341,MATCH($B474,$B$207:$B$341,0),14)),"",INDEX($A$207:$T$341,MATCH($B474,$B$207:$B$341,0),14))</f>
        <v>2</v>
      </c>
      <c r="O474" s="8">
        <f>IF(ISNA(INDEX($A$207:$T$341,MATCH($B474,$B$207:$B$341,0),15)),"",INDEX($A$207:$T$341,MATCH($B474,$B$207:$B$341,0),15))</f>
        <v>3</v>
      </c>
      <c r="P474" s="8">
        <f>IF(ISNA(INDEX($A$207:$T$341,MATCH($B474,$B$207:$B$341,0),16)),"",INDEX($A$207:$T$341,MATCH($B474,$B$207:$B$341,0),16))</f>
        <v>5</v>
      </c>
      <c r="Q474" s="14">
        <f>IF(ISNA(INDEX($A$207:$T$341,MATCH($B474,$B$207:$B$341,0),17)),"",INDEX($A$207:$T$341,MATCH($B474,$B$207:$B$341,0),17))</f>
        <v>0</v>
      </c>
      <c r="R474" s="14" t="str">
        <f>IF(ISNA(INDEX($A$207:$T$341,MATCH($B474,$B$207:$B$341,0),18)),"",INDEX($A$207:$T$341,MATCH($B474,$B$207:$B$341,0),18))</f>
        <v>C</v>
      </c>
      <c r="S474" s="14">
        <f>IF(ISNA(INDEX($A$207:$T$341,MATCH($B474,$B$207:$B$341,0),19)),"",INDEX($A$207:$T$341,MATCH($B474,$B$207:$B$341,0),19))</f>
        <v>0</v>
      </c>
      <c r="T474" s="14" t="str">
        <f>IF(ISNA(INDEX($A$207:$T$341,MATCH($B474,$B$207:$B$341,0),20)),"",INDEX($A$207:$T$341,MATCH($B474,$B$207:$B$341,0),20))</f>
        <v>DC</v>
      </c>
      <c r="U474"/>
      <c r="V474"/>
      <c r="W474"/>
      <c r="X474"/>
      <c r="Y474"/>
      <c r="Z474"/>
    </row>
    <row r="475" spans="1:26" ht="19.7" customHeight="1" x14ac:dyDescent="0.25">
      <c r="A475" s="16" t="str">
        <f>IF(ISNA(INDEX($A$207:$T$341,MATCH($B475,$B$207:$B$341,0),1)),"",INDEX($A$207:$T$341,MATCH($B475,$B$207:$B$341,0),1))</f>
        <v>YLU0012</v>
      </c>
      <c r="B475" s="151" t="s">
        <v>134</v>
      </c>
      <c r="C475" s="151"/>
      <c r="D475" s="151"/>
      <c r="E475" s="151"/>
      <c r="F475" s="151"/>
      <c r="G475" s="151"/>
      <c r="H475" s="151"/>
      <c r="I475" s="151"/>
      <c r="J475" s="8">
        <f>IF(ISNA(INDEX($A$207:$T$341,MATCH($B475,$B$207:$B$341,0),10)),"",INDEX($A$207:$T$341,MATCH($B475,$B$207:$B$341,0),10))</f>
        <v>2</v>
      </c>
      <c r="K475" s="8">
        <f>IF(ISNA(INDEX($A$207:$T$341,MATCH($B475,$B$207:$B$341,0),11)),"",INDEX($A$207:$T$341,MATCH($B475,$B$207:$B$341,0),11))</f>
        <v>0</v>
      </c>
      <c r="L475" s="8">
        <f>IF(ISNA(INDEX($A$207:$T$341,MATCH($B475,$B$207:$B$341,0),12)),"",INDEX($A$207:$T$341,MATCH($B475,$B$207:$B$341,0),12))</f>
        <v>2</v>
      </c>
      <c r="M475" s="8">
        <f>IF(ISNA(INDEX($A$207:$T$341,MATCH($B475,$B$207:$B$341,0),13)),"",INDEX($A$207:$T$341,MATCH($B475,$B$207:$B$341,0),13))</f>
        <v>0</v>
      </c>
      <c r="N475" s="8">
        <f>IF(ISNA(INDEX($A$207:$T$341,MATCH($B475,$B$207:$B$341,0),14)),"",INDEX($A$207:$T$341,MATCH($B475,$B$207:$B$341,0),14))</f>
        <v>2</v>
      </c>
      <c r="O475" s="8">
        <f>IF(ISNA(INDEX($A$207:$T$341,MATCH($B475,$B$207:$B$341,0),15)),"",INDEX($A$207:$T$341,MATCH($B475,$B$207:$B$341,0),15))</f>
        <v>2</v>
      </c>
      <c r="P475" s="8">
        <f>IF(ISNA(INDEX($A$207:$T$341,MATCH($B475,$B$207:$B$341,0),16)),"",INDEX($A$207:$T$341,MATCH($B475,$B$207:$B$341,0),16))</f>
        <v>4</v>
      </c>
      <c r="Q475" s="14">
        <f>IF(ISNA(INDEX($A$207:$T$341,MATCH($B475,$B$207:$B$341,0),17)),"",INDEX($A$207:$T$341,MATCH($B475,$B$207:$B$341,0),17))</f>
        <v>0</v>
      </c>
      <c r="R475" s="14">
        <f>IF(ISNA(INDEX($A$207:$T$341,MATCH($B475,$B$207:$B$341,0),18)),"",INDEX($A$207:$T$341,MATCH($B475,$B$207:$B$341,0),18))</f>
        <v>0</v>
      </c>
      <c r="S475" s="14" t="str">
        <f>IF(ISNA(INDEX($A$207:$T$341,MATCH($B475,$B$207:$B$341,0),19)),"",INDEX($A$207:$T$341,MATCH($B475,$B$207:$B$341,0),19))</f>
        <v>VP</v>
      </c>
      <c r="T475" s="14" t="str">
        <f>IF(ISNA(INDEX($A$207:$T$341,MATCH($B475,$B$207:$B$341,0),20)),"",INDEX($A$207:$T$341,MATCH($B475,$B$207:$B$341,0),20))</f>
        <v>DC</v>
      </c>
      <c r="U475"/>
      <c r="V475"/>
      <c r="W475"/>
      <c r="X475"/>
      <c r="Y475"/>
      <c r="Z475"/>
    </row>
    <row r="476" spans="1:26" ht="15" x14ac:dyDescent="0.25">
      <c r="A476" s="9" t="s">
        <v>24</v>
      </c>
      <c r="B476" s="195"/>
      <c r="C476" s="195"/>
      <c r="D476" s="195"/>
      <c r="E476" s="195"/>
      <c r="F476" s="195"/>
      <c r="G476" s="195"/>
      <c r="H476" s="195"/>
      <c r="I476" s="195"/>
      <c r="J476" s="10">
        <f t="shared" ref="J476:P476" si="101">SUM(J471:J475)</f>
        <v>15</v>
      </c>
      <c r="K476" s="10">
        <f t="shared" si="101"/>
        <v>2</v>
      </c>
      <c r="L476" s="10">
        <f t="shared" si="101"/>
        <v>9</v>
      </c>
      <c r="M476" s="10">
        <f t="shared" si="101"/>
        <v>0</v>
      </c>
      <c r="N476" s="10">
        <f t="shared" si="101"/>
        <v>11</v>
      </c>
      <c r="O476" s="10">
        <f t="shared" si="101"/>
        <v>16</v>
      </c>
      <c r="P476" s="10">
        <f t="shared" si="101"/>
        <v>27</v>
      </c>
      <c r="Q476" s="9">
        <f>COUNTIF(Q471:Q475,"E")</f>
        <v>1</v>
      </c>
      <c r="R476" s="9">
        <f>COUNTIF(R471:R475,"C")</f>
        <v>2</v>
      </c>
      <c r="S476" s="9">
        <f>COUNTIF(S471:S475,"VP")</f>
        <v>2</v>
      </c>
      <c r="T476" s="7">
        <f>COUNTA(T471:T475)</f>
        <v>5</v>
      </c>
      <c r="U476"/>
      <c r="V476"/>
      <c r="W476"/>
      <c r="X476"/>
      <c r="Y476"/>
      <c r="Z476"/>
    </row>
    <row r="477" spans="1:26" ht="15" x14ac:dyDescent="0.25">
      <c r="A477" s="123" t="s">
        <v>67</v>
      </c>
      <c r="B477" s="123"/>
      <c r="C477" s="123"/>
      <c r="D477" s="123"/>
      <c r="E477" s="123"/>
      <c r="F477" s="123"/>
      <c r="G477" s="123"/>
      <c r="H477" s="123"/>
      <c r="I477" s="123"/>
      <c r="J477" s="123"/>
      <c r="K477" s="123"/>
      <c r="L477" s="123"/>
      <c r="M477" s="123"/>
      <c r="N477" s="123"/>
      <c r="O477" s="123"/>
      <c r="P477" s="123"/>
      <c r="Q477" s="123"/>
      <c r="R477" s="123"/>
      <c r="S477" s="123"/>
      <c r="T477" s="123"/>
      <c r="U477"/>
      <c r="V477"/>
      <c r="W477"/>
      <c r="X477"/>
      <c r="Y477"/>
      <c r="Z477"/>
    </row>
    <row r="478" spans="1:26" ht="28.35" customHeight="1" x14ac:dyDescent="0.25">
      <c r="A478" s="16" t="str">
        <f>IF(ISNA(INDEX($A$207:$T$341,MATCH($B478,$B$207:$B$341,0),1)),"",INDEX($A$207:$T$341,MATCH($B478,$B$207:$B$341,0),1))</f>
        <v>ULM4628</v>
      </c>
      <c r="B478" s="151" t="s">
        <v>231</v>
      </c>
      <c r="C478" s="151"/>
      <c r="D478" s="151"/>
      <c r="E478" s="151"/>
      <c r="F478" s="151"/>
      <c r="G478" s="151"/>
      <c r="H478" s="151"/>
      <c r="I478" s="151"/>
      <c r="J478" s="8">
        <f>IF(ISNA(INDEX($A$207:$T$341,MATCH($B478,$B$207:$B$341,0),10)),"",INDEX($A$207:$T$341,MATCH($B478,$B$207:$B$341,0),10))</f>
        <v>5</v>
      </c>
      <c r="K478" s="8">
        <f>IF(ISNA(INDEX($A$207:$T$341,MATCH($B478,$B$207:$B$341,0),11)),"",INDEX($A$207:$T$341,MATCH($B478,$B$207:$B$341,0),11))</f>
        <v>2</v>
      </c>
      <c r="L478" s="8">
        <f>IF(ISNA(INDEX($A$207:$T$341,MATCH($B478,$B$207:$B$341,0),12)),"",INDEX($A$207:$T$341,MATCH($B478,$B$207:$B$341,0),12))</f>
        <v>2</v>
      </c>
      <c r="M478" s="8">
        <f>IF(ISNA(INDEX($A$207:$T$341,MATCH($B478,$B$207:$B$341,0),13)),"",INDEX($A$207:$T$341,MATCH($B478,$B$207:$B$341,0),13))</f>
        <v>0</v>
      </c>
      <c r="N478" s="8">
        <f>IF(ISNA(INDEX($A$207:$T$341,MATCH($B478,$B$207:$B$341,0),14)),"",INDEX($A$207:$T$341,MATCH($B478,$B$207:$B$341,0),14))</f>
        <v>4</v>
      </c>
      <c r="O478" s="8">
        <f>IF(ISNA(INDEX($A$207:$T$341,MATCH($B478,$B$207:$B$341,0),15)),"",INDEX($A$207:$T$341,MATCH($B478,$B$207:$B$341,0),15))</f>
        <v>6</v>
      </c>
      <c r="P478" s="8">
        <f>IF(ISNA(INDEX($A$207:$T$341,MATCH($B478,$B$207:$B$341,0),16)),"",INDEX($A$207:$T$341,MATCH($B478,$B$207:$B$341,0),16))</f>
        <v>10</v>
      </c>
      <c r="Q478" s="14" t="str">
        <f>IF(ISNA(INDEX($A$207:$T$341,MATCH($B478,$B$207:$B$341,0),17)),"",INDEX($A$207:$T$341,MATCH($B478,$B$207:$B$341,0),17))</f>
        <v>E</v>
      </c>
      <c r="R478" s="14">
        <f>IF(ISNA(INDEX($A$207:$T$341,MATCH($B478,$B$207:$B$341,0),18)),"",INDEX($A$207:$T$341,MATCH($B478,$B$207:$B$341,0),18))</f>
        <v>0</v>
      </c>
      <c r="S478" s="14">
        <f>IF(ISNA(INDEX($A$207:$T$341,MATCH($B478,$B$207:$B$341,0),19)),"",INDEX($A$207:$T$341,MATCH($B478,$B$207:$B$341,0),19))</f>
        <v>0</v>
      </c>
      <c r="T478" s="14" t="str">
        <f>IF(ISNA(INDEX($A$207:$T$341,MATCH($B478,$B$207:$B$341,0),20)),"",INDEX($A$207:$T$341,MATCH($B478,$B$207:$B$341,0),20))</f>
        <v>DC</v>
      </c>
      <c r="U478"/>
      <c r="V478"/>
      <c r="W478"/>
      <c r="X478"/>
      <c r="Y478"/>
      <c r="Z478"/>
    </row>
    <row r="479" spans="1:26" ht="15" customHeight="1" x14ac:dyDescent="0.25">
      <c r="A479" s="9" t="s">
        <v>24</v>
      </c>
      <c r="B479" s="123"/>
      <c r="C479" s="123"/>
      <c r="D479" s="123"/>
      <c r="E479" s="123"/>
      <c r="F479" s="123"/>
      <c r="G479" s="123"/>
      <c r="H479" s="123"/>
      <c r="I479" s="123"/>
      <c r="J479" s="10">
        <f t="shared" ref="J479:P479" si="102">SUM(J478:J478)</f>
        <v>5</v>
      </c>
      <c r="K479" s="10">
        <f t="shared" si="102"/>
        <v>2</v>
      </c>
      <c r="L479" s="10">
        <f t="shared" si="102"/>
        <v>2</v>
      </c>
      <c r="M479" s="10">
        <f t="shared" si="102"/>
        <v>0</v>
      </c>
      <c r="N479" s="10">
        <f t="shared" si="102"/>
        <v>4</v>
      </c>
      <c r="O479" s="10">
        <f t="shared" si="102"/>
        <v>6</v>
      </c>
      <c r="P479" s="10">
        <f t="shared" si="102"/>
        <v>10</v>
      </c>
      <c r="Q479" s="9">
        <f>COUNTIF(Q478:Q478,"E")</f>
        <v>1</v>
      </c>
      <c r="R479" s="9">
        <f>COUNTIF(R478:R478,"C")</f>
        <v>0</v>
      </c>
      <c r="S479" s="9">
        <f>COUNTIF(S478:S478,"VP")</f>
        <v>0</v>
      </c>
      <c r="T479" s="7">
        <f>COUNTA(T478:T478)</f>
        <v>1</v>
      </c>
      <c r="U479"/>
      <c r="V479"/>
      <c r="W479"/>
      <c r="X479"/>
      <c r="Y479"/>
      <c r="Z479"/>
    </row>
    <row r="480" spans="1:26" ht="15" x14ac:dyDescent="0.25">
      <c r="A480" s="169" t="s">
        <v>126</v>
      </c>
      <c r="B480" s="169"/>
      <c r="C480" s="169"/>
      <c r="D480" s="169"/>
      <c r="E480" s="169"/>
      <c r="F480" s="169"/>
      <c r="G480" s="169"/>
      <c r="H480" s="169"/>
      <c r="I480" s="169"/>
      <c r="J480" s="10">
        <f t="shared" ref="J480:T480" si="103">SUM(J476,J479)</f>
        <v>20</v>
      </c>
      <c r="K480" s="10">
        <f t="shared" si="103"/>
        <v>4</v>
      </c>
      <c r="L480" s="10">
        <f t="shared" si="103"/>
        <v>11</v>
      </c>
      <c r="M480" s="10">
        <f t="shared" si="103"/>
        <v>0</v>
      </c>
      <c r="N480" s="10">
        <f t="shared" si="103"/>
        <v>15</v>
      </c>
      <c r="O480" s="10">
        <f t="shared" si="103"/>
        <v>22</v>
      </c>
      <c r="P480" s="10">
        <f t="shared" si="103"/>
        <v>37</v>
      </c>
      <c r="Q480" s="10">
        <f t="shared" si="103"/>
        <v>2</v>
      </c>
      <c r="R480" s="10">
        <f t="shared" si="103"/>
        <v>2</v>
      </c>
      <c r="S480" s="10">
        <f t="shared" si="103"/>
        <v>2</v>
      </c>
      <c r="T480" s="40">
        <f t="shared" si="103"/>
        <v>6</v>
      </c>
      <c r="U480"/>
      <c r="V480"/>
      <c r="W480"/>
      <c r="X480"/>
      <c r="Y480"/>
      <c r="Z480"/>
    </row>
    <row r="481" spans="1:26" ht="15" x14ac:dyDescent="0.25">
      <c r="A481" s="170" t="s">
        <v>47</v>
      </c>
      <c r="B481" s="171"/>
      <c r="C481" s="171"/>
      <c r="D481" s="171"/>
      <c r="E481" s="171"/>
      <c r="F481" s="171"/>
      <c r="G481" s="171"/>
      <c r="H481" s="171"/>
      <c r="I481" s="171"/>
      <c r="J481" s="172"/>
      <c r="K481" s="10">
        <f t="shared" ref="K481:P481" si="104">K476*14+K479*12</f>
        <v>52</v>
      </c>
      <c r="L481" s="10">
        <f t="shared" si="104"/>
        <v>150</v>
      </c>
      <c r="M481" s="10">
        <f t="shared" si="104"/>
        <v>0</v>
      </c>
      <c r="N481" s="10">
        <f t="shared" si="104"/>
        <v>202</v>
      </c>
      <c r="O481" s="10">
        <f t="shared" si="104"/>
        <v>296</v>
      </c>
      <c r="P481" s="10">
        <f t="shared" si="104"/>
        <v>498</v>
      </c>
      <c r="Q481" s="189"/>
      <c r="R481" s="190"/>
      <c r="S481" s="190"/>
      <c r="T481" s="191"/>
      <c r="U481"/>
      <c r="V481"/>
      <c r="W481"/>
      <c r="X481"/>
      <c r="Y481"/>
      <c r="Z481"/>
    </row>
    <row r="482" spans="1:26" ht="12.75" customHeight="1" x14ac:dyDescent="0.25">
      <c r="A482" s="173"/>
      <c r="B482" s="121"/>
      <c r="C482" s="121"/>
      <c r="D482" s="121"/>
      <c r="E482" s="121"/>
      <c r="F482" s="121"/>
      <c r="G482" s="121"/>
      <c r="H482" s="121"/>
      <c r="I482" s="121"/>
      <c r="J482" s="174"/>
      <c r="K482" s="178">
        <f>SUM(K481:M481)</f>
        <v>202</v>
      </c>
      <c r="L482" s="179"/>
      <c r="M482" s="180"/>
      <c r="N482" s="178">
        <f>SUM(N481:O481)</f>
        <v>498</v>
      </c>
      <c r="O482" s="179"/>
      <c r="P482" s="180"/>
      <c r="Q482" s="192"/>
      <c r="R482" s="193"/>
      <c r="S482" s="193"/>
      <c r="T482" s="194"/>
      <c r="U482"/>
      <c r="V482"/>
      <c r="W482"/>
      <c r="X482"/>
      <c r="Y482"/>
      <c r="Z482"/>
    </row>
    <row r="483" spans="1:26" ht="12.75" customHeight="1" x14ac:dyDescent="0.25">
      <c r="A483" s="271" t="s">
        <v>91</v>
      </c>
      <c r="B483" s="272"/>
      <c r="C483" s="272"/>
      <c r="D483" s="272"/>
      <c r="E483" s="272"/>
      <c r="F483" s="272"/>
      <c r="G483" s="272"/>
      <c r="H483" s="272"/>
      <c r="I483" s="272"/>
      <c r="J483" s="273"/>
      <c r="K483" s="175">
        <f>T480/SUM(T220,T238,T255,T270,T283,T297)</f>
        <v>0.13636363636363635</v>
      </c>
      <c r="L483" s="176"/>
      <c r="M483" s="176"/>
      <c r="N483" s="176"/>
      <c r="O483" s="176"/>
      <c r="P483" s="176"/>
      <c r="Q483" s="176"/>
      <c r="R483" s="176"/>
      <c r="S483" s="176"/>
      <c r="T483" s="177"/>
      <c r="U483"/>
      <c r="V483"/>
      <c r="W483"/>
      <c r="X483"/>
      <c r="Y483"/>
      <c r="Z483"/>
    </row>
    <row r="484" spans="1:26" ht="12.75" customHeight="1" x14ac:dyDescent="0.25">
      <c r="A484" s="182" t="s">
        <v>92</v>
      </c>
      <c r="B484" s="182"/>
      <c r="C484" s="182"/>
      <c r="D484" s="182"/>
      <c r="E484" s="182"/>
      <c r="F484" s="182"/>
      <c r="G484" s="182"/>
      <c r="H484" s="182"/>
      <c r="I484" s="182"/>
      <c r="J484" s="182"/>
      <c r="K484" s="175">
        <f>K482/(SUM(N220,N238,N255,N270,N283)*14+N297*12)</f>
        <v>0.1086021505376344</v>
      </c>
      <c r="L484" s="176"/>
      <c r="M484" s="176"/>
      <c r="N484" s="176"/>
      <c r="O484" s="176"/>
      <c r="P484" s="176"/>
      <c r="Q484" s="176"/>
      <c r="R484" s="176"/>
      <c r="S484" s="176"/>
      <c r="T484" s="177"/>
      <c r="U484"/>
      <c r="V484"/>
      <c r="W484"/>
      <c r="X484"/>
      <c r="Y484"/>
      <c r="Z484"/>
    </row>
    <row r="485" spans="1:26" ht="12.75" customHeight="1" x14ac:dyDescent="0.25">
      <c r="U485"/>
      <c r="V485"/>
      <c r="W485"/>
      <c r="X485"/>
      <c r="Y485"/>
      <c r="Z485"/>
    </row>
    <row r="486" spans="1:26" ht="12.75" customHeight="1" x14ac:dyDescent="0.25">
      <c r="U486"/>
      <c r="V486"/>
      <c r="W486"/>
      <c r="X486"/>
      <c r="Y486"/>
      <c r="Z486"/>
    </row>
    <row r="487" spans="1:26" ht="12.75" customHeight="1" x14ac:dyDescent="0.25">
      <c r="U487"/>
      <c r="V487"/>
      <c r="W487"/>
      <c r="X487"/>
      <c r="Y487"/>
      <c r="Z487"/>
    </row>
    <row r="489" spans="1:26" ht="12.75" customHeight="1" x14ac:dyDescent="0.2">
      <c r="A489" s="158" t="s">
        <v>68</v>
      </c>
      <c r="B489" s="158"/>
      <c r="C489" s="158"/>
      <c r="D489" s="158"/>
      <c r="E489" s="158"/>
      <c r="F489" s="158"/>
      <c r="G489" s="158"/>
      <c r="H489" s="158"/>
      <c r="I489" s="158"/>
      <c r="J489" s="158"/>
      <c r="K489" s="158"/>
      <c r="L489" s="158"/>
      <c r="M489" s="158"/>
      <c r="N489" s="158"/>
      <c r="O489" s="158"/>
      <c r="P489" s="158"/>
      <c r="Q489" s="158"/>
      <c r="R489" s="158"/>
      <c r="S489" s="158"/>
      <c r="T489" s="158"/>
    </row>
    <row r="490" spans="1:26" ht="12.75" customHeight="1" x14ac:dyDescent="0.2">
      <c r="A490" s="201" t="s">
        <v>26</v>
      </c>
      <c r="B490" s="152" t="s">
        <v>57</v>
      </c>
      <c r="C490" s="153"/>
      <c r="D490" s="153"/>
      <c r="E490" s="153"/>
      <c r="F490" s="153"/>
      <c r="G490" s="154"/>
      <c r="H490" s="152" t="s">
        <v>60</v>
      </c>
      <c r="I490" s="154"/>
      <c r="J490" s="127" t="s">
        <v>61</v>
      </c>
      <c r="K490" s="128"/>
      <c r="L490" s="128"/>
      <c r="M490" s="128"/>
      <c r="N490" s="128"/>
      <c r="O490" s="129"/>
      <c r="P490" s="152" t="s">
        <v>46</v>
      </c>
      <c r="Q490" s="154"/>
      <c r="R490" s="138" t="s">
        <v>62</v>
      </c>
      <c r="S490" s="138"/>
      <c r="T490" s="138"/>
    </row>
    <row r="491" spans="1:26" x14ac:dyDescent="0.2">
      <c r="A491" s="202"/>
      <c r="B491" s="155"/>
      <c r="C491" s="156"/>
      <c r="D491" s="156"/>
      <c r="E491" s="156"/>
      <c r="F491" s="156"/>
      <c r="G491" s="157"/>
      <c r="H491" s="155"/>
      <c r="I491" s="157"/>
      <c r="J491" s="127" t="s">
        <v>33</v>
      </c>
      <c r="K491" s="129"/>
      <c r="L491" s="127" t="s">
        <v>7</v>
      </c>
      <c r="M491" s="129"/>
      <c r="N491" s="127" t="s">
        <v>30</v>
      </c>
      <c r="O491" s="129"/>
      <c r="P491" s="155"/>
      <c r="Q491" s="157"/>
      <c r="R491" s="15" t="s">
        <v>63</v>
      </c>
      <c r="S491" s="15" t="s">
        <v>64</v>
      </c>
      <c r="T491" s="15" t="s">
        <v>65</v>
      </c>
    </row>
    <row r="492" spans="1:26" ht="12.75" customHeight="1" x14ac:dyDescent="0.2">
      <c r="A492" s="15">
        <v>1</v>
      </c>
      <c r="B492" s="127" t="s">
        <v>58</v>
      </c>
      <c r="C492" s="128"/>
      <c r="D492" s="128"/>
      <c r="E492" s="128"/>
      <c r="F492" s="128"/>
      <c r="G492" s="129"/>
      <c r="H492" s="161">
        <f>J492</f>
        <v>1452</v>
      </c>
      <c r="I492" s="162"/>
      <c r="J492" s="165">
        <f>(SUM(N220+N238+N255+N270+N283)*14+N297*12)-J493</f>
        <v>1452</v>
      </c>
      <c r="K492" s="166"/>
      <c r="L492" s="165">
        <f>(SUM(O220+O238+O255+O270+O283)*14+O297*12)-L493</f>
        <v>2114</v>
      </c>
      <c r="M492" s="166"/>
      <c r="N492" s="165">
        <f>(SUM(P220+P238+P255+P270+P283)*14+P297*12)-N493</f>
        <v>3566</v>
      </c>
      <c r="O492" s="166"/>
      <c r="P492" s="163">
        <f>H492/H494</f>
        <v>0.78064516129032258</v>
      </c>
      <c r="Q492" s="164"/>
      <c r="R492" s="7">
        <f>J220+J238-R493</f>
        <v>56</v>
      </c>
      <c r="S492" s="7">
        <f>J255+J270-S493</f>
        <v>44</v>
      </c>
      <c r="T492" s="7">
        <f>J283+J297-T493</f>
        <v>44</v>
      </c>
    </row>
    <row r="493" spans="1:26" ht="12.75" customHeight="1" x14ac:dyDescent="0.2">
      <c r="A493" s="15">
        <v>2</v>
      </c>
      <c r="B493" s="127" t="s">
        <v>59</v>
      </c>
      <c r="C493" s="128"/>
      <c r="D493" s="128"/>
      <c r="E493" s="128"/>
      <c r="F493" s="128"/>
      <c r="G493" s="129"/>
      <c r="H493" s="161">
        <f>J493</f>
        <v>408</v>
      </c>
      <c r="I493" s="162"/>
      <c r="J493" s="159">
        <f>N336</f>
        <v>408</v>
      </c>
      <c r="K493" s="160"/>
      <c r="L493" s="159">
        <f>O336</f>
        <v>568</v>
      </c>
      <c r="M493" s="160"/>
      <c r="N493" s="167">
        <f>SUM(J493:M493)</f>
        <v>976</v>
      </c>
      <c r="O493" s="168"/>
      <c r="P493" s="163">
        <f>H493/H494</f>
        <v>0.21935483870967742</v>
      </c>
      <c r="Q493" s="164"/>
      <c r="R493" s="6">
        <v>8</v>
      </c>
      <c r="S493" s="6">
        <v>16</v>
      </c>
      <c r="T493" s="6">
        <v>16</v>
      </c>
      <c r="U493" s="355" t="str">
        <f>IF(N493=P336,"Corect","Nu corespunde cu tabelul de opționale")</f>
        <v>Corect</v>
      </c>
      <c r="V493" s="355"/>
      <c r="W493" s="355"/>
      <c r="X493" s="355"/>
    </row>
    <row r="494" spans="1:26" x14ac:dyDescent="0.2">
      <c r="A494" s="127" t="s">
        <v>24</v>
      </c>
      <c r="B494" s="128"/>
      <c r="C494" s="128"/>
      <c r="D494" s="128"/>
      <c r="E494" s="128"/>
      <c r="F494" s="128"/>
      <c r="G494" s="129"/>
      <c r="H494" s="127">
        <f>SUM(H492:I493)</f>
        <v>1860</v>
      </c>
      <c r="I494" s="129"/>
      <c r="J494" s="127">
        <f>SUM(J492:K493)</f>
        <v>1860</v>
      </c>
      <c r="K494" s="129"/>
      <c r="L494" s="199">
        <f>SUM(L492:M493)</f>
        <v>2682</v>
      </c>
      <c r="M494" s="200"/>
      <c r="N494" s="199">
        <f>SUM(N492:O493)</f>
        <v>4542</v>
      </c>
      <c r="O494" s="200"/>
      <c r="P494" s="305">
        <f>SUM(P492:Q493)</f>
        <v>1</v>
      </c>
      <c r="Q494" s="306"/>
      <c r="R494" s="9">
        <f>SUM(R492:R493)</f>
        <v>64</v>
      </c>
      <c r="S494" s="9">
        <f>SUM(S492:S493)</f>
        <v>60</v>
      </c>
      <c r="T494" s="9">
        <f>SUM(T492:T493)</f>
        <v>60</v>
      </c>
    </row>
    <row r="495" spans="1:26" x14ac:dyDescent="0.2">
      <c r="A495" s="37"/>
      <c r="B495" s="37"/>
      <c r="C495" s="37"/>
      <c r="D495" s="37"/>
      <c r="E495" s="37"/>
      <c r="F495" s="37"/>
      <c r="G495" s="37"/>
      <c r="H495" s="37"/>
      <c r="I495" s="37"/>
      <c r="J495" s="37"/>
      <c r="K495" s="37"/>
      <c r="L495" s="27"/>
      <c r="M495" s="27"/>
      <c r="N495" s="27"/>
      <c r="O495" s="27"/>
      <c r="P495" s="38"/>
      <c r="Q495" s="38"/>
      <c r="R495" s="27"/>
      <c r="S495" s="27"/>
      <c r="T495" s="27"/>
    </row>
    <row r="496" spans="1:26" x14ac:dyDescent="0.2">
      <c r="A496" s="37"/>
      <c r="B496" s="37"/>
      <c r="C496" s="37"/>
      <c r="D496" s="37"/>
      <c r="E496" s="37"/>
      <c r="F496" s="37"/>
      <c r="G496" s="37"/>
      <c r="H496" s="37"/>
      <c r="I496" s="37"/>
      <c r="J496" s="37"/>
      <c r="K496" s="37"/>
      <c r="L496" s="27"/>
      <c r="M496" s="27"/>
      <c r="N496" s="27"/>
      <c r="O496" s="27"/>
      <c r="P496" s="38"/>
      <c r="Q496" s="38"/>
      <c r="R496" s="27"/>
      <c r="S496" s="27"/>
      <c r="T496" s="27"/>
    </row>
    <row r="497" spans="1:25" x14ac:dyDescent="0.2">
      <c r="A497" s="37"/>
      <c r="B497" s="37"/>
      <c r="C497" s="37"/>
      <c r="D497" s="37"/>
      <c r="E497" s="37"/>
      <c r="F497" s="37"/>
      <c r="G497" s="37"/>
      <c r="H497" s="37"/>
      <c r="I497" s="37"/>
      <c r="J497" s="37"/>
      <c r="K497" s="37"/>
      <c r="L497" s="27"/>
      <c r="M497" s="27"/>
      <c r="N497" s="27"/>
      <c r="O497" s="27"/>
      <c r="P497" s="38"/>
      <c r="Q497" s="38"/>
      <c r="R497" s="27"/>
      <c r="S497" s="27"/>
      <c r="T497" s="27"/>
    </row>
    <row r="498" spans="1:25" ht="12.75" customHeight="1" x14ac:dyDescent="0.2">
      <c r="A498" s="304" t="s">
        <v>140</v>
      </c>
      <c r="B498" s="304"/>
      <c r="C498" s="304"/>
      <c r="D498" s="304"/>
      <c r="E498" s="304"/>
      <c r="F498" s="304"/>
      <c r="G498" s="304"/>
      <c r="H498" s="304"/>
      <c r="I498" s="304"/>
      <c r="J498" s="304"/>
      <c r="K498" s="304"/>
      <c r="L498" s="304"/>
      <c r="M498" s="304"/>
      <c r="N498" s="304"/>
      <c r="O498" s="304"/>
      <c r="P498" s="304"/>
      <c r="Q498" s="304"/>
      <c r="R498" s="304"/>
      <c r="S498" s="304"/>
      <c r="T498" s="304"/>
    </row>
    <row r="499" spans="1:25" ht="12.75" customHeight="1" x14ac:dyDescent="0.2">
      <c r="A499" s="152" t="s">
        <v>147</v>
      </c>
      <c r="B499" s="153"/>
      <c r="C499" s="153"/>
      <c r="D499" s="153"/>
      <c r="E499" s="153"/>
      <c r="F499" s="153"/>
      <c r="G499" s="153"/>
      <c r="H499" s="154"/>
      <c r="I499" s="152" t="s">
        <v>148</v>
      </c>
      <c r="J499" s="154"/>
      <c r="K499" s="152" t="s">
        <v>150</v>
      </c>
      <c r="L499" s="153"/>
      <c r="M499" s="153"/>
      <c r="N499" s="154"/>
      <c r="O499" s="152" t="s">
        <v>151</v>
      </c>
      <c r="P499" s="153"/>
      <c r="Q499" s="154"/>
      <c r="R499" s="152" t="s">
        <v>152</v>
      </c>
      <c r="S499" s="153"/>
      <c r="T499" s="154"/>
    </row>
    <row r="500" spans="1:25" ht="12.75" customHeight="1" x14ac:dyDescent="0.2">
      <c r="A500" s="155"/>
      <c r="B500" s="156"/>
      <c r="C500" s="156"/>
      <c r="D500" s="156"/>
      <c r="E500" s="156"/>
      <c r="F500" s="156"/>
      <c r="G500" s="156"/>
      <c r="H500" s="157"/>
      <c r="I500" s="155"/>
      <c r="J500" s="157"/>
      <c r="K500" s="155"/>
      <c r="L500" s="156"/>
      <c r="M500" s="156"/>
      <c r="N500" s="157"/>
      <c r="O500" s="155"/>
      <c r="P500" s="156"/>
      <c r="Q500" s="157"/>
      <c r="R500" s="155"/>
      <c r="S500" s="156"/>
      <c r="T500" s="157"/>
    </row>
    <row r="501" spans="1:25" ht="12.75" customHeight="1" x14ac:dyDescent="0.2">
      <c r="A501" s="124" t="s">
        <v>144</v>
      </c>
      <c r="B501" s="125"/>
      <c r="C501" s="125"/>
      <c r="D501" s="125"/>
      <c r="E501" s="125"/>
      <c r="F501" s="125"/>
      <c r="G501" s="126"/>
      <c r="H501" s="15" t="s">
        <v>141</v>
      </c>
      <c r="I501" s="136">
        <f>K397</f>
        <v>202</v>
      </c>
      <c r="J501" s="137"/>
      <c r="K501" s="141">
        <f>K399</f>
        <v>0.1086021505376344</v>
      </c>
      <c r="L501" s="141"/>
      <c r="M501" s="141"/>
      <c r="N501" s="141"/>
      <c r="O501" s="132">
        <f>N397</f>
        <v>498</v>
      </c>
      <c r="P501" s="133"/>
      <c r="Q501" s="133"/>
      <c r="R501" s="148">
        <f>O501/O505</f>
        <v>0.10964332892998679</v>
      </c>
      <c r="S501" s="149"/>
      <c r="T501" s="150"/>
      <c r="U501" s="130" t="str">
        <f>IF(J494=I505,"Corect","Bilanțul general nu corespunde cu Bilanțul pe tipuri de discipline")</f>
        <v>Corect</v>
      </c>
      <c r="V501" s="131"/>
      <c r="W501" s="131"/>
      <c r="X501" s="131"/>
      <c r="Y501" s="131"/>
    </row>
    <row r="502" spans="1:25" ht="12.75" customHeight="1" x14ac:dyDescent="0.2">
      <c r="A502" s="124" t="s">
        <v>145</v>
      </c>
      <c r="B502" s="125"/>
      <c r="C502" s="125"/>
      <c r="D502" s="125"/>
      <c r="E502" s="125"/>
      <c r="F502" s="125"/>
      <c r="G502" s="126"/>
      <c r="H502" s="15" t="s">
        <v>142</v>
      </c>
      <c r="I502" s="136">
        <f>K419</f>
        <v>314</v>
      </c>
      <c r="J502" s="137"/>
      <c r="K502" s="141">
        <f>K421</f>
        <v>0.16881720430107527</v>
      </c>
      <c r="L502" s="141"/>
      <c r="M502" s="141"/>
      <c r="N502" s="141"/>
      <c r="O502" s="132">
        <f>N419</f>
        <v>820</v>
      </c>
      <c r="P502" s="133"/>
      <c r="Q502" s="133"/>
      <c r="R502" s="148">
        <f>O502/O505</f>
        <v>0.18053720827829151</v>
      </c>
      <c r="S502" s="149"/>
      <c r="T502" s="150"/>
    </row>
    <row r="503" spans="1:25" ht="12.75" customHeight="1" x14ac:dyDescent="0.2">
      <c r="A503" s="124" t="s">
        <v>146</v>
      </c>
      <c r="B503" s="125"/>
      <c r="C503" s="125"/>
      <c r="D503" s="125"/>
      <c r="E503" s="125"/>
      <c r="F503" s="125"/>
      <c r="G503" s="126"/>
      <c r="H503" s="15" t="s">
        <v>143</v>
      </c>
      <c r="I503" s="136">
        <f>K461</f>
        <v>1142</v>
      </c>
      <c r="J503" s="137"/>
      <c r="K503" s="141">
        <f>K463</f>
        <v>0.61397849462365595</v>
      </c>
      <c r="L503" s="141"/>
      <c r="M503" s="141"/>
      <c r="N503" s="141"/>
      <c r="O503" s="132">
        <f>N461</f>
        <v>2726</v>
      </c>
      <c r="P503" s="133"/>
      <c r="Q503" s="133"/>
      <c r="R503" s="148">
        <f>O503/O505</f>
        <v>0.60017613386173496</v>
      </c>
      <c r="S503" s="149"/>
      <c r="T503" s="150"/>
    </row>
    <row r="504" spans="1:25" ht="12.75" customHeight="1" x14ac:dyDescent="0.2">
      <c r="A504" s="124" t="s">
        <v>155</v>
      </c>
      <c r="B504" s="125"/>
      <c r="C504" s="125"/>
      <c r="D504" s="125"/>
      <c r="E504" s="125"/>
      <c r="F504" s="125"/>
      <c r="G504" s="126"/>
      <c r="H504" s="15" t="s">
        <v>36</v>
      </c>
      <c r="I504" s="136">
        <f>K482</f>
        <v>202</v>
      </c>
      <c r="J504" s="137"/>
      <c r="K504" s="141">
        <f>K484</f>
        <v>0.1086021505376344</v>
      </c>
      <c r="L504" s="141"/>
      <c r="M504" s="141"/>
      <c r="N504" s="141"/>
      <c r="O504" s="132">
        <f>N482</f>
        <v>498</v>
      </c>
      <c r="P504" s="133"/>
      <c r="Q504" s="133"/>
      <c r="R504" s="148">
        <f>O504/O505</f>
        <v>0.10964332892998679</v>
      </c>
      <c r="S504" s="149"/>
      <c r="T504" s="150"/>
      <c r="U504" s="130" t="str">
        <f>IF(N494=O505,"Corect","Bilanțul general nu corespunde cu Bilanțul pe tipuri de discipline")</f>
        <v>Corect</v>
      </c>
      <c r="V504" s="131"/>
      <c r="W504" s="131"/>
      <c r="X504" s="131"/>
      <c r="Y504" s="131"/>
    </row>
    <row r="505" spans="1:25" x14ac:dyDescent="0.2">
      <c r="A505" s="138" t="s">
        <v>24</v>
      </c>
      <c r="B505" s="138"/>
      <c r="C505" s="138"/>
      <c r="D505" s="138"/>
      <c r="E505" s="138"/>
      <c r="F505" s="138"/>
      <c r="G505" s="138"/>
      <c r="H505" s="138"/>
      <c r="I505" s="139">
        <f t="shared" ref="I505" si="105">SUM(I501:J504)</f>
        <v>1860</v>
      </c>
      <c r="J505" s="140"/>
      <c r="K505" s="142">
        <f>SUM(K501:N504)</f>
        <v>1</v>
      </c>
      <c r="L505" s="142"/>
      <c r="M505" s="142"/>
      <c r="N505" s="142"/>
      <c r="O505" s="134">
        <f>SUM(O501:Q504)</f>
        <v>4542</v>
      </c>
      <c r="P505" s="135"/>
      <c r="Q505" s="135"/>
      <c r="R505" s="142">
        <f>SUM(R501:T504)</f>
        <v>1</v>
      </c>
      <c r="S505" s="142"/>
      <c r="T505" s="142"/>
    </row>
    <row r="506" spans="1:25" x14ac:dyDescent="0.2">
      <c r="A506" s="37"/>
      <c r="B506" s="37"/>
      <c r="C506" s="37"/>
      <c r="D506" s="37"/>
      <c r="E506" s="37"/>
      <c r="F506" s="37"/>
      <c r="G506" s="37"/>
      <c r="H506" s="37"/>
      <c r="I506" s="37"/>
      <c r="J506" s="37"/>
      <c r="K506" s="37"/>
      <c r="L506" s="27"/>
      <c r="M506" s="27"/>
      <c r="N506" s="27"/>
      <c r="O506" s="27"/>
      <c r="P506" s="38"/>
      <c r="Q506" s="38"/>
      <c r="R506" s="27"/>
      <c r="S506" s="27"/>
      <c r="T506" s="27"/>
      <c r="U506" s="103" t="s">
        <v>337</v>
      </c>
      <c r="V506" s="103"/>
      <c r="W506" s="103"/>
    </row>
    <row r="507" spans="1:25" x14ac:dyDescent="0.2">
      <c r="A507" s="37"/>
      <c r="B507" s="37"/>
      <c r="C507" s="37"/>
      <c r="D507" s="37"/>
      <c r="E507" s="37"/>
      <c r="F507" s="37"/>
      <c r="G507" s="37"/>
      <c r="H507" s="37"/>
      <c r="I507" s="37"/>
      <c r="J507" s="37"/>
      <c r="K507" s="37"/>
      <c r="L507" s="27"/>
      <c r="M507" s="27"/>
      <c r="N507" s="27"/>
      <c r="O507" s="27"/>
      <c r="P507" s="38"/>
      <c r="Q507" s="38"/>
      <c r="R507" s="27"/>
      <c r="S507" s="27"/>
      <c r="T507" s="27"/>
    </row>
    <row r="508" spans="1:25" x14ac:dyDescent="0.2">
      <c r="A508" s="37"/>
      <c r="B508" s="37"/>
      <c r="C508" s="37"/>
      <c r="D508" s="37"/>
      <c r="E508" s="37"/>
      <c r="F508" s="37"/>
      <c r="G508" s="37"/>
      <c r="H508" s="37"/>
      <c r="I508" s="37"/>
      <c r="J508" s="37"/>
      <c r="K508" s="37"/>
      <c r="L508" s="27"/>
      <c r="M508" s="27"/>
      <c r="N508" s="27"/>
      <c r="O508" s="27"/>
      <c r="P508" s="38"/>
      <c r="Q508" s="38"/>
      <c r="R508" s="27"/>
      <c r="S508" s="27"/>
      <c r="T508" s="27"/>
      <c r="U508" s="143" t="s">
        <v>97</v>
      </c>
      <c r="V508" s="143"/>
      <c r="W508" s="143"/>
      <c r="X508" s="143"/>
    </row>
    <row r="509" spans="1:25" x14ac:dyDescent="0.2">
      <c r="A509" s="121" t="s">
        <v>158</v>
      </c>
      <c r="B509" s="121"/>
      <c r="C509" s="121"/>
      <c r="D509" s="121"/>
      <c r="E509" s="121"/>
      <c r="F509" s="121"/>
      <c r="G509" s="121"/>
      <c r="H509" s="121"/>
      <c r="I509" s="121"/>
      <c r="J509" s="121"/>
      <c r="K509" s="121"/>
      <c r="L509" s="121"/>
      <c r="M509" s="121"/>
      <c r="N509" s="121"/>
      <c r="O509" s="121"/>
      <c r="P509" s="121"/>
      <c r="Q509" s="38"/>
      <c r="R509" s="27"/>
      <c r="S509" s="27"/>
      <c r="T509" s="27"/>
      <c r="U509" s="143"/>
      <c r="V509" s="143"/>
      <c r="W509" s="143"/>
      <c r="X509" s="143"/>
    </row>
    <row r="510" spans="1:25" ht="12.75" customHeight="1" x14ac:dyDescent="0.2">
      <c r="A510" s="124" t="s">
        <v>159</v>
      </c>
      <c r="B510" s="125"/>
      <c r="C510" s="125"/>
      <c r="D510" s="125"/>
      <c r="E510" s="125"/>
      <c r="F510" s="125"/>
      <c r="G510" s="125"/>
      <c r="H510" s="125"/>
      <c r="I510" s="125"/>
      <c r="J510" s="125"/>
      <c r="K510" s="125"/>
      <c r="L510" s="125"/>
      <c r="M510" s="125"/>
      <c r="N510" s="126"/>
      <c r="O510" s="122">
        <f>(M438+M444+M449)*14</f>
        <v>84</v>
      </c>
      <c r="P510" s="122"/>
      <c r="Q510" s="38"/>
      <c r="R510" s="27"/>
      <c r="S510" s="27"/>
      <c r="T510" s="27"/>
      <c r="U510" s="143"/>
      <c r="V510" s="143"/>
      <c r="W510" s="143"/>
      <c r="X510" s="143"/>
    </row>
    <row r="511" spans="1:25" ht="12.75" customHeight="1" x14ac:dyDescent="0.2">
      <c r="A511" s="124" t="s">
        <v>160</v>
      </c>
      <c r="B511" s="125"/>
      <c r="C511" s="125"/>
      <c r="D511" s="125"/>
      <c r="E511" s="125"/>
      <c r="F511" s="125"/>
      <c r="G511" s="125"/>
      <c r="H511" s="125"/>
      <c r="I511" s="125"/>
      <c r="J511" s="125"/>
      <c r="K511" s="125"/>
      <c r="L511" s="125"/>
      <c r="M511" s="125"/>
      <c r="N511" s="126"/>
      <c r="O511" s="122">
        <f>M455*12</f>
        <v>24</v>
      </c>
      <c r="P511" s="122"/>
      <c r="Q511" s="38"/>
      <c r="R511" s="27"/>
      <c r="S511" s="27"/>
      <c r="T511" s="27"/>
      <c r="U511" s="144" t="s">
        <v>98</v>
      </c>
      <c r="V511" s="145"/>
      <c r="W511" s="144" t="s">
        <v>99</v>
      </c>
      <c r="X511" s="145"/>
    </row>
    <row r="512" spans="1:25" ht="12.75" customHeight="1" x14ac:dyDescent="0.2">
      <c r="A512" s="127" t="s">
        <v>149</v>
      </c>
      <c r="B512" s="128"/>
      <c r="C512" s="128"/>
      <c r="D512" s="128"/>
      <c r="E512" s="128"/>
      <c r="F512" s="128"/>
      <c r="G512" s="128"/>
      <c r="H512" s="128"/>
      <c r="I512" s="128"/>
      <c r="J512" s="128"/>
      <c r="K512" s="128"/>
      <c r="L512" s="128"/>
      <c r="M512" s="128"/>
      <c r="N512" s="129"/>
      <c r="O512" s="123">
        <f>O510+O511</f>
        <v>108</v>
      </c>
      <c r="P512" s="123"/>
      <c r="Q512" s="38"/>
      <c r="R512" s="27"/>
      <c r="S512" s="27"/>
      <c r="T512" s="27"/>
      <c r="U512" s="146"/>
      <c r="V512" s="147"/>
      <c r="W512" s="146"/>
      <c r="X512" s="147"/>
    </row>
    <row r="513" spans="1:26" x14ac:dyDescent="0.2">
      <c r="A513" s="37"/>
      <c r="B513" s="37"/>
      <c r="C513" s="37"/>
      <c r="D513" s="37"/>
      <c r="E513" s="37"/>
      <c r="F513" s="37"/>
      <c r="G513" s="37"/>
      <c r="H513" s="37"/>
      <c r="I513" s="37"/>
      <c r="J513" s="37"/>
      <c r="K513" s="37"/>
      <c r="L513" s="27"/>
      <c r="M513" s="27"/>
      <c r="N513" s="27"/>
      <c r="O513" s="27"/>
      <c r="P513" s="38"/>
      <c r="Q513" s="38"/>
      <c r="R513" s="27"/>
      <c r="S513" s="27"/>
      <c r="T513" s="27"/>
      <c r="U513" s="421">
        <f>K398+K420+K462+K483</f>
        <v>1</v>
      </c>
      <c r="V513" s="422"/>
      <c r="W513" s="421">
        <f>K398+K462+K483</f>
        <v>0.84090909090909094</v>
      </c>
      <c r="X513" s="422"/>
      <c r="Y513" s="423" t="s">
        <v>100</v>
      </c>
      <c r="Z513" s="424"/>
    </row>
    <row r="514" spans="1:26" x14ac:dyDescent="0.2">
      <c r="A514" s="37"/>
      <c r="B514" s="37"/>
      <c r="C514" s="37"/>
      <c r="D514" s="37"/>
      <c r="E514" s="37"/>
      <c r="F514" s="37"/>
      <c r="G514" s="37"/>
      <c r="H514" s="37"/>
      <c r="I514" s="37"/>
      <c r="J514" s="37"/>
      <c r="K514" s="37"/>
      <c r="L514" s="27"/>
      <c r="M514" s="27"/>
      <c r="N514" s="27"/>
      <c r="O514" s="27"/>
      <c r="P514" s="38"/>
      <c r="Q514" s="38"/>
      <c r="R514" s="27"/>
      <c r="S514" s="27"/>
      <c r="T514" s="27"/>
      <c r="U514" s="421">
        <f>K399+K421+K463+K484</f>
        <v>1</v>
      </c>
      <c r="V514" s="422"/>
      <c r="W514" s="421">
        <f>K399+K463+K484</f>
        <v>0.83118279569892484</v>
      </c>
      <c r="X514" s="422"/>
      <c r="Y514" s="423" t="s">
        <v>101</v>
      </c>
      <c r="Z514" s="424"/>
    </row>
    <row r="515" spans="1:26" ht="12.75" customHeight="1" x14ac:dyDescent="0.2">
      <c r="A515" s="27"/>
      <c r="B515" s="27"/>
      <c r="C515" s="27"/>
      <c r="D515" s="27"/>
      <c r="E515" s="27"/>
      <c r="F515" s="27"/>
      <c r="G515" s="27"/>
      <c r="H515" s="27"/>
      <c r="I515" s="27"/>
      <c r="J515" s="27"/>
      <c r="K515" s="27"/>
      <c r="L515" s="27"/>
      <c r="M515" s="27"/>
      <c r="N515" s="27"/>
      <c r="O515" s="27"/>
      <c r="P515" s="27"/>
      <c r="Q515" s="38"/>
      <c r="R515" s="27"/>
      <c r="S515" s="27"/>
      <c r="T515" s="27"/>
      <c r="U515" s="344" t="str">
        <f>IF(U513=100%,"Corect",IF(U513&gt;100%,"Ați dublat unele discipline","Ați pierdut unele discipline"))</f>
        <v>Corect</v>
      </c>
      <c r="V515" s="345"/>
      <c r="W515" s="344" t="str">
        <f>IF(W513=100%,"Corect",IF(W513&gt;100%,"Ați dublat unele discipline","Ați pierdut unele discipline"))</f>
        <v>Ați pierdut unele discipline</v>
      </c>
      <c r="X515" s="345"/>
      <c r="Y515" s="63"/>
      <c r="Z515" s="63"/>
    </row>
    <row r="516" spans="1:26" ht="12.75" customHeight="1" x14ac:dyDescent="0.2">
      <c r="A516" s="27"/>
      <c r="B516" s="27"/>
      <c r="C516" s="27"/>
      <c r="D516" s="27"/>
      <c r="E516" s="27"/>
      <c r="F516" s="27"/>
      <c r="G516" s="27"/>
      <c r="H516" s="27"/>
      <c r="I516" s="27"/>
      <c r="J516" s="27"/>
      <c r="K516" s="27"/>
      <c r="L516" s="27"/>
      <c r="M516" s="27"/>
      <c r="N516" s="27"/>
      <c r="O516" s="27"/>
      <c r="P516" s="27"/>
      <c r="Q516" s="38"/>
      <c r="R516" s="27"/>
      <c r="S516" s="27"/>
      <c r="T516" s="27"/>
      <c r="U516" s="344" t="str">
        <f>IF(U514=100%,"Corect",IF(U514&gt;100%,"Ați dublat unele discipline","Ați pierdut unele discipline"))</f>
        <v>Corect</v>
      </c>
      <c r="V516" s="345"/>
      <c r="W516" s="344" t="str">
        <f>IF(W514=100%,"Corect",IF(W514&gt;100%,"Ați dublat unele discipline","Ați pierdut unele discipline"))</f>
        <v>Ați pierdut unele discipline</v>
      </c>
      <c r="X516" s="345"/>
      <c r="Y516" s="63"/>
      <c r="Z516" s="63"/>
    </row>
    <row r="517" spans="1:26" ht="12.75" customHeight="1" x14ac:dyDescent="0.2">
      <c r="A517" s="27"/>
      <c r="B517" s="27"/>
      <c r="C517" s="27"/>
      <c r="D517" s="27"/>
      <c r="E517" s="27"/>
      <c r="F517" s="27"/>
      <c r="G517" s="27"/>
      <c r="H517" s="27"/>
      <c r="I517" s="27"/>
      <c r="J517" s="27"/>
      <c r="K517" s="27"/>
      <c r="L517" s="27"/>
      <c r="M517" s="27"/>
      <c r="N517" s="27"/>
      <c r="O517" s="27"/>
      <c r="P517" s="27"/>
      <c r="Q517" s="38"/>
      <c r="R517" s="27"/>
      <c r="S517" s="27"/>
      <c r="T517" s="27"/>
      <c r="U517" s="412" t="s">
        <v>128</v>
      </c>
      <c r="V517" s="413"/>
      <c r="W517" s="413"/>
      <c r="X517" s="413"/>
      <c r="Y517" s="413"/>
      <c r="Z517" s="414"/>
    </row>
    <row r="518" spans="1:26" x14ac:dyDescent="0.2">
      <c r="A518" s="27"/>
      <c r="B518" s="27"/>
      <c r="C518" s="27"/>
      <c r="D518" s="27"/>
      <c r="E518" s="27"/>
      <c r="F518" s="27"/>
      <c r="G518" s="27"/>
      <c r="H518" s="27"/>
      <c r="I518" s="27"/>
      <c r="J518" s="27"/>
      <c r="K518" s="27"/>
      <c r="L518" s="27"/>
      <c r="M518" s="27"/>
      <c r="N518" s="27"/>
      <c r="O518" s="27"/>
      <c r="P518" s="27"/>
      <c r="Q518" s="38"/>
      <c r="R518" s="27"/>
      <c r="S518" s="27"/>
      <c r="T518" s="27"/>
      <c r="U518" s="415"/>
      <c r="V518" s="416"/>
      <c r="W518" s="416"/>
      <c r="X518" s="416"/>
      <c r="Y518" s="416"/>
      <c r="Z518" s="417"/>
    </row>
    <row r="519" spans="1:26" x14ac:dyDescent="0.2">
      <c r="A519" s="37"/>
      <c r="B519" s="37"/>
      <c r="C519" s="37"/>
      <c r="D519" s="37"/>
      <c r="E519" s="37"/>
      <c r="F519" s="37"/>
      <c r="G519" s="37"/>
      <c r="H519" s="37"/>
      <c r="I519" s="37"/>
      <c r="J519" s="37"/>
      <c r="K519" s="37"/>
      <c r="L519" s="27"/>
      <c r="M519" s="27"/>
      <c r="N519" s="27"/>
      <c r="O519" s="27"/>
      <c r="P519" s="38"/>
      <c r="Q519" s="38"/>
      <c r="R519" s="27"/>
      <c r="S519" s="27"/>
      <c r="T519" s="27"/>
      <c r="U519" s="418"/>
      <c r="V519" s="419"/>
      <c r="W519" s="419"/>
      <c r="X519" s="419"/>
      <c r="Y519" s="419"/>
      <c r="Z519" s="420"/>
    </row>
    <row r="520" spans="1:26" x14ac:dyDescent="0.2">
      <c r="A520" s="269" t="s">
        <v>80</v>
      </c>
      <c r="B520" s="269"/>
      <c r="C520" s="269"/>
      <c r="D520" s="269"/>
      <c r="E520" s="269"/>
      <c r="F520" s="269"/>
      <c r="G520" s="269"/>
      <c r="H520" s="269"/>
      <c r="I520" s="269"/>
      <c r="J520" s="269"/>
      <c r="K520" s="269"/>
      <c r="L520" s="269"/>
      <c r="M520" s="269"/>
      <c r="N520" s="269"/>
      <c r="O520" s="269"/>
      <c r="P520" s="269"/>
      <c r="Q520" s="269"/>
      <c r="R520" s="269"/>
      <c r="S520" s="269"/>
      <c r="T520" s="269"/>
    </row>
    <row r="521" spans="1:26" ht="11.25" customHeight="1" x14ac:dyDescent="0.2"/>
    <row r="522" spans="1:26" ht="19.7" customHeight="1" x14ac:dyDescent="0.2">
      <c r="A522" s="262" t="s">
        <v>71</v>
      </c>
      <c r="B522" s="262"/>
      <c r="C522" s="262"/>
      <c r="D522" s="262"/>
      <c r="E522" s="262"/>
      <c r="F522" s="262"/>
      <c r="G522" s="262"/>
      <c r="H522" s="262"/>
      <c r="I522" s="262"/>
      <c r="J522" s="262"/>
      <c r="K522" s="262"/>
      <c r="L522" s="262"/>
      <c r="M522" s="262"/>
      <c r="N522" s="262"/>
      <c r="O522" s="262"/>
      <c r="P522" s="262"/>
      <c r="Q522" s="262"/>
      <c r="R522" s="262"/>
      <c r="S522" s="262"/>
      <c r="T522" s="262"/>
    </row>
    <row r="523" spans="1:26" x14ac:dyDescent="0.2">
      <c r="A523" s="288" t="s">
        <v>26</v>
      </c>
      <c r="B523" s="291" t="s">
        <v>25</v>
      </c>
      <c r="C523" s="292"/>
      <c r="D523" s="292"/>
      <c r="E523" s="292"/>
      <c r="F523" s="292"/>
      <c r="G523" s="292"/>
      <c r="H523" s="292"/>
      <c r="I523" s="293"/>
      <c r="J523" s="220" t="s">
        <v>37</v>
      </c>
      <c r="K523" s="263" t="s">
        <v>23</v>
      </c>
      <c r="L523" s="264"/>
      <c r="M523" s="265"/>
      <c r="N523" s="263" t="s">
        <v>38</v>
      </c>
      <c r="O523" s="264"/>
      <c r="P523" s="265"/>
      <c r="Q523" s="263" t="s">
        <v>22</v>
      </c>
      <c r="R523" s="264"/>
      <c r="S523" s="265"/>
      <c r="T523" s="244" t="s">
        <v>21</v>
      </c>
      <c r="U523" s="245" t="s">
        <v>113</v>
      </c>
      <c r="V523" s="245"/>
      <c r="W523" s="245"/>
      <c r="X523" s="245"/>
      <c r="Y523" s="245"/>
    </row>
    <row r="524" spans="1:26" x14ac:dyDescent="0.2">
      <c r="A524" s="289"/>
      <c r="B524" s="294"/>
      <c r="C524" s="110"/>
      <c r="D524" s="110"/>
      <c r="E524" s="110"/>
      <c r="F524" s="110"/>
      <c r="G524" s="110"/>
      <c r="H524" s="110"/>
      <c r="I524" s="295"/>
      <c r="J524" s="221"/>
      <c r="K524" s="266"/>
      <c r="L524" s="267"/>
      <c r="M524" s="268"/>
      <c r="N524" s="266"/>
      <c r="O524" s="267"/>
      <c r="P524" s="268"/>
      <c r="Q524" s="266"/>
      <c r="R524" s="267"/>
      <c r="S524" s="268"/>
      <c r="T524" s="244"/>
      <c r="U524" s="245"/>
      <c r="V524" s="245"/>
      <c r="W524" s="245"/>
      <c r="X524" s="245"/>
      <c r="Y524" s="245"/>
    </row>
    <row r="525" spans="1:26" x14ac:dyDescent="0.2">
      <c r="A525" s="290"/>
      <c r="B525" s="296"/>
      <c r="C525" s="297"/>
      <c r="D525" s="297"/>
      <c r="E525" s="297"/>
      <c r="F525" s="297"/>
      <c r="G525" s="297"/>
      <c r="H525" s="297"/>
      <c r="I525" s="298"/>
      <c r="J525" s="222"/>
      <c r="K525" s="3" t="s">
        <v>27</v>
      </c>
      <c r="L525" s="3" t="s">
        <v>28</v>
      </c>
      <c r="M525" s="3" t="s">
        <v>29</v>
      </c>
      <c r="N525" s="3" t="s">
        <v>33</v>
      </c>
      <c r="O525" s="3" t="s">
        <v>7</v>
      </c>
      <c r="P525" s="3" t="s">
        <v>30</v>
      </c>
      <c r="Q525" s="3" t="s">
        <v>31</v>
      </c>
      <c r="R525" s="3" t="s">
        <v>27</v>
      </c>
      <c r="S525" s="3" t="s">
        <v>32</v>
      </c>
      <c r="T525" s="244"/>
      <c r="U525" s="245"/>
      <c r="V525" s="245"/>
      <c r="W525" s="245"/>
      <c r="X525" s="245"/>
      <c r="Y525" s="245"/>
    </row>
    <row r="526" spans="1:26" x14ac:dyDescent="0.2">
      <c r="A526" s="261" t="s">
        <v>48</v>
      </c>
      <c r="B526" s="261"/>
      <c r="C526" s="261"/>
      <c r="D526" s="261"/>
      <c r="E526" s="261"/>
      <c r="F526" s="261"/>
      <c r="G526" s="261"/>
      <c r="H526" s="261"/>
      <c r="I526" s="261"/>
      <c r="J526" s="261"/>
      <c r="K526" s="261"/>
      <c r="L526" s="261"/>
      <c r="M526" s="261"/>
      <c r="N526" s="261"/>
      <c r="O526" s="261"/>
      <c r="P526" s="261"/>
      <c r="Q526" s="261"/>
      <c r="R526" s="261"/>
      <c r="S526" s="261"/>
      <c r="T526" s="261"/>
      <c r="U526" s="245"/>
      <c r="V526" s="245"/>
      <c r="W526" s="245"/>
      <c r="X526" s="245"/>
      <c r="Y526" s="245"/>
    </row>
    <row r="527" spans="1:26" ht="19.7" customHeight="1" x14ac:dyDescent="0.2">
      <c r="A527" s="18" t="s">
        <v>72</v>
      </c>
      <c r="B527" s="210" t="s">
        <v>107</v>
      </c>
      <c r="C527" s="210"/>
      <c r="D527" s="210"/>
      <c r="E527" s="210"/>
      <c r="F527" s="210"/>
      <c r="G527" s="210"/>
      <c r="H527" s="210"/>
      <c r="I527" s="210"/>
      <c r="J527" s="19">
        <v>5</v>
      </c>
      <c r="K527" s="19">
        <v>2</v>
      </c>
      <c r="L527" s="19">
        <v>2</v>
      </c>
      <c r="M527" s="19">
        <v>0</v>
      </c>
      <c r="N527" s="20">
        <f>K527+L527+M527</f>
        <v>4</v>
      </c>
      <c r="O527" s="20">
        <f>P527-N527</f>
        <v>5</v>
      </c>
      <c r="P527" s="20">
        <f>ROUND(PRODUCT(J527,25)/14,0)</f>
        <v>9</v>
      </c>
      <c r="Q527" s="19" t="s">
        <v>31</v>
      </c>
      <c r="R527" s="19"/>
      <c r="S527" s="21"/>
      <c r="T527" s="21" t="s">
        <v>81</v>
      </c>
      <c r="U527" s="245"/>
      <c r="V527" s="245"/>
      <c r="W527" s="245"/>
      <c r="X527" s="245"/>
      <c r="Y527" s="245"/>
    </row>
    <row r="528" spans="1:26" x14ac:dyDescent="0.2">
      <c r="A528" s="211" t="s">
        <v>49</v>
      </c>
      <c r="B528" s="212"/>
      <c r="C528" s="212"/>
      <c r="D528" s="212"/>
      <c r="E528" s="212"/>
      <c r="F528" s="212"/>
      <c r="G528" s="212"/>
      <c r="H528" s="212"/>
      <c r="I528" s="212"/>
      <c r="J528" s="212"/>
      <c r="K528" s="212"/>
      <c r="L528" s="212"/>
      <c r="M528" s="212"/>
      <c r="N528" s="212"/>
      <c r="O528" s="212"/>
      <c r="P528" s="212"/>
      <c r="Q528" s="212"/>
      <c r="R528" s="212"/>
      <c r="S528" s="212"/>
      <c r="T528" s="213"/>
      <c r="U528" s="245"/>
      <c r="V528" s="245"/>
      <c r="W528" s="245"/>
      <c r="X528" s="245"/>
      <c r="Y528" s="245"/>
    </row>
    <row r="529" spans="1:47" ht="15" customHeight="1" x14ac:dyDescent="0.2">
      <c r="A529" s="217" t="s">
        <v>73</v>
      </c>
      <c r="B529" s="223" t="s">
        <v>108</v>
      </c>
      <c r="C529" s="224"/>
      <c r="D529" s="224"/>
      <c r="E529" s="224"/>
      <c r="F529" s="224"/>
      <c r="G529" s="224"/>
      <c r="H529" s="224"/>
      <c r="I529" s="225"/>
      <c r="J529" s="232">
        <v>5</v>
      </c>
      <c r="K529" s="232">
        <v>2</v>
      </c>
      <c r="L529" s="232">
        <v>2</v>
      </c>
      <c r="M529" s="232">
        <v>0</v>
      </c>
      <c r="N529" s="241">
        <f>K529+L529+M529</f>
        <v>4</v>
      </c>
      <c r="O529" s="241">
        <f>P529-N529</f>
        <v>5</v>
      </c>
      <c r="P529" s="241">
        <f>ROUND(PRODUCT(J529,25)/14,0)</f>
        <v>9</v>
      </c>
      <c r="Q529" s="232" t="s">
        <v>31</v>
      </c>
      <c r="R529" s="238"/>
      <c r="S529" s="238"/>
      <c r="T529" s="235" t="s">
        <v>81</v>
      </c>
      <c r="U529" s="245"/>
      <c r="V529" s="245"/>
      <c r="W529" s="245"/>
      <c r="X529" s="245"/>
      <c r="Y529" s="245"/>
    </row>
    <row r="530" spans="1:47" ht="15" customHeight="1" x14ac:dyDescent="0.2">
      <c r="A530" s="218"/>
      <c r="B530" s="226"/>
      <c r="C530" s="227"/>
      <c r="D530" s="227"/>
      <c r="E530" s="227"/>
      <c r="F530" s="227"/>
      <c r="G530" s="227"/>
      <c r="H530" s="227"/>
      <c r="I530" s="228"/>
      <c r="J530" s="233"/>
      <c r="K530" s="233"/>
      <c r="L530" s="233"/>
      <c r="M530" s="233"/>
      <c r="N530" s="242"/>
      <c r="O530" s="242"/>
      <c r="P530" s="242"/>
      <c r="Q530" s="233"/>
      <c r="R530" s="239"/>
      <c r="S530" s="239"/>
      <c r="T530" s="236"/>
      <c r="U530" s="245"/>
      <c r="V530" s="245"/>
      <c r="W530" s="245"/>
      <c r="X530" s="245"/>
      <c r="Y530" s="245"/>
    </row>
    <row r="531" spans="1:47" x14ac:dyDescent="0.2">
      <c r="A531" s="218"/>
      <c r="B531" s="226"/>
      <c r="C531" s="227"/>
      <c r="D531" s="227"/>
      <c r="E531" s="227"/>
      <c r="F531" s="227"/>
      <c r="G531" s="227"/>
      <c r="H531" s="227"/>
      <c r="I531" s="228"/>
      <c r="J531" s="233"/>
      <c r="K531" s="233"/>
      <c r="L531" s="233"/>
      <c r="M531" s="233"/>
      <c r="N531" s="242"/>
      <c r="O531" s="242"/>
      <c r="P531" s="242"/>
      <c r="Q531" s="233"/>
      <c r="R531" s="239"/>
      <c r="S531" s="239"/>
      <c r="T531" s="236"/>
      <c r="U531" s="245"/>
      <c r="V531" s="245"/>
      <c r="W531" s="245"/>
      <c r="X531" s="245"/>
      <c r="Y531" s="245"/>
    </row>
    <row r="532" spans="1:47" x14ac:dyDescent="0.2">
      <c r="A532" s="219"/>
      <c r="B532" s="229"/>
      <c r="C532" s="230"/>
      <c r="D532" s="230"/>
      <c r="E532" s="230"/>
      <c r="F532" s="230"/>
      <c r="G532" s="230"/>
      <c r="H532" s="230"/>
      <c r="I532" s="231"/>
      <c r="J532" s="234"/>
      <c r="K532" s="234"/>
      <c r="L532" s="234"/>
      <c r="M532" s="234"/>
      <c r="N532" s="243"/>
      <c r="O532" s="243"/>
      <c r="P532" s="243"/>
      <c r="Q532" s="234"/>
      <c r="R532" s="240"/>
      <c r="S532" s="240"/>
      <c r="T532" s="237"/>
      <c r="U532" s="245"/>
      <c r="V532" s="245"/>
      <c r="W532" s="245"/>
      <c r="X532" s="245"/>
      <c r="Y532" s="245"/>
    </row>
    <row r="533" spans="1:47" x14ac:dyDescent="0.2">
      <c r="A533" s="211" t="s">
        <v>50</v>
      </c>
      <c r="B533" s="212"/>
      <c r="C533" s="212"/>
      <c r="D533" s="212"/>
      <c r="E533" s="212"/>
      <c r="F533" s="212"/>
      <c r="G533" s="212"/>
      <c r="H533" s="212"/>
      <c r="I533" s="212"/>
      <c r="J533" s="212"/>
      <c r="K533" s="212"/>
      <c r="L533" s="212"/>
      <c r="M533" s="212"/>
      <c r="N533" s="212"/>
      <c r="O533" s="212"/>
      <c r="P533" s="212"/>
      <c r="Q533" s="212"/>
      <c r="R533" s="212"/>
      <c r="S533" s="212"/>
      <c r="T533" s="213"/>
    </row>
    <row r="534" spans="1:47" s="48" customFormat="1" ht="15" customHeight="1" x14ac:dyDescent="0.2">
      <c r="A534" s="367" t="s">
        <v>74</v>
      </c>
      <c r="B534" s="368" t="s">
        <v>114</v>
      </c>
      <c r="C534" s="368"/>
      <c r="D534" s="368"/>
      <c r="E534" s="368"/>
      <c r="F534" s="368"/>
      <c r="G534" s="368"/>
      <c r="H534" s="368"/>
      <c r="I534" s="368"/>
      <c r="J534" s="232">
        <v>5</v>
      </c>
      <c r="K534" s="232">
        <v>2</v>
      </c>
      <c r="L534" s="232">
        <v>2</v>
      </c>
      <c r="M534" s="232">
        <v>0</v>
      </c>
      <c r="N534" s="241">
        <f>K534+L534+M534</f>
        <v>4</v>
      </c>
      <c r="O534" s="241">
        <f>P534-N534</f>
        <v>5</v>
      </c>
      <c r="P534" s="241">
        <f>ROUND(PRODUCT(J534,25)/14,0)</f>
        <v>9</v>
      </c>
      <c r="Q534" s="232" t="s">
        <v>31</v>
      </c>
      <c r="R534" s="238"/>
      <c r="S534" s="238"/>
      <c r="T534" s="235" t="s">
        <v>81</v>
      </c>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row>
    <row r="535" spans="1:47" s="48" customFormat="1" x14ac:dyDescent="0.2">
      <c r="A535" s="367"/>
      <c r="B535" s="368"/>
      <c r="C535" s="368"/>
      <c r="D535" s="368"/>
      <c r="E535" s="368"/>
      <c r="F535" s="368"/>
      <c r="G535" s="368"/>
      <c r="H535" s="368"/>
      <c r="I535" s="368"/>
      <c r="J535" s="233"/>
      <c r="K535" s="233"/>
      <c r="L535" s="233"/>
      <c r="M535" s="233"/>
      <c r="N535" s="242"/>
      <c r="O535" s="242"/>
      <c r="P535" s="242"/>
      <c r="Q535" s="233"/>
      <c r="R535" s="239"/>
      <c r="S535" s="239"/>
      <c r="T535" s="236"/>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row>
    <row r="536" spans="1:47" s="48" customFormat="1" x14ac:dyDescent="0.2">
      <c r="A536" s="367"/>
      <c r="B536" s="368"/>
      <c r="C536" s="368"/>
      <c r="D536" s="368"/>
      <c r="E536" s="368"/>
      <c r="F536" s="368"/>
      <c r="G536" s="368"/>
      <c r="H536" s="368"/>
      <c r="I536" s="368"/>
      <c r="J536" s="233"/>
      <c r="K536" s="233"/>
      <c r="L536" s="233"/>
      <c r="M536" s="233"/>
      <c r="N536" s="242"/>
      <c r="O536" s="242"/>
      <c r="P536" s="242"/>
      <c r="Q536" s="233"/>
      <c r="R536" s="239"/>
      <c r="S536" s="239"/>
      <c r="T536" s="236"/>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row>
    <row r="537" spans="1:47" s="48" customFormat="1" x14ac:dyDescent="0.2">
      <c r="A537" s="367"/>
      <c r="B537" s="368"/>
      <c r="C537" s="368"/>
      <c r="D537" s="368"/>
      <c r="E537" s="368"/>
      <c r="F537" s="368"/>
      <c r="G537" s="368"/>
      <c r="H537" s="368"/>
      <c r="I537" s="368"/>
      <c r="J537" s="233"/>
      <c r="K537" s="233"/>
      <c r="L537" s="233"/>
      <c r="M537" s="233"/>
      <c r="N537" s="242"/>
      <c r="O537" s="242"/>
      <c r="P537" s="242"/>
      <c r="Q537" s="233"/>
      <c r="R537" s="239"/>
      <c r="S537" s="239"/>
      <c r="T537" s="236"/>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row>
    <row r="538" spans="1:47" s="48" customFormat="1" x14ac:dyDescent="0.2">
      <c r="A538" s="367"/>
      <c r="B538" s="368"/>
      <c r="C538" s="368"/>
      <c r="D538" s="368"/>
      <c r="E538" s="368"/>
      <c r="F538" s="368"/>
      <c r="G538" s="368"/>
      <c r="H538" s="368"/>
      <c r="I538" s="368"/>
      <c r="J538" s="234"/>
      <c r="K538" s="234"/>
      <c r="L538" s="234"/>
      <c r="M538" s="234"/>
      <c r="N538" s="243"/>
      <c r="O538" s="243"/>
      <c r="P538" s="243"/>
      <c r="Q538" s="234"/>
      <c r="R538" s="240"/>
      <c r="S538" s="240"/>
      <c r="T538" s="237"/>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row>
    <row r="539" spans="1:47" x14ac:dyDescent="0.2">
      <c r="A539" s="214" t="s">
        <v>51</v>
      </c>
      <c r="B539" s="215"/>
      <c r="C539" s="215"/>
      <c r="D539" s="215"/>
      <c r="E539" s="215"/>
      <c r="F539" s="215"/>
      <c r="G539" s="215"/>
      <c r="H539" s="215"/>
      <c r="I539" s="215"/>
      <c r="J539" s="215"/>
      <c r="K539" s="215"/>
      <c r="L539" s="215"/>
      <c r="M539" s="215"/>
      <c r="N539" s="215"/>
      <c r="O539" s="215"/>
      <c r="P539" s="215"/>
      <c r="Q539" s="215"/>
      <c r="R539" s="215"/>
      <c r="S539" s="215"/>
      <c r="T539" s="215"/>
    </row>
    <row r="540" spans="1:47" ht="15" customHeight="1" x14ac:dyDescent="0.2">
      <c r="A540" s="217" t="s">
        <v>75</v>
      </c>
      <c r="B540" s="357" t="s">
        <v>338</v>
      </c>
      <c r="C540" s="358"/>
      <c r="D540" s="358"/>
      <c r="E540" s="358"/>
      <c r="F540" s="358"/>
      <c r="G540" s="358"/>
      <c r="H540" s="358"/>
      <c r="I540" s="359"/>
      <c r="J540" s="232">
        <v>5</v>
      </c>
      <c r="K540" s="232">
        <v>2</v>
      </c>
      <c r="L540" s="232">
        <v>2</v>
      </c>
      <c r="M540" s="232">
        <v>0</v>
      </c>
      <c r="N540" s="241">
        <f>K540+L540+M540</f>
        <v>4</v>
      </c>
      <c r="O540" s="241">
        <f>P540-N540</f>
        <v>5</v>
      </c>
      <c r="P540" s="241">
        <f>ROUND(PRODUCT(J540,25)/14,0)</f>
        <v>9</v>
      </c>
      <c r="Q540" s="232" t="s">
        <v>31</v>
      </c>
      <c r="R540" s="363"/>
      <c r="S540" s="363"/>
      <c r="T540" s="365" t="s">
        <v>82</v>
      </c>
    </row>
    <row r="541" spans="1:47" x14ac:dyDescent="0.2">
      <c r="A541" s="218"/>
      <c r="B541" s="360"/>
      <c r="C541" s="361"/>
      <c r="D541" s="361"/>
      <c r="E541" s="361"/>
      <c r="F541" s="361"/>
      <c r="G541" s="361"/>
      <c r="H541" s="361"/>
      <c r="I541" s="362"/>
      <c r="J541" s="233"/>
      <c r="K541" s="233"/>
      <c r="L541" s="233"/>
      <c r="M541" s="233"/>
      <c r="N541" s="242"/>
      <c r="O541" s="242"/>
      <c r="P541" s="242"/>
      <c r="Q541" s="233"/>
      <c r="R541" s="364"/>
      <c r="S541" s="364"/>
      <c r="T541" s="366"/>
    </row>
    <row r="542" spans="1:47" x14ac:dyDescent="0.2">
      <c r="A542" s="216" t="s">
        <v>52</v>
      </c>
      <c r="B542" s="216"/>
      <c r="C542" s="216"/>
      <c r="D542" s="216"/>
      <c r="E542" s="216"/>
      <c r="F542" s="216"/>
      <c r="G542" s="216"/>
      <c r="H542" s="216"/>
      <c r="I542" s="216"/>
      <c r="J542" s="216"/>
      <c r="K542" s="216"/>
      <c r="L542" s="216"/>
      <c r="M542" s="216"/>
      <c r="N542" s="216"/>
      <c r="O542" s="216"/>
      <c r="P542" s="216"/>
      <c r="Q542" s="216"/>
      <c r="R542" s="216"/>
      <c r="S542" s="216"/>
      <c r="T542" s="216"/>
    </row>
    <row r="543" spans="1:47" x14ac:dyDescent="0.2">
      <c r="A543" s="217" t="s">
        <v>76</v>
      </c>
      <c r="B543" s="252" t="s">
        <v>109</v>
      </c>
      <c r="C543" s="253"/>
      <c r="D543" s="253"/>
      <c r="E543" s="253"/>
      <c r="F543" s="253"/>
      <c r="G543" s="253"/>
      <c r="H543" s="253"/>
      <c r="I543" s="254"/>
      <c r="J543" s="232">
        <v>2</v>
      </c>
      <c r="K543" s="232">
        <v>1</v>
      </c>
      <c r="L543" s="232">
        <v>1</v>
      </c>
      <c r="M543" s="232">
        <v>0</v>
      </c>
      <c r="N543" s="241">
        <f>K543+L543+M543</f>
        <v>2</v>
      </c>
      <c r="O543" s="241">
        <f>P543-N543</f>
        <v>2</v>
      </c>
      <c r="P543" s="241">
        <f>ROUND(PRODUCT(J543,25)/14,0)</f>
        <v>4</v>
      </c>
      <c r="Q543" s="238"/>
      <c r="R543" s="232" t="s">
        <v>27</v>
      </c>
      <c r="S543" s="238"/>
      <c r="T543" s="365" t="s">
        <v>82</v>
      </c>
    </row>
    <row r="544" spans="1:47" x14ac:dyDescent="0.2">
      <c r="A544" s="219"/>
      <c r="B544" s="255"/>
      <c r="C544" s="256"/>
      <c r="D544" s="256"/>
      <c r="E544" s="256"/>
      <c r="F544" s="256"/>
      <c r="G544" s="256"/>
      <c r="H544" s="256"/>
      <c r="I544" s="257"/>
      <c r="J544" s="234"/>
      <c r="K544" s="234"/>
      <c r="L544" s="234"/>
      <c r="M544" s="234"/>
      <c r="N544" s="243"/>
      <c r="O544" s="243"/>
      <c r="P544" s="243"/>
      <c r="Q544" s="240"/>
      <c r="R544" s="234"/>
      <c r="S544" s="240"/>
      <c r="T544" s="372"/>
    </row>
    <row r="545" spans="1:20" ht="15" customHeight="1" x14ac:dyDescent="0.2">
      <c r="A545" s="217" t="s">
        <v>77</v>
      </c>
      <c r="B545" s="252" t="s">
        <v>110</v>
      </c>
      <c r="C545" s="253"/>
      <c r="D545" s="253"/>
      <c r="E545" s="253"/>
      <c r="F545" s="253"/>
      <c r="G545" s="253"/>
      <c r="H545" s="253"/>
      <c r="I545" s="254"/>
      <c r="J545" s="232">
        <v>3</v>
      </c>
      <c r="K545" s="232">
        <v>0</v>
      </c>
      <c r="L545" s="232">
        <v>0</v>
      </c>
      <c r="M545" s="232">
        <v>3</v>
      </c>
      <c r="N545" s="241">
        <f>K545+L545+M545</f>
        <v>3</v>
      </c>
      <c r="O545" s="241">
        <f>P545-N545</f>
        <v>2</v>
      </c>
      <c r="P545" s="241">
        <f>ROUND(PRODUCT(J545,25)/14,0)</f>
        <v>5</v>
      </c>
      <c r="Q545" s="238"/>
      <c r="R545" s="232" t="s">
        <v>27</v>
      </c>
      <c r="S545" s="238"/>
      <c r="T545" s="365" t="s">
        <v>82</v>
      </c>
    </row>
    <row r="546" spans="1:20" x14ac:dyDescent="0.2">
      <c r="A546" s="219"/>
      <c r="B546" s="255"/>
      <c r="C546" s="256"/>
      <c r="D546" s="256"/>
      <c r="E546" s="256"/>
      <c r="F546" s="256"/>
      <c r="G546" s="256"/>
      <c r="H546" s="256"/>
      <c r="I546" s="257"/>
      <c r="J546" s="234"/>
      <c r="K546" s="234"/>
      <c r="L546" s="234"/>
      <c r="M546" s="234"/>
      <c r="N546" s="243"/>
      <c r="O546" s="243"/>
      <c r="P546" s="243"/>
      <c r="Q546" s="240"/>
      <c r="R546" s="234"/>
      <c r="S546" s="240"/>
      <c r="T546" s="372"/>
    </row>
    <row r="547" spans="1:20" x14ac:dyDescent="0.2">
      <c r="A547" s="211" t="s">
        <v>53</v>
      </c>
      <c r="B547" s="212"/>
      <c r="C547" s="212"/>
      <c r="D547" s="212"/>
      <c r="E547" s="212"/>
      <c r="F547" s="212"/>
      <c r="G547" s="212"/>
      <c r="H547" s="212"/>
      <c r="I547" s="212"/>
      <c r="J547" s="212"/>
      <c r="K547" s="212"/>
      <c r="L547" s="212"/>
      <c r="M547" s="212"/>
      <c r="N547" s="212"/>
      <c r="O547" s="212"/>
      <c r="P547" s="212"/>
      <c r="Q547" s="212"/>
      <c r="R547" s="212"/>
      <c r="S547" s="212"/>
      <c r="T547" s="213"/>
    </row>
    <row r="548" spans="1:20" ht="19.7" customHeight="1" x14ac:dyDescent="0.2">
      <c r="A548" s="51" t="s">
        <v>78</v>
      </c>
      <c r="B548" s="369" t="s">
        <v>111</v>
      </c>
      <c r="C548" s="370"/>
      <c r="D548" s="370"/>
      <c r="E548" s="370"/>
      <c r="F548" s="370"/>
      <c r="G548" s="370"/>
      <c r="H548" s="370"/>
      <c r="I548" s="371"/>
      <c r="J548" s="49">
        <v>3</v>
      </c>
      <c r="K548" s="49">
        <v>1</v>
      </c>
      <c r="L548" s="49">
        <v>1</v>
      </c>
      <c r="M548" s="49">
        <v>0</v>
      </c>
      <c r="N548" s="50">
        <f>K548+L548+M548</f>
        <v>2</v>
      </c>
      <c r="O548" s="50">
        <f>P548-N548</f>
        <v>4</v>
      </c>
      <c r="P548" s="50">
        <f>ROUND(PRODUCT(J548,25)/12,0)</f>
        <v>6</v>
      </c>
      <c r="Q548" s="49" t="s">
        <v>31</v>
      </c>
      <c r="R548" s="53"/>
      <c r="S548" s="53"/>
      <c r="T548" s="52" t="s">
        <v>81</v>
      </c>
    </row>
    <row r="549" spans="1:20" ht="12.75" customHeight="1" x14ac:dyDescent="0.2">
      <c r="A549" s="217" t="s">
        <v>79</v>
      </c>
      <c r="B549" s="252" t="s">
        <v>112</v>
      </c>
      <c r="C549" s="253"/>
      <c r="D549" s="253"/>
      <c r="E549" s="253"/>
      <c r="F549" s="253"/>
      <c r="G549" s="253"/>
      <c r="H549" s="253"/>
      <c r="I549" s="254"/>
      <c r="J549" s="232">
        <v>2</v>
      </c>
      <c r="K549" s="232">
        <v>0</v>
      </c>
      <c r="L549" s="232">
        <v>0</v>
      </c>
      <c r="M549" s="232">
        <v>3</v>
      </c>
      <c r="N549" s="241">
        <f>K549+L549+M549</f>
        <v>3</v>
      </c>
      <c r="O549" s="241">
        <f>P549-N549</f>
        <v>1</v>
      </c>
      <c r="P549" s="241">
        <f>ROUND(PRODUCT(J549,25)/12,0)</f>
        <v>4</v>
      </c>
      <c r="Q549" s="232"/>
      <c r="R549" s="232" t="s">
        <v>27</v>
      </c>
      <c r="S549" s="235"/>
      <c r="T549" s="365" t="s">
        <v>82</v>
      </c>
    </row>
    <row r="550" spans="1:20" ht="12.75" customHeight="1" x14ac:dyDescent="0.2">
      <c r="A550" s="219"/>
      <c r="B550" s="255"/>
      <c r="C550" s="256"/>
      <c r="D550" s="256"/>
      <c r="E550" s="256"/>
      <c r="F550" s="256"/>
      <c r="G550" s="256"/>
      <c r="H550" s="256"/>
      <c r="I550" s="257"/>
      <c r="J550" s="234"/>
      <c r="K550" s="234"/>
      <c r="L550" s="234"/>
      <c r="M550" s="234"/>
      <c r="N550" s="243"/>
      <c r="O550" s="243"/>
      <c r="P550" s="243"/>
      <c r="Q550" s="234"/>
      <c r="R550" s="234"/>
      <c r="S550" s="237"/>
      <c r="T550" s="372"/>
    </row>
    <row r="551" spans="1:20" ht="12.75" customHeight="1" x14ac:dyDescent="0.2">
      <c r="A551" s="246" t="s">
        <v>70</v>
      </c>
      <c r="B551" s="247"/>
      <c r="C551" s="247"/>
      <c r="D551" s="247"/>
      <c r="E551" s="247"/>
      <c r="F551" s="247"/>
      <c r="G551" s="247"/>
      <c r="H551" s="247"/>
      <c r="I551" s="248"/>
      <c r="J551" s="22">
        <f t="shared" ref="J551:P551" si="106">SUM(J527,J529,J534,J540,J543:J546,J548:J550)</f>
        <v>30</v>
      </c>
      <c r="K551" s="22">
        <f t="shared" si="106"/>
        <v>10</v>
      </c>
      <c r="L551" s="22">
        <f t="shared" si="106"/>
        <v>10</v>
      </c>
      <c r="M551" s="22">
        <f t="shared" si="106"/>
        <v>6</v>
      </c>
      <c r="N551" s="22">
        <f t="shared" si="106"/>
        <v>26</v>
      </c>
      <c r="O551" s="22">
        <f t="shared" si="106"/>
        <v>29</v>
      </c>
      <c r="P551" s="22">
        <f t="shared" si="106"/>
        <v>55</v>
      </c>
      <c r="Q551" s="22">
        <f>COUNTIF(Q527,"E")+COUNTIF(Q529,"E")+COUNTIF(Q534,"E")+COUNTIF(Q540,"E")+COUNTIF(Q543:Q546,"E")+COUNTIF(Q548:Q550,"E")</f>
        <v>5</v>
      </c>
      <c r="R551" s="22">
        <f>COUNTIF(R527,"C")+COUNTIF(R529,"C")+COUNTIF(R534,"C")+COUNTIF(R540,"C")+COUNTIF(R543:R546,"C")+COUNTIF(R548:R550,"C")</f>
        <v>3</v>
      </c>
      <c r="S551" s="22">
        <f>COUNTIF(S527,"VP")+COUNTIF(S529,"VP")+COUNTIF(S534,"VP")+COUNTIF(S540,"VP")+COUNTIF(S543:S546,"VP")+COUNTIF(S548:S550,"VP")</f>
        <v>0</v>
      </c>
      <c r="T551" s="41"/>
    </row>
    <row r="552" spans="1:20" x14ac:dyDescent="0.2">
      <c r="A552" s="249" t="s">
        <v>47</v>
      </c>
      <c r="B552" s="249"/>
      <c r="C552" s="249"/>
      <c r="D552" s="249"/>
      <c r="E552" s="249"/>
      <c r="F552" s="249"/>
      <c r="G552" s="249"/>
      <c r="H552" s="249"/>
      <c r="I552" s="249"/>
      <c r="J552" s="249"/>
      <c r="K552" s="22">
        <f t="shared" ref="K552:P552" si="107">SUM(K527,K529,K534,K540,K543,K545)*14+SUM(K548,K549)*12</f>
        <v>138</v>
      </c>
      <c r="L552" s="22">
        <f t="shared" si="107"/>
        <v>138</v>
      </c>
      <c r="M552" s="22">
        <f t="shared" si="107"/>
        <v>78</v>
      </c>
      <c r="N552" s="22">
        <f t="shared" si="107"/>
        <v>354</v>
      </c>
      <c r="O552" s="22">
        <f t="shared" si="107"/>
        <v>396</v>
      </c>
      <c r="P552" s="22">
        <f t="shared" si="107"/>
        <v>750</v>
      </c>
      <c r="Q552" s="250"/>
      <c r="R552" s="250"/>
      <c r="S552" s="250"/>
      <c r="T552" s="250"/>
    </row>
    <row r="553" spans="1:20" x14ac:dyDescent="0.2">
      <c r="A553" s="249"/>
      <c r="B553" s="249"/>
      <c r="C553" s="249"/>
      <c r="D553" s="249"/>
      <c r="E553" s="249"/>
      <c r="F553" s="249"/>
      <c r="G553" s="249"/>
      <c r="H553" s="249"/>
      <c r="I553" s="249"/>
      <c r="J553" s="249"/>
      <c r="K553" s="251">
        <f>SUM(K552:M552)</f>
        <v>354</v>
      </c>
      <c r="L553" s="251"/>
      <c r="M553" s="251"/>
      <c r="N553" s="251">
        <f>SUM(N552:O552)</f>
        <v>750</v>
      </c>
      <c r="O553" s="251"/>
      <c r="P553" s="251"/>
      <c r="Q553" s="250"/>
      <c r="R553" s="250"/>
      <c r="S553" s="250"/>
      <c r="T553" s="250"/>
    </row>
    <row r="554" spans="1:20" x14ac:dyDescent="0.2">
      <c r="A554" s="258" t="s">
        <v>115</v>
      </c>
      <c r="B554" s="259"/>
      <c r="C554" s="259"/>
      <c r="D554" s="259"/>
      <c r="E554" s="259"/>
      <c r="F554" s="259"/>
      <c r="G554" s="259"/>
      <c r="H554" s="259"/>
      <c r="I554" s="260"/>
      <c r="J554" s="43">
        <v>5</v>
      </c>
      <c r="K554" s="206"/>
      <c r="L554" s="207"/>
      <c r="M554" s="207"/>
      <c r="N554" s="207"/>
      <c r="O554" s="207"/>
      <c r="P554" s="207"/>
      <c r="Q554" s="207"/>
      <c r="R554" s="207"/>
      <c r="S554" s="207"/>
      <c r="T554" s="208"/>
    </row>
    <row r="555" spans="1:20" ht="12" customHeight="1" x14ac:dyDescent="0.2"/>
    <row r="556" spans="1:20" x14ac:dyDescent="0.2">
      <c r="A556" s="209" t="s">
        <v>96</v>
      </c>
      <c r="B556" s="209"/>
      <c r="C556" s="209"/>
      <c r="D556" s="209"/>
      <c r="E556" s="209"/>
      <c r="F556" s="209"/>
      <c r="G556" s="209"/>
      <c r="H556" s="209"/>
      <c r="I556" s="209"/>
      <c r="J556" s="209"/>
      <c r="K556" s="209"/>
      <c r="L556" s="209"/>
      <c r="M556" s="209"/>
      <c r="N556" s="209"/>
      <c r="O556" s="209"/>
      <c r="P556" s="209"/>
      <c r="Q556" s="209"/>
      <c r="R556" s="209"/>
      <c r="S556" s="209"/>
      <c r="T556" s="209"/>
    </row>
  </sheetData>
  <sheetProtection deleteColumns="0" deleteRows="0" selectLockedCells="1" selectUnlockedCells="1"/>
  <dataConsolidate/>
  <mergeCells count="592">
    <mergeCell ref="A355:I355"/>
    <mergeCell ref="U220:W220"/>
    <mergeCell ref="A243:T244"/>
    <mergeCell ref="N227:P228"/>
    <mergeCell ref="Q227:S228"/>
    <mergeCell ref="B317:I317"/>
    <mergeCell ref="B318:I318"/>
    <mergeCell ref="B311:I311"/>
    <mergeCell ref="B312:I312"/>
    <mergeCell ref="B305:I305"/>
    <mergeCell ref="B306:I306"/>
    <mergeCell ref="A6:K6"/>
    <mergeCell ref="A7:K8"/>
    <mergeCell ref="B330:I330"/>
    <mergeCell ref="A225:T226"/>
    <mergeCell ref="Q209:S210"/>
    <mergeCell ref="K260:M261"/>
    <mergeCell ref="A197:A200"/>
    <mergeCell ref="B197:G197"/>
    <mergeCell ref="B198:T199"/>
    <mergeCell ref="B200:G200"/>
    <mergeCell ref="U276:W276"/>
    <mergeCell ref="U290:W290"/>
    <mergeCell ref="U283:W283"/>
    <mergeCell ref="Q260:S261"/>
    <mergeCell ref="A380:T381"/>
    <mergeCell ref="A382:T383"/>
    <mergeCell ref="B472:I472"/>
    <mergeCell ref="B331:I331"/>
    <mergeCell ref="B323:I323"/>
    <mergeCell ref="B324:I324"/>
    <mergeCell ref="A453:T453"/>
    <mergeCell ref="B448:I448"/>
    <mergeCell ref="B449:I449"/>
    <mergeCell ref="B450:I450"/>
    <mergeCell ref="B431:I431"/>
    <mergeCell ref="B451:I451"/>
    <mergeCell ref="B446:I446"/>
    <mergeCell ref="B443:I443"/>
    <mergeCell ref="B444:I444"/>
    <mergeCell ref="B445:I445"/>
    <mergeCell ref="K397:M397"/>
    <mergeCell ref="B415:I415"/>
    <mergeCell ref="B416:I416"/>
    <mergeCell ref="K420:T420"/>
    <mergeCell ref="U513:V513"/>
    <mergeCell ref="W513:X513"/>
    <mergeCell ref="Y513:Z513"/>
    <mergeCell ref="U514:V514"/>
    <mergeCell ref="W514:X514"/>
    <mergeCell ref="Y514:Z514"/>
    <mergeCell ref="U515:V515"/>
    <mergeCell ref="W515:X515"/>
    <mergeCell ref="U516:V516"/>
    <mergeCell ref="W516:X516"/>
    <mergeCell ref="A97:J106"/>
    <mergeCell ref="K97:T106"/>
    <mergeCell ref="A107:J129"/>
    <mergeCell ref="K107:T129"/>
    <mergeCell ref="A130:J162"/>
    <mergeCell ref="K130:T162"/>
    <mergeCell ref="A163:J174"/>
    <mergeCell ref="K163:T174"/>
    <mergeCell ref="A175:J192"/>
    <mergeCell ref="K175:T192"/>
    <mergeCell ref="U7:X7"/>
    <mergeCell ref="U33:V33"/>
    <mergeCell ref="I30:K31"/>
    <mergeCell ref="U34:V34"/>
    <mergeCell ref="B232:I232"/>
    <mergeCell ref="B235:I235"/>
    <mergeCell ref="B265:I265"/>
    <mergeCell ref="B266:I266"/>
    <mergeCell ref="N245:P246"/>
    <mergeCell ref="Q245:S246"/>
    <mergeCell ref="A14:K14"/>
    <mergeCell ref="A195:T196"/>
    <mergeCell ref="A201:T204"/>
    <mergeCell ref="U248:W248"/>
    <mergeCell ref="U263:W263"/>
    <mergeCell ref="A15:K15"/>
    <mergeCell ref="A17:K17"/>
    <mergeCell ref="M30:T35"/>
    <mergeCell ref="A29:K29"/>
    <mergeCell ref="A23:K27"/>
    <mergeCell ref="A13:K13"/>
    <mergeCell ref="A16:K16"/>
    <mergeCell ref="K245:M246"/>
    <mergeCell ref="B249:I249"/>
    <mergeCell ref="R545:R546"/>
    <mergeCell ref="U493:X493"/>
    <mergeCell ref="T549:T550"/>
    <mergeCell ref="U219:W219"/>
    <mergeCell ref="U237:W237"/>
    <mergeCell ref="B218:I218"/>
    <mergeCell ref="B216:I216"/>
    <mergeCell ref="A205:T206"/>
    <mergeCell ref="K384:M385"/>
    <mergeCell ref="N384:P385"/>
    <mergeCell ref="B352:I352"/>
    <mergeCell ref="K357:M357"/>
    <mergeCell ref="A346:T347"/>
    <mergeCell ref="K337:M337"/>
    <mergeCell ref="A339:J339"/>
    <mergeCell ref="N209:P210"/>
    <mergeCell ref="B209:I211"/>
    <mergeCell ref="K209:M210"/>
    <mergeCell ref="J209:J211"/>
    <mergeCell ref="A207:T208"/>
    <mergeCell ref="J273:J275"/>
    <mergeCell ref="N260:P261"/>
    <mergeCell ref="T260:T262"/>
    <mergeCell ref="U517:Z519"/>
    <mergeCell ref="R543:R544"/>
    <mergeCell ref="S543:S544"/>
    <mergeCell ref="T543:T544"/>
    <mergeCell ref="A545:A546"/>
    <mergeCell ref="B545:I546"/>
    <mergeCell ref="S545:S546"/>
    <mergeCell ref="T545:T546"/>
    <mergeCell ref="J549:J550"/>
    <mergeCell ref="K549:K550"/>
    <mergeCell ref="L549:L550"/>
    <mergeCell ref="M549:M550"/>
    <mergeCell ref="N549:N550"/>
    <mergeCell ref="O549:O550"/>
    <mergeCell ref="P549:P550"/>
    <mergeCell ref="Q549:Q550"/>
    <mergeCell ref="R549:R550"/>
    <mergeCell ref="J545:J546"/>
    <mergeCell ref="K545:K546"/>
    <mergeCell ref="L545:L546"/>
    <mergeCell ref="M545:M546"/>
    <mergeCell ref="N545:N546"/>
    <mergeCell ref="O545:O546"/>
    <mergeCell ref="P545:P546"/>
    <mergeCell ref="Q545:Q546"/>
    <mergeCell ref="B534:I538"/>
    <mergeCell ref="J534:J538"/>
    <mergeCell ref="K534:K538"/>
    <mergeCell ref="L534:L538"/>
    <mergeCell ref="M534:M538"/>
    <mergeCell ref="B548:I548"/>
    <mergeCell ref="A547:T547"/>
    <mergeCell ref="S549:S550"/>
    <mergeCell ref="A543:A544"/>
    <mergeCell ref="J543:J544"/>
    <mergeCell ref="B543:I544"/>
    <mergeCell ref="L540:L541"/>
    <mergeCell ref="M540:M541"/>
    <mergeCell ref="N540:N541"/>
    <mergeCell ref="O540:O541"/>
    <mergeCell ref="P540:P541"/>
    <mergeCell ref="Q540:Q541"/>
    <mergeCell ref="K543:K544"/>
    <mergeCell ref="L543:L544"/>
    <mergeCell ref="M543:M544"/>
    <mergeCell ref="N543:N544"/>
    <mergeCell ref="O543:O544"/>
    <mergeCell ref="P543:P544"/>
    <mergeCell ref="Q543:Q544"/>
    <mergeCell ref="K348:M349"/>
    <mergeCell ref="N348:P349"/>
    <mergeCell ref="Q348:S349"/>
    <mergeCell ref="T348:T350"/>
    <mergeCell ref="N534:N538"/>
    <mergeCell ref="O534:O538"/>
    <mergeCell ref="P534:P538"/>
    <mergeCell ref="Q534:Q538"/>
    <mergeCell ref="R534:R538"/>
    <mergeCell ref="S534:S538"/>
    <mergeCell ref="T534:T538"/>
    <mergeCell ref="Q384:S385"/>
    <mergeCell ref="B455:I455"/>
    <mergeCell ref="B411:I411"/>
    <mergeCell ref="B412:I412"/>
    <mergeCell ref="A428:T428"/>
    <mergeCell ref="A459:I459"/>
    <mergeCell ref="K461:M461"/>
    <mergeCell ref="U3:X3"/>
    <mergeCell ref="U4:X4"/>
    <mergeCell ref="U5:X5"/>
    <mergeCell ref="U6:X6"/>
    <mergeCell ref="U8:X8"/>
    <mergeCell ref="U35:V35"/>
    <mergeCell ref="U11:X16"/>
    <mergeCell ref="K339:T339"/>
    <mergeCell ref="A209:A211"/>
    <mergeCell ref="O4:Q4"/>
    <mergeCell ref="M4:N4"/>
    <mergeCell ref="A11:K11"/>
    <mergeCell ref="M6:N6"/>
    <mergeCell ref="A9:K9"/>
    <mergeCell ref="A10:K10"/>
    <mergeCell ref="B409:I409"/>
    <mergeCell ref="B407:I407"/>
    <mergeCell ref="B410:I410"/>
    <mergeCell ref="A483:J483"/>
    <mergeCell ref="A484:J484"/>
    <mergeCell ref="K483:T483"/>
    <mergeCell ref="H494:I494"/>
    <mergeCell ref="A494:G494"/>
    <mergeCell ref="A398:J398"/>
    <mergeCell ref="A399:J399"/>
    <mergeCell ref="Q481:T482"/>
    <mergeCell ref="A348:A350"/>
    <mergeCell ref="B348:I350"/>
    <mergeCell ref="N353:N354"/>
    <mergeCell ref="K425:M426"/>
    <mergeCell ref="N425:P426"/>
    <mergeCell ref="Q425:S426"/>
    <mergeCell ref="A423:T424"/>
    <mergeCell ref="N397:P397"/>
    <mergeCell ref="A418:J419"/>
    <mergeCell ref="A425:A427"/>
    <mergeCell ref="J425:J427"/>
    <mergeCell ref="K419:M419"/>
    <mergeCell ref="B425:I427"/>
    <mergeCell ref="A417:I417"/>
    <mergeCell ref="A460:J461"/>
    <mergeCell ref="B454:I454"/>
    <mergeCell ref="A1:K1"/>
    <mergeCell ref="A3:K3"/>
    <mergeCell ref="B217:I217"/>
    <mergeCell ref="B303:T303"/>
    <mergeCell ref="B295:I295"/>
    <mergeCell ref="A227:A229"/>
    <mergeCell ref="B230:I230"/>
    <mergeCell ref="B231:I231"/>
    <mergeCell ref="B237:I237"/>
    <mergeCell ref="B236:I236"/>
    <mergeCell ref="B268:I268"/>
    <mergeCell ref="A20:K20"/>
    <mergeCell ref="A18:K18"/>
    <mergeCell ref="A2:K2"/>
    <mergeCell ref="O5:Q5"/>
    <mergeCell ref="O6:Q6"/>
    <mergeCell ref="O3:Q3"/>
    <mergeCell ref="A12:K12"/>
    <mergeCell ref="M8:T11"/>
    <mergeCell ref="B238:I238"/>
    <mergeCell ref="B278:I278"/>
    <mergeCell ref="A21:K21"/>
    <mergeCell ref="H30:H32"/>
    <mergeCell ref="G30:G32"/>
    <mergeCell ref="Q356:T357"/>
    <mergeCell ref="M2:T2"/>
    <mergeCell ref="R6:T6"/>
    <mergeCell ref="R3:T3"/>
    <mergeCell ref="R4:T4"/>
    <mergeCell ref="R5:T5"/>
    <mergeCell ref="A4:K4"/>
    <mergeCell ref="B458:I458"/>
    <mergeCell ref="B452:I452"/>
    <mergeCell ref="A403:A405"/>
    <mergeCell ref="A421:J421"/>
    <mergeCell ref="A420:J420"/>
    <mergeCell ref="B408:I408"/>
    <mergeCell ref="B413:I413"/>
    <mergeCell ref="A414:T414"/>
    <mergeCell ref="M3:N3"/>
    <mergeCell ref="M5:N5"/>
    <mergeCell ref="A19:K19"/>
    <mergeCell ref="B434:I434"/>
    <mergeCell ref="B435:I435"/>
    <mergeCell ref="A396:J397"/>
    <mergeCell ref="Q418:T419"/>
    <mergeCell ref="N419:P419"/>
    <mergeCell ref="T425:T427"/>
    <mergeCell ref="B441:I441"/>
    <mergeCell ref="B442:I442"/>
    <mergeCell ref="B447:I447"/>
    <mergeCell ref="A300:A302"/>
    <mergeCell ref="B281:I281"/>
    <mergeCell ref="K300:M301"/>
    <mergeCell ref="N300:P301"/>
    <mergeCell ref="Q300:S301"/>
    <mergeCell ref="B294:I294"/>
    <mergeCell ref="J300:J302"/>
    <mergeCell ref="B296:I296"/>
    <mergeCell ref="B300:I302"/>
    <mergeCell ref="B297:I297"/>
    <mergeCell ref="A298:T299"/>
    <mergeCell ref="T300:T302"/>
    <mergeCell ref="A287:A289"/>
    <mergeCell ref="T287:T289"/>
    <mergeCell ref="B389:I389"/>
    <mergeCell ref="B390:I390"/>
    <mergeCell ref="B321:T321"/>
    <mergeCell ref="J348:J350"/>
    <mergeCell ref="A360:T363"/>
    <mergeCell ref="K359:T359"/>
    <mergeCell ref="A356:J357"/>
    <mergeCell ref="A353:A354"/>
    <mergeCell ref="B353:I354"/>
    <mergeCell ref="A351:T351"/>
    <mergeCell ref="P353:P354"/>
    <mergeCell ref="S353:S354"/>
    <mergeCell ref="J353:J354"/>
    <mergeCell ref="K353:K354"/>
    <mergeCell ref="L353:L354"/>
    <mergeCell ref="M353:M354"/>
    <mergeCell ref="R353:R354"/>
    <mergeCell ref="T353:T354"/>
    <mergeCell ref="O353:O354"/>
    <mergeCell ref="B332:I332"/>
    <mergeCell ref="A335:I335"/>
    <mergeCell ref="K338:T338"/>
    <mergeCell ref="A338:J338"/>
    <mergeCell ref="B309:T309"/>
    <mergeCell ref="B320:I320"/>
    <mergeCell ref="B327:I327"/>
    <mergeCell ref="B307:I307"/>
    <mergeCell ref="B314:I314"/>
    <mergeCell ref="B322:I322"/>
    <mergeCell ref="B313:I313"/>
    <mergeCell ref="B325:I325"/>
    <mergeCell ref="B316:I316"/>
    <mergeCell ref="B310:I310"/>
    <mergeCell ref="B319:I319"/>
    <mergeCell ref="B326:I326"/>
    <mergeCell ref="B315:T315"/>
    <mergeCell ref="B308:I308"/>
    <mergeCell ref="B328:T328"/>
    <mergeCell ref="B333:I333"/>
    <mergeCell ref="B329:I329"/>
    <mergeCell ref="N337:P337"/>
    <mergeCell ref="B282:I282"/>
    <mergeCell ref="B290:I290"/>
    <mergeCell ref="B287:I289"/>
    <mergeCell ref="B291:I291"/>
    <mergeCell ref="B283:I283"/>
    <mergeCell ref="A258:T259"/>
    <mergeCell ref="J287:J289"/>
    <mergeCell ref="B270:I270"/>
    <mergeCell ref="A273:A275"/>
    <mergeCell ref="B280:I280"/>
    <mergeCell ref="B279:I279"/>
    <mergeCell ref="A285:T286"/>
    <mergeCell ref="K287:M288"/>
    <mergeCell ref="Q287:S288"/>
    <mergeCell ref="N287:P288"/>
    <mergeCell ref="B277:I277"/>
    <mergeCell ref="B276:I276"/>
    <mergeCell ref="A498:T498"/>
    <mergeCell ref="A501:G501"/>
    <mergeCell ref="A502:G502"/>
    <mergeCell ref="H490:I491"/>
    <mergeCell ref="P494:Q494"/>
    <mergeCell ref="U238:W238"/>
    <mergeCell ref="U255:W255"/>
    <mergeCell ref="U270:W270"/>
    <mergeCell ref="B267:I267"/>
    <mergeCell ref="A271:T272"/>
    <mergeCell ref="K273:M274"/>
    <mergeCell ref="N273:P274"/>
    <mergeCell ref="Q273:S274"/>
    <mergeCell ref="B293:I293"/>
    <mergeCell ref="B304:I304"/>
    <mergeCell ref="A358:J358"/>
    <mergeCell ref="K358:T358"/>
    <mergeCell ref="A359:J359"/>
    <mergeCell ref="N403:P404"/>
    <mergeCell ref="Q403:S404"/>
    <mergeCell ref="T273:T275"/>
    <mergeCell ref="B273:I275"/>
    <mergeCell ref="B292:I292"/>
    <mergeCell ref="B248:I248"/>
    <mergeCell ref="T209:T211"/>
    <mergeCell ref="B214:I214"/>
    <mergeCell ref="B212:I212"/>
    <mergeCell ref="B213:I213"/>
    <mergeCell ref="A260:A262"/>
    <mergeCell ref="B260:I262"/>
    <mergeCell ref="B254:I254"/>
    <mergeCell ref="B255:I255"/>
    <mergeCell ref="A245:A247"/>
    <mergeCell ref="B245:I247"/>
    <mergeCell ref="B219:I219"/>
    <mergeCell ref="B220:I220"/>
    <mergeCell ref="B234:I234"/>
    <mergeCell ref="B233:I233"/>
    <mergeCell ref="B215:I215"/>
    <mergeCell ref="K227:M228"/>
    <mergeCell ref="B227:I229"/>
    <mergeCell ref="J227:J229"/>
    <mergeCell ref="B250:I250"/>
    <mergeCell ref="A554:I554"/>
    <mergeCell ref="A526:T526"/>
    <mergeCell ref="A522:T522"/>
    <mergeCell ref="K523:M524"/>
    <mergeCell ref="N523:P524"/>
    <mergeCell ref="Q523:S524"/>
    <mergeCell ref="A520:T520"/>
    <mergeCell ref="M13:T13"/>
    <mergeCell ref="M16:T17"/>
    <mergeCell ref="A462:J462"/>
    <mergeCell ref="A221:T223"/>
    <mergeCell ref="A239:T241"/>
    <mergeCell ref="B269:I269"/>
    <mergeCell ref="J245:J247"/>
    <mergeCell ref="B263:I263"/>
    <mergeCell ref="B264:I264"/>
    <mergeCell ref="T245:T247"/>
    <mergeCell ref="T227:T229"/>
    <mergeCell ref="B251:I251"/>
    <mergeCell ref="B252:I252"/>
    <mergeCell ref="B253:I253"/>
    <mergeCell ref="J260:J262"/>
    <mergeCell ref="A401:T402"/>
    <mergeCell ref="K403:M404"/>
    <mergeCell ref="L529:L532"/>
    <mergeCell ref="M529:M532"/>
    <mergeCell ref="N529:N532"/>
    <mergeCell ref="O529:O532"/>
    <mergeCell ref="P529:P532"/>
    <mergeCell ref="T523:T525"/>
    <mergeCell ref="U523:Y532"/>
    <mergeCell ref="A551:I551"/>
    <mergeCell ref="A552:J553"/>
    <mergeCell ref="Q552:T553"/>
    <mergeCell ref="K553:M553"/>
    <mergeCell ref="N553:P553"/>
    <mergeCell ref="A549:A550"/>
    <mergeCell ref="B549:I550"/>
    <mergeCell ref="A523:A525"/>
    <mergeCell ref="B523:I525"/>
    <mergeCell ref="A540:A541"/>
    <mergeCell ref="B540:I541"/>
    <mergeCell ref="J540:J541"/>
    <mergeCell ref="K540:K541"/>
    <mergeCell ref="R540:R541"/>
    <mergeCell ref="S540:S541"/>
    <mergeCell ref="T540:T541"/>
    <mergeCell ref="A534:A538"/>
    <mergeCell ref="A490:A491"/>
    <mergeCell ref="A387:T387"/>
    <mergeCell ref="A384:A386"/>
    <mergeCell ref="Q353:Q354"/>
    <mergeCell ref="N357:P357"/>
    <mergeCell ref="K554:T554"/>
    <mergeCell ref="A556:T556"/>
    <mergeCell ref="B527:I527"/>
    <mergeCell ref="A528:T528"/>
    <mergeCell ref="A533:T533"/>
    <mergeCell ref="A539:T539"/>
    <mergeCell ref="A542:T542"/>
    <mergeCell ref="A529:A532"/>
    <mergeCell ref="L492:M492"/>
    <mergeCell ref="B490:G491"/>
    <mergeCell ref="P493:Q493"/>
    <mergeCell ref="J523:J525"/>
    <mergeCell ref="B529:I532"/>
    <mergeCell ref="J529:J532"/>
    <mergeCell ref="K529:K532"/>
    <mergeCell ref="T529:T532"/>
    <mergeCell ref="S529:S532"/>
    <mergeCell ref="R529:R532"/>
    <mergeCell ref="Q529:Q532"/>
    <mergeCell ref="U297:W297"/>
    <mergeCell ref="B430:I430"/>
    <mergeCell ref="K398:T398"/>
    <mergeCell ref="K399:T399"/>
    <mergeCell ref="N491:O491"/>
    <mergeCell ref="K482:M482"/>
    <mergeCell ref="J494:K494"/>
    <mergeCell ref="R490:T490"/>
    <mergeCell ref="J490:O490"/>
    <mergeCell ref="B479:I479"/>
    <mergeCell ref="N494:O494"/>
    <mergeCell ref="Q467:S468"/>
    <mergeCell ref="B436:I436"/>
    <mergeCell ref="B437:I437"/>
    <mergeCell ref="B438:I438"/>
    <mergeCell ref="B439:I439"/>
    <mergeCell ref="B433:I433"/>
    <mergeCell ref="B457:I457"/>
    <mergeCell ref="B476:I476"/>
    <mergeCell ref="L494:M494"/>
    <mergeCell ref="B456:I456"/>
    <mergeCell ref="Q336:T337"/>
    <mergeCell ref="B334:I334"/>
    <mergeCell ref="A336:J337"/>
    <mergeCell ref="B432:I432"/>
    <mergeCell ref="B440:I440"/>
    <mergeCell ref="A392:T392"/>
    <mergeCell ref="B391:I391"/>
    <mergeCell ref="B384:I386"/>
    <mergeCell ref="J384:J386"/>
    <mergeCell ref="A395:I395"/>
    <mergeCell ref="B394:I394"/>
    <mergeCell ref="T384:T386"/>
    <mergeCell ref="B429:I429"/>
    <mergeCell ref="K421:T421"/>
    <mergeCell ref="P490:Q491"/>
    <mergeCell ref="L491:M491"/>
    <mergeCell ref="A470:T470"/>
    <mergeCell ref="B471:I471"/>
    <mergeCell ref="B473:I473"/>
    <mergeCell ref="B393:I393"/>
    <mergeCell ref="B388:I388"/>
    <mergeCell ref="A406:T406"/>
    <mergeCell ref="B403:I405"/>
    <mergeCell ref="J403:J405"/>
    <mergeCell ref="T403:T405"/>
    <mergeCell ref="Q396:T397"/>
    <mergeCell ref="K462:T462"/>
    <mergeCell ref="A463:J463"/>
    <mergeCell ref="K463:T463"/>
    <mergeCell ref="A465:T466"/>
    <mergeCell ref="K467:M468"/>
    <mergeCell ref="T467:T469"/>
    <mergeCell ref="N467:P468"/>
    <mergeCell ref="N461:P461"/>
    <mergeCell ref="B467:I469"/>
    <mergeCell ref="J467:J469"/>
    <mergeCell ref="Q460:T461"/>
    <mergeCell ref="A467:A469"/>
    <mergeCell ref="U508:X510"/>
    <mergeCell ref="U511:V512"/>
    <mergeCell ref="W511:X512"/>
    <mergeCell ref="R502:T502"/>
    <mergeCell ref="R503:T503"/>
    <mergeCell ref="B474:I474"/>
    <mergeCell ref="R504:T504"/>
    <mergeCell ref="O502:Q502"/>
    <mergeCell ref="O503:Q503"/>
    <mergeCell ref="A504:G504"/>
    <mergeCell ref="I501:J501"/>
    <mergeCell ref="I502:J502"/>
    <mergeCell ref="R501:T501"/>
    <mergeCell ref="O501:Q501"/>
    <mergeCell ref="A499:H500"/>
    <mergeCell ref="I499:J500"/>
    <mergeCell ref="K499:N500"/>
    <mergeCell ref="O499:Q500"/>
    <mergeCell ref="R499:T500"/>
    <mergeCell ref="A503:G503"/>
    <mergeCell ref="A489:T489"/>
    <mergeCell ref="A477:T477"/>
    <mergeCell ref="B478:I478"/>
    <mergeCell ref="J493:K493"/>
    <mergeCell ref="U501:Y501"/>
    <mergeCell ref="U504:Y504"/>
    <mergeCell ref="O504:Q504"/>
    <mergeCell ref="O505:Q505"/>
    <mergeCell ref="I503:J503"/>
    <mergeCell ref="I504:J504"/>
    <mergeCell ref="A505:H505"/>
    <mergeCell ref="I505:J505"/>
    <mergeCell ref="K501:N501"/>
    <mergeCell ref="K502:N502"/>
    <mergeCell ref="K503:N503"/>
    <mergeCell ref="K504:N504"/>
    <mergeCell ref="K505:N505"/>
    <mergeCell ref="R505:T505"/>
    <mergeCell ref="A68:J96"/>
    <mergeCell ref="K68:T96"/>
    <mergeCell ref="A509:P509"/>
    <mergeCell ref="O510:P510"/>
    <mergeCell ref="O511:P511"/>
    <mergeCell ref="O512:P512"/>
    <mergeCell ref="A510:N510"/>
    <mergeCell ref="A511:N511"/>
    <mergeCell ref="A512:N512"/>
    <mergeCell ref="H493:I493"/>
    <mergeCell ref="P492:Q492"/>
    <mergeCell ref="N492:O492"/>
    <mergeCell ref="N493:O493"/>
    <mergeCell ref="J492:K492"/>
    <mergeCell ref="H492:I492"/>
    <mergeCell ref="B492:G492"/>
    <mergeCell ref="A480:I480"/>
    <mergeCell ref="A481:J482"/>
    <mergeCell ref="K484:T484"/>
    <mergeCell ref="L493:M493"/>
    <mergeCell ref="B493:G493"/>
    <mergeCell ref="B475:I475"/>
    <mergeCell ref="N482:P482"/>
    <mergeCell ref="J491:K491"/>
    <mergeCell ref="U36:X40"/>
    <mergeCell ref="M25:T28"/>
    <mergeCell ref="M14:T15"/>
    <mergeCell ref="M18:T19"/>
    <mergeCell ref="M20:T21"/>
    <mergeCell ref="M22:T23"/>
    <mergeCell ref="A36:T37"/>
    <mergeCell ref="A38:J67"/>
    <mergeCell ref="K38:T67"/>
    <mergeCell ref="D30:F31"/>
    <mergeCell ref="B30:C31"/>
    <mergeCell ref="A30:A32"/>
  </mergeCells>
  <phoneticPr fontId="5" type="noConversion"/>
  <conditionalFormatting sqref="U3:U8">
    <cfRule type="cellIs" dxfId="75" priority="73" operator="equal">
      <formula>"Corect"</formula>
    </cfRule>
    <cfRule type="cellIs" dxfId="74" priority="76" operator="equal">
      <formula>52</formula>
    </cfRule>
    <cfRule type="cellIs" dxfId="73" priority="75" operator="lessThan">
      <formula>"(SUM(B28:K28)=52"</formula>
    </cfRule>
    <cfRule type="cellIs" dxfId="72" priority="77" operator="equal">
      <formula>$K$33</formula>
    </cfRule>
    <cfRule type="cellIs" dxfId="71" priority="69" operator="equal">
      <formula>"Trebuie alocate cel puțin 20 de ore pe săptămână"</formula>
    </cfRule>
    <cfRule type="cellIs" dxfId="70" priority="70" operator="equal">
      <formula>"Suma trebuie să fie 52"</formula>
    </cfRule>
    <cfRule type="cellIs" dxfId="69" priority="71" operator="equal">
      <formula>"Corect"</formula>
    </cfRule>
    <cfRule type="cellIs" dxfId="68" priority="74" operator="equal">
      <formula>SUM($B$33:$J$33)</formula>
    </cfRule>
    <cfRule type="cellIs" dxfId="67" priority="72" operator="equal">
      <formula>"Suma trebuie să fie 52"</formula>
    </cfRule>
    <cfRule type="cellIs" dxfId="66" priority="78" operator="equal">
      <formula>$B$33:$K$33=52</formula>
    </cfRule>
    <cfRule type="cellIs" dxfId="65" priority="79" operator="equal">
      <formula>"NU e bine"</formula>
    </cfRule>
    <cfRule type="cellIs" dxfId="64" priority="80" operator="equal">
      <formula>"E bine"</formula>
    </cfRule>
  </conditionalFormatting>
  <conditionalFormatting sqref="U33:U35 U493 L34:L35">
    <cfRule type="cellIs" dxfId="63" priority="257" operator="equal">
      <formula>"E bine"</formula>
    </cfRule>
  </conditionalFormatting>
  <conditionalFormatting sqref="U33:U35 U493">
    <cfRule type="cellIs" dxfId="62" priority="256" operator="equal">
      <formula>"NU e bine"</formula>
    </cfRule>
  </conditionalFormatting>
  <conditionalFormatting sqref="U219">
    <cfRule type="containsText" dxfId="61" priority="46" operator="containsText" text="Sunt necesare cel puțin 32 de credite">
      <formula>NOT(ISERROR(SEARCH("Sunt necesare cel puțin 32 de credite",U219)))</formula>
    </cfRule>
  </conditionalFormatting>
  <conditionalFormatting sqref="U237">
    <cfRule type="containsText" dxfId="60" priority="66" operator="containsText" text="Sunt necesare cel puțin 32 de credite">
      <formula>NOT(ISERROR(SEARCH("Sunt necesare cel puțin 32 de credite",U237)))</formula>
    </cfRule>
  </conditionalFormatting>
  <conditionalFormatting sqref="U248">
    <cfRule type="containsText" dxfId="59" priority="44" operator="containsText" text="Sunt necesare cel puțin 30 de credite">
      <formula>NOT(ISERROR(SEARCH("Sunt necesare cel puțin 30 de credite",U248)))</formula>
    </cfRule>
  </conditionalFormatting>
  <conditionalFormatting sqref="U263">
    <cfRule type="containsText" dxfId="58" priority="42" operator="containsText" text="Sunt necesare cel puțin 30 de credite">
      <formula>NOT(ISERROR(SEARCH("Sunt necesare cel puțin 30 de credite",U263)))</formula>
    </cfRule>
  </conditionalFormatting>
  <conditionalFormatting sqref="U276">
    <cfRule type="containsText" dxfId="57" priority="40" operator="containsText" text="Sunt necesare cel puțin 30 de credite">
      <formula>NOT(ISERROR(SEARCH("Sunt necesare cel puțin 30 de credite",U276)))</formula>
    </cfRule>
  </conditionalFormatting>
  <conditionalFormatting sqref="U290">
    <cfRule type="containsText" dxfId="56" priority="38" operator="containsText" text="Sunt necesare cel puțin 30 de credite">
      <formula>NOT(ISERROR(SEARCH("Sunt necesare cel puțin 30 de credite",U290)))</formula>
    </cfRule>
  </conditionalFormatting>
  <conditionalFormatting sqref="U501">
    <cfRule type="cellIs" dxfId="55" priority="20" operator="lessThan">
      <formula>"(SUM(B28:K28)=52"</formula>
    </cfRule>
    <cfRule type="cellIs" dxfId="54" priority="22" operator="equal">
      <formula>$K$33</formula>
    </cfRule>
    <cfRule type="cellIs" dxfId="53" priority="23" operator="equal">
      <formula>$B$33:$K$33=52</formula>
    </cfRule>
    <cfRule type="cellIs" dxfId="52" priority="24" operator="equal">
      <formula>"Suma trebuie să fie 52"</formula>
    </cfRule>
    <cfRule type="cellIs" dxfId="51" priority="25" operator="equal">
      <formula>"Corect"</formula>
    </cfRule>
    <cfRule type="cellIs" dxfId="50" priority="26" operator="equal">
      <formula>"NU e bine"</formula>
    </cfRule>
    <cfRule type="cellIs" dxfId="49" priority="21" operator="equal">
      <formula>52</formula>
    </cfRule>
    <cfRule type="cellIs" dxfId="48" priority="27" operator="equal">
      <formula>"E bine"</formula>
    </cfRule>
    <cfRule type="cellIs" dxfId="47" priority="19" operator="equal">
      <formula>SUM($B$33:$J$33)</formula>
    </cfRule>
    <cfRule type="cellIs" dxfId="46" priority="16" operator="equal">
      <formula>"Bilanțul general nu corespunde cu Bilanțul pe tipuri de discipline"</formula>
    </cfRule>
    <cfRule type="cellIs" dxfId="45" priority="17" operator="equal">
      <formula>"Suma trebuie să fie 52"</formula>
    </cfRule>
    <cfRule type="cellIs" dxfId="44" priority="18" operator="equal">
      <formula>"Corect"</formula>
    </cfRule>
  </conditionalFormatting>
  <conditionalFormatting sqref="U504">
    <cfRule type="cellIs" dxfId="43" priority="15" operator="equal">
      <formula>"E bine"</formula>
    </cfRule>
    <cfRule type="cellIs" dxfId="42" priority="10" operator="equal">
      <formula>$K$33</formula>
    </cfRule>
    <cfRule type="cellIs" dxfId="41" priority="9" operator="equal">
      <formula>52</formula>
    </cfRule>
    <cfRule type="cellIs" dxfId="40" priority="8" operator="lessThan">
      <formula>"(SUM(B28:K28)=52"</formula>
    </cfRule>
    <cfRule type="cellIs" dxfId="39" priority="6" operator="equal">
      <formula>"Corect"</formula>
    </cfRule>
    <cfRule type="cellIs" dxfId="38" priority="5" operator="equal">
      <formula>"Suma trebuie să fie 52"</formula>
    </cfRule>
    <cfRule type="cellIs" dxfId="37" priority="4" operator="equal">
      <formula>"Bilanțul general nu corespunde cu Bilanțul pe tipuri de discipline"</formula>
    </cfRule>
    <cfRule type="cellIs" dxfId="36" priority="14" operator="equal">
      <formula>"NU e bine"</formula>
    </cfRule>
    <cfRule type="cellIs" dxfId="35" priority="13" operator="equal">
      <formula>"Corect"</formula>
    </cfRule>
    <cfRule type="cellIs" dxfId="34" priority="12" operator="equal">
      <formula>"Suma trebuie să fie 52"</formula>
    </cfRule>
    <cfRule type="cellIs" dxfId="33" priority="11" operator="equal">
      <formula>$B$33:$K$33=52</formula>
    </cfRule>
    <cfRule type="cellIs" dxfId="32" priority="7" operator="equal">
      <formula>SUM($B$33:$J$33)</formula>
    </cfRule>
  </conditionalFormatting>
  <conditionalFormatting sqref="U33:V33">
    <cfRule type="cellIs" dxfId="31" priority="110" operator="equal">
      <formula>"Correct"</formula>
    </cfRule>
  </conditionalFormatting>
  <conditionalFormatting sqref="U33:V35">
    <cfRule type="cellIs" dxfId="30" priority="249" operator="equal">
      <formula>"Suma trebuie să fie 52"</formula>
    </cfRule>
    <cfRule type="cellIs" dxfId="29" priority="251" operator="equal">
      <formula>SUM($B$33:$J$33)</formula>
    </cfRule>
    <cfRule type="cellIs" dxfId="28" priority="252" operator="lessThan">
      <formula>"(SUM(B28:K28)=52"</formula>
    </cfRule>
    <cfRule type="cellIs" dxfId="27" priority="253" operator="equal">
      <formula>52</formula>
    </cfRule>
    <cfRule type="cellIs" dxfId="26" priority="254" operator="equal">
      <formula>$K$33</formula>
    </cfRule>
    <cfRule type="cellIs" dxfId="25" priority="255" operator="equal">
      <formula>$B$33:$K$33=52</formula>
    </cfRule>
    <cfRule type="cellIs" dxfId="24" priority="250" operator="equal">
      <formula>"Corect"</formula>
    </cfRule>
  </conditionalFormatting>
  <conditionalFormatting sqref="U493:V493 U33:V35">
    <cfRule type="cellIs" dxfId="23" priority="244" operator="equal">
      <formula>"Suma trebuie să fie 52"</formula>
    </cfRule>
  </conditionalFormatting>
  <conditionalFormatting sqref="U493:V493">
    <cfRule type="cellIs" dxfId="22" priority="223" operator="equal">
      <formula>"Suma trebuie să fie 52"</formula>
    </cfRule>
    <cfRule type="cellIs" dxfId="21" priority="224" operator="equal">
      <formula>"Corect"</formula>
    </cfRule>
    <cfRule type="cellIs" dxfId="20" priority="225" operator="equal">
      <formula>SUM($B$33:$J$33)</formula>
    </cfRule>
    <cfRule type="cellIs" dxfId="19" priority="226" operator="lessThan">
      <formula>"(SUM(B28:K28)=52"</formula>
    </cfRule>
    <cfRule type="cellIs" dxfId="18" priority="227" operator="equal">
      <formula>52</formula>
    </cfRule>
    <cfRule type="cellIs" dxfId="17" priority="228" operator="equal">
      <formula>$K$33</formula>
    </cfRule>
    <cfRule type="cellIs" dxfId="16" priority="229" operator="equal">
      <formula>$B$33:$K$33=52</formula>
    </cfRule>
    <cfRule type="cellIs" dxfId="15" priority="220" operator="equal">
      <formula>"Nu corespunde cu tabelul de opționale"</formula>
    </cfRule>
  </conditionalFormatting>
  <conditionalFormatting sqref="U219:W219">
    <cfRule type="containsText" dxfId="14" priority="45" operator="containsText" text="Corect">
      <formula>NOT(ISERROR(SEARCH("Corect",U219)))</formula>
    </cfRule>
  </conditionalFormatting>
  <conditionalFormatting sqref="U220:W220 W222 U223:W223 U238:W238 U255:W255 U270:W270 U283:W283 U297:W297">
    <cfRule type="cellIs" dxfId="13" priority="245" operator="equal">
      <formula>"E trebuie să fie cel puțin egal cu C+VP"</formula>
    </cfRule>
    <cfRule type="cellIs" dxfId="12" priority="246" operator="equal">
      <formula>"Corect"</formula>
    </cfRule>
  </conditionalFormatting>
  <conditionalFormatting sqref="U237:W237">
    <cfRule type="containsText" dxfId="11" priority="65" operator="containsText" text="Corect">
      <formula>NOT(ISERROR(SEARCH("Corect",U237)))</formula>
    </cfRule>
  </conditionalFormatting>
  <conditionalFormatting sqref="U248:W248">
    <cfRule type="containsText" dxfId="10" priority="43" operator="containsText" text="Corect">
      <formula>NOT(ISERROR(SEARCH("Corect",U248)))</formula>
    </cfRule>
  </conditionalFormatting>
  <conditionalFormatting sqref="U263:W263">
    <cfRule type="containsText" dxfId="9" priority="41" operator="containsText" text="Corect">
      <formula>NOT(ISERROR(SEARCH("Corect",U263)))</formula>
    </cfRule>
  </conditionalFormatting>
  <conditionalFormatting sqref="U276:W276">
    <cfRule type="containsText" dxfId="8" priority="39" operator="containsText" text="Corect">
      <formula>NOT(ISERROR(SEARCH("Corect",U276)))</formula>
    </cfRule>
  </conditionalFormatting>
  <conditionalFormatting sqref="U290:W290">
    <cfRule type="containsText" dxfId="7" priority="37" operator="containsText" text="Corect">
      <formula>NOT(ISERROR(SEARCH("Corect",U290)))</formula>
    </cfRule>
  </conditionalFormatting>
  <conditionalFormatting sqref="U493:X493 U33:V35">
    <cfRule type="cellIs" dxfId="6" priority="247" operator="equal">
      <formula>"Corect"</formula>
    </cfRule>
  </conditionalFormatting>
  <conditionalFormatting sqref="U515:X516">
    <cfRule type="cellIs" dxfId="5" priority="1" operator="equal">
      <formula>"Ați dublat unele discipline"</formula>
    </cfRule>
    <cfRule type="cellIs" dxfId="4" priority="3" operator="equal">
      <formula>"Corect"</formula>
    </cfRule>
    <cfRule type="cellIs" dxfId="3" priority="2" operator="equal">
      <formula>"Ați pierdut unele discipline"</formula>
    </cfRule>
  </conditionalFormatting>
  <conditionalFormatting sqref="V256:W256">
    <cfRule type="containsText" dxfId="2" priority="53" operator="containsText" text="Corect">
      <formula>NOT(ISERROR(SEARCH("Corect",V256)))</formula>
    </cfRule>
  </conditionalFormatting>
  <conditionalFormatting sqref="V284:W284">
    <cfRule type="containsText" dxfId="1" priority="51" operator="containsText" text="Corect">
      <formula>NOT(ISERROR(SEARCH("Corect",V284)))</formula>
    </cfRule>
  </conditionalFormatting>
  <conditionalFormatting sqref="W221">
    <cfRule type="containsText" dxfId="0" priority="55" operator="containsText" text="Corect">
      <formula>NOT(ISERROR(SEARCH("Corect",W221)))</formula>
    </cfRule>
  </conditionalFormatting>
  <dataValidations disablePrompts="1" count="8">
    <dataValidation type="list" allowBlank="1" showInputMessage="1" showErrorMessage="1" sqref="R545 R543 R527 R549" xr:uid="{00000000-0002-0000-0000-000000000000}">
      <formula1>$R$211</formula1>
    </dataValidation>
    <dataValidation type="list" allowBlank="1" showInputMessage="1" showErrorMessage="1" sqref="Q540 Q529 Q527 Q548:Q549 Q534" xr:uid="{00000000-0002-0000-0000-000001000000}">
      <formula1>$Q$211</formula1>
    </dataValidation>
    <dataValidation type="list" allowBlank="1" showInputMessage="1" showErrorMessage="1" sqref="S549 S527" xr:uid="{00000000-0002-0000-0000-000002000000}">
      <formula1>$S$211</formula1>
    </dataValidation>
    <dataValidation type="list" allowBlank="1" showInputMessage="1" showErrorMessage="1" sqref="B415:I415 B454:I457 B471:I475 B478:I478 B407:I412 B393:I393 B429:I451 B388:I390" xr:uid="{00000000-0002-0000-0000-000003000000}">
      <formula1>$B$209:$B$341</formula1>
    </dataValidation>
    <dataValidation type="list" allowBlank="1" showInputMessage="1" showErrorMessage="1" sqref="T352:T353 T248:T254 T263:T269 T276:T282 T230:T237 T316:T320 T322:T327 T310:T314 T329:T334 T304:T308 T290:T296 T212:T219" xr:uid="{00000000-0002-0000-0000-000004000000}">
      <formula1>"DF, DD, DS, DC"</formula1>
    </dataValidation>
    <dataValidation type="list" allowBlank="1" showInputMessage="1" showErrorMessage="1" sqref="Q352:Q353 Q248:Q254 Q263:Q269 Q276:Q282 Q304:Q308 Q310:Q314 Q316:Q320 Q322:Q327 Q329:Q334 Q290:Q296 Q212:Q219 Q230:Q237" xr:uid="{00000000-0002-0000-0000-000005000000}">
      <formula1>"E"</formula1>
    </dataValidation>
    <dataValidation type="list" allowBlank="1" showInputMessage="1" showErrorMessage="1" sqref="R352:R353 R248:R254 R263:R269 R276:R282 R304:R308 R310:R314 R316:R320 R322:R327 R329:R334 R290:R296 R212:R219 R230:R237" xr:uid="{00000000-0002-0000-0000-000006000000}">
      <formula1>"C"</formula1>
    </dataValidation>
    <dataValidation type="list" allowBlank="1" showInputMessage="1" showErrorMessage="1" sqref="S352:S353 S248:S254 S263:S269 S276:S282 S304:S308 S310:S314 S316:S320 S322:S327 S329:S334 S290:S296 S212:S219 S230:S237" xr:uid="{00000000-0002-0000-0000-000007000000}">
      <formula1>"VP"</formula1>
    </dataValidation>
  </dataValidations>
  <hyperlinks>
    <hyperlink ref="U178" r:id="rId1" display="www.anc.edu.ro/registrul-national-al-calificarilor-din-invatamantul-superior-rncis " xr:uid="{C19426F8-FDEC-4B55-B1A6-A2B371B2F5F0}"/>
    <hyperlink ref="U176" r:id="rId2" display="www.anc.edu.ro/registrul-national-al-calificarilor-din-invatamantul-superior-rncis " xr:uid="{BB47EAB4-CB3B-4CBE-8F1E-02CF95B476E6}"/>
    <hyperlink ref="U188" r:id="rId3" display="https://green.ubbcluj.ro/procedura-de-aplicare-a-etichetelor-odd " xr:uid="{39E9F382-266D-4246-B5C3-332577016030}"/>
  </hyperlinks>
  <pageMargins left="0.70866141732283472" right="0.70866141732283472" top="0.74803149606299213" bottom="0.74803149606299213" header="0.31496062992125984" footer="0.39370078740157483"/>
  <pageSetup paperSize="9" orientation="landscape" blackAndWhite="1" r:id="rId4"/>
  <headerFooter differentFirst="1">
    <oddHeader>&amp;RPag. &amp;P</oddHeader>
    <firstFooter>&amp;LRECTOR,
Prof. univ. dr. Adrian-Olimpiu Petrușel&amp;CDECAN,
Prof. univ. dr. Călin Emilian Hințea&amp;RDIRECTOR DE DEPARTAMENT,
Prof. univ. dr. Ioan Hosu</firstFooter>
  </headerFooter>
  <rowBreaks count="17" manualBreakCount="17">
    <brk id="35" max="25" man="1"/>
    <brk id="67" max="16383" man="1"/>
    <brk id="96" max="16383" man="1"/>
    <brk id="194" max="16383" man="1"/>
    <brk id="204" max="16383" man="1"/>
    <brk id="224" max="16383" man="1"/>
    <brk id="242" max="16383" man="1"/>
    <brk id="270" max="16383" man="1"/>
    <brk id="297" max="16383" man="1"/>
    <brk id="320" max="16383" man="1"/>
    <brk id="345" max="16383" man="1"/>
    <brk id="379" max="16383" man="1"/>
    <brk id="400" max="16383" man="1"/>
    <brk id="422" max="16383" man="1"/>
    <brk id="464" max="16383" man="1"/>
    <brk id="488" max="16383" man="1"/>
    <brk id="519" max="16383" man="1"/>
  </rowBreaks>
  <ignoredErrors>
    <ignoredError sqref="M493" unlockedFormula="1"/>
  </ignoredError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45"/>
  <sheetViews>
    <sheetView view="pageLayout" zoomScaleNormal="150" workbookViewId="0">
      <selection activeCell="O6" sqref="O6"/>
    </sheetView>
  </sheetViews>
  <sheetFormatPr defaultColWidth="8.85546875" defaultRowHeight="15" x14ac:dyDescent="0.25"/>
  <cols>
    <col min="1" max="1" width="9.140625" customWidth="1"/>
    <col min="4" max="4" width="10.85546875" customWidth="1"/>
    <col min="6" max="7" width="10.28515625" customWidth="1"/>
    <col min="8" max="8" width="10.7109375" customWidth="1"/>
    <col min="9" max="9" width="8.42578125" customWidth="1"/>
    <col min="10" max="10" width="8.140625" customWidth="1"/>
    <col min="11" max="11" width="9.42578125" customWidth="1"/>
    <col min="12" max="12" width="9.140625" customWidth="1"/>
    <col min="14" max="14" width="9.140625" customWidth="1"/>
  </cols>
  <sheetData>
    <row r="1" spans="1:14" x14ac:dyDescent="0.25">
      <c r="A1" s="465" t="s">
        <v>138</v>
      </c>
      <c r="B1" s="465"/>
      <c r="C1" s="465"/>
      <c r="D1" s="465"/>
      <c r="E1" s="465"/>
      <c r="F1" s="465"/>
      <c r="G1" s="465"/>
      <c r="H1" s="465"/>
      <c r="I1" s="465"/>
      <c r="J1" s="465"/>
      <c r="K1" s="465"/>
      <c r="L1" s="465"/>
      <c r="M1" s="465"/>
      <c r="N1" s="465"/>
    </row>
    <row r="2" spans="1:14" x14ac:dyDescent="0.25">
      <c r="A2" s="91"/>
      <c r="B2" s="91"/>
      <c r="C2" s="91"/>
      <c r="D2" s="91"/>
      <c r="E2" s="91"/>
      <c r="F2" s="91"/>
      <c r="G2" s="91"/>
      <c r="H2" s="91"/>
      <c r="I2" s="91"/>
      <c r="J2" s="91"/>
      <c r="K2" s="91"/>
      <c r="L2" s="91"/>
      <c r="M2" s="91"/>
      <c r="N2" s="91"/>
    </row>
    <row r="3" spans="1:14" x14ac:dyDescent="0.25">
      <c r="A3" s="91"/>
      <c r="B3" s="91"/>
      <c r="C3" s="91"/>
      <c r="D3" s="91"/>
      <c r="E3" s="91"/>
      <c r="F3" s="91"/>
      <c r="G3" s="91"/>
      <c r="H3" s="91"/>
      <c r="I3" s="91"/>
      <c r="J3" s="91"/>
      <c r="K3" s="91"/>
      <c r="L3" s="91"/>
      <c r="M3" s="91"/>
      <c r="N3" s="91"/>
    </row>
    <row r="4" spans="1:14" x14ac:dyDescent="0.25">
      <c r="A4" s="91"/>
      <c r="B4" s="91"/>
      <c r="C4" s="91"/>
      <c r="D4" s="91"/>
      <c r="E4" s="91"/>
      <c r="F4" s="91"/>
      <c r="G4" s="91"/>
      <c r="H4" s="91"/>
      <c r="I4" s="91"/>
      <c r="J4" s="91"/>
      <c r="K4" s="91"/>
      <c r="L4" s="91"/>
      <c r="M4" s="91"/>
      <c r="N4" s="91"/>
    </row>
    <row r="5" spans="1:14" x14ac:dyDescent="0.25">
      <c r="A5" s="467" t="s">
        <v>303</v>
      </c>
      <c r="B5" s="467"/>
      <c r="C5" s="467"/>
      <c r="D5" s="467"/>
      <c r="E5" s="467"/>
      <c r="F5" s="467"/>
      <c r="G5" s="467"/>
      <c r="H5" s="467"/>
      <c r="I5" s="467"/>
      <c r="J5" s="467"/>
      <c r="K5" s="467"/>
      <c r="L5" s="467"/>
      <c r="M5" s="467"/>
      <c r="N5" s="467"/>
    </row>
    <row r="6" spans="1:14" x14ac:dyDescent="0.25">
      <c r="A6" s="467"/>
      <c r="B6" s="467"/>
      <c r="C6" s="467"/>
      <c r="D6" s="467"/>
      <c r="E6" s="467"/>
      <c r="F6" s="467"/>
      <c r="G6" s="467"/>
      <c r="H6" s="467"/>
      <c r="I6" s="467"/>
      <c r="J6" s="467"/>
      <c r="K6" s="467"/>
      <c r="L6" s="467"/>
      <c r="M6" s="467"/>
      <c r="N6" s="467"/>
    </row>
    <row r="7" spans="1:14" x14ac:dyDescent="0.25">
      <c r="A7" s="90"/>
      <c r="B7" s="90"/>
      <c r="C7" s="90"/>
      <c r="D7" s="90"/>
      <c r="E7" s="90"/>
      <c r="F7" s="90"/>
      <c r="G7" s="90"/>
      <c r="H7" s="90"/>
      <c r="I7" s="90"/>
      <c r="J7" s="90"/>
      <c r="K7" s="90"/>
      <c r="L7" s="90"/>
      <c r="M7" s="90"/>
      <c r="N7" s="90"/>
    </row>
    <row r="8" spans="1:14" x14ac:dyDescent="0.25">
      <c r="A8" s="462" t="s">
        <v>117</v>
      </c>
      <c r="B8" s="462"/>
      <c r="C8" s="462"/>
      <c r="D8" s="462"/>
      <c r="E8" s="462"/>
      <c r="F8" s="462"/>
      <c r="G8" s="462"/>
      <c r="H8" s="462"/>
      <c r="I8" s="462"/>
      <c r="J8" s="462"/>
      <c r="K8" s="462"/>
      <c r="L8" s="462"/>
      <c r="M8" s="466"/>
      <c r="N8" s="466"/>
    </row>
    <row r="9" spans="1:14" x14ac:dyDescent="0.25">
      <c r="A9" s="451" t="s">
        <v>118</v>
      </c>
      <c r="B9" s="452"/>
      <c r="C9" s="452"/>
      <c r="D9" s="452"/>
      <c r="E9" s="452"/>
      <c r="F9" s="452"/>
      <c r="G9" s="452"/>
      <c r="H9" s="452"/>
      <c r="I9" s="452"/>
      <c r="J9" s="452"/>
      <c r="K9" s="452"/>
      <c r="L9" s="452"/>
      <c r="M9" s="455" t="s">
        <v>116</v>
      </c>
      <c r="N9" s="455"/>
    </row>
    <row r="10" spans="1:14" x14ac:dyDescent="0.25">
      <c r="A10" s="453"/>
      <c r="B10" s="454"/>
      <c r="C10" s="454"/>
      <c r="D10" s="454"/>
      <c r="E10" s="454"/>
      <c r="F10" s="454"/>
      <c r="G10" s="454"/>
      <c r="H10" s="454"/>
      <c r="I10" s="454"/>
      <c r="J10" s="454"/>
      <c r="K10" s="454"/>
      <c r="L10" s="454"/>
      <c r="M10" s="455"/>
      <c r="N10" s="455"/>
    </row>
    <row r="11" spans="1:14" x14ac:dyDescent="0.25">
      <c r="A11" s="438" t="s">
        <v>286</v>
      </c>
      <c r="B11" s="439"/>
      <c r="C11" s="439"/>
      <c r="D11" s="439"/>
      <c r="E11" s="439"/>
      <c r="F11" s="439"/>
      <c r="G11" s="439"/>
      <c r="H11" s="439"/>
      <c r="I11" s="439"/>
      <c r="J11" s="439"/>
      <c r="K11" s="439"/>
      <c r="L11" s="440"/>
      <c r="M11" s="447"/>
      <c r="N11" s="447"/>
    </row>
    <row r="12" spans="1:14" x14ac:dyDescent="0.25">
      <c r="A12" s="441"/>
      <c r="B12" s="442"/>
      <c r="C12" s="442"/>
      <c r="D12" s="442"/>
      <c r="E12" s="442"/>
      <c r="F12" s="442"/>
      <c r="G12" s="442"/>
      <c r="H12" s="442"/>
      <c r="I12" s="442"/>
      <c r="J12" s="442"/>
      <c r="K12" s="442"/>
      <c r="L12" s="443"/>
      <c r="M12" s="447"/>
      <c r="N12" s="447"/>
    </row>
    <row r="13" spans="1:14" x14ac:dyDescent="0.25">
      <c r="A13" s="441"/>
      <c r="B13" s="442"/>
      <c r="C13" s="442"/>
      <c r="D13" s="442"/>
      <c r="E13" s="442"/>
      <c r="F13" s="442"/>
      <c r="G13" s="442"/>
      <c r="H13" s="442"/>
      <c r="I13" s="442"/>
      <c r="J13" s="442"/>
      <c r="K13" s="442"/>
      <c r="L13" s="443"/>
      <c r="M13" s="447"/>
      <c r="N13" s="447"/>
    </row>
    <row r="14" spans="1:14" x14ac:dyDescent="0.25">
      <c r="A14" s="438" t="s">
        <v>285</v>
      </c>
      <c r="B14" s="439"/>
      <c r="C14" s="439"/>
      <c r="D14" s="439"/>
      <c r="E14" s="439"/>
      <c r="F14" s="439"/>
      <c r="G14" s="439"/>
      <c r="H14" s="439"/>
      <c r="I14" s="439"/>
      <c r="J14" s="439"/>
      <c r="K14" s="439"/>
      <c r="L14" s="440"/>
      <c r="M14" s="447"/>
      <c r="N14" s="447"/>
    </row>
    <row r="15" spans="1:14" x14ac:dyDescent="0.25">
      <c r="A15" s="441"/>
      <c r="B15" s="442"/>
      <c r="C15" s="442"/>
      <c r="D15" s="442"/>
      <c r="E15" s="442"/>
      <c r="F15" s="442"/>
      <c r="G15" s="442"/>
      <c r="H15" s="442"/>
      <c r="I15" s="442"/>
      <c r="J15" s="442"/>
      <c r="K15" s="442"/>
      <c r="L15" s="443"/>
      <c r="M15" s="447"/>
      <c r="N15" s="447"/>
    </row>
    <row r="16" spans="1:14" x14ac:dyDescent="0.25">
      <c r="A16" s="438" t="s">
        <v>287</v>
      </c>
      <c r="B16" s="439"/>
      <c r="C16" s="439"/>
      <c r="D16" s="439"/>
      <c r="E16" s="439"/>
      <c r="F16" s="439"/>
      <c r="G16" s="439"/>
      <c r="H16" s="439"/>
      <c r="I16" s="439"/>
      <c r="J16" s="439"/>
      <c r="K16" s="439"/>
      <c r="L16" s="440"/>
      <c r="M16" s="447"/>
      <c r="N16" s="447"/>
    </row>
    <row r="17" spans="1:14" x14ac:dyDescent="0.25">
      <c r="A17" s="444"/>
      <c r="B17" s="445"/>
      <c r="C17" s="445"/>
      <c r="D17" s="445"/>
      <c r="E17" s="445"/>
      <c r="F17" s="445"/>
      <c r="G17" s="445"/>
      <c r="H17" s="445"/>
      <c r="I17" s="445"/>
      <c r="J17" s="445"/>
      <c r="K17" s="445"/>
      <c r="L17" s="446"/>
      <c r="M17" s="447"/>
      <c r="N17" s="447"/>
    </row>
    <row r="20" spans="1:14" x14ac:dyDescent="0.25">
      <c r="A20" s="462" t="s">
        <v>120</v>
      </c>
      <c r="B20" s="462"/>
      <c r="C20" s="462"/>
      <c r="D20" s="462"/>
      <c r="E20" s="462"/>
      <c r="F20" s="462"/>
      <c r="G20" s="462"/>
      <c r="H20" s="462"/>
      <c r="I20" s="462"/>
      <c r="J20" s="462"/>
      <c r="K20" s="462"/>
      <c r="L20" s="462"/>
      <c r="M20" s="463"/>
      <c r="N20" s="464"/>
    </row>
    <row r="21" spans="1:14" x14ac:dyDescent="0.25">
      <c r="A21" s="451" t="s">
        <v>121</v>
      </c>
      <c r="B21" s="452"/>
      <c r="C21" s="452"/>
      <c r="D21" s="452"/>
      <c r="E21" s="452"/>
      <c r="F21" s="452"/>
      <c r="G21" s="452"/>
      <c r="H21" s="452"/>
      <c r="I21" s="452"/>
      <c r="J21" s="452"/>
      <c r="K21" s="452"/>
      <c r="L21" s="452"/>
      <c r="M21" s="455" t="s">
        <v>116</v>
      </c>
      <c r="N21" s="455"/>
    </row>
    <row r="22" spans="1:14" x14ac:dyDescent="0.25">
      <c r="A22" s="453"/>
      <c r="B22" s="454"/>
      <c r="C22" s="454"/>
      <c r="D22" s="454"/>
      <c r="E22" s="454"/>
      <c r="F22" s="454"/>
      <c r="G22" s="454"/>
      <c r="H22" s="454"/>
      <c r="I22" s="454"/>
      <c r="J22" s="454"/>
      <c r="K22" s="454"/>
      <c r="L22" s="454"/>
      <c r="M22" s="455"/>
      <c r="N22" s="455"/>
    </row>
    <row r="23" spans="1:14" x14ac:dyDescent="0.25">
      <c r="A23" s="438" t="s">
        <v>288</v>
      </c>
      <c r="B23" s="439"/>
      <c r="C23" s="439"/>
      <c r="D23" s="439"/>
      <c r="E23" s="439"/>
      <c r="F23" s="439"/>
      <c r="G23" s="439"/>
      <c r="H23" s="439"/>
      <c r="I23" s="439"/>
      <c r="J23" s="439"/>
      <c r="K23" s="439"/>
      <c r="L23" s="440"/>
      <c r="M23" s="456"/>
      <c r="N23" s="457"/>
    </row>
    <row r="24" spans="1:14" x14ac:dyDescent="0.25">
      <c r="A24" s="441"/>
      <c r="B24" s="442"/>
      <c r="C24" s="442"/>
      <c r="D24" s="442"/>
      <c r="E24" s="442"/>
      <c r="F24" s="442"/>
      <c r="G24" s="442"/>
      <c r="H24" s="442"/>
      <c r="I24" s="442"/>
      <c r="J24" s="442"/>
      <c r="K24" s="442"/>
      <c r="L24" s="443"/>
      <c r="M24" s="458"/>
      <c r="N24" s="459"/>
    </row>
    <row r="25" spans="1:14" x14ac:dyDescent="0.25">
      <c r="A25" s="441"/>
      <c r="B25" s="442"/>
      <c r="C25" s="442"/>
      <c r="D25" s="442"/>
      <c r="E25" s="442"/>
      <c r="F25" s="442"/>
      <c r="G25" s="442"/>
      <c r="H25" s="442"/>
      <c r="I25" s="442"/>
      <c r="J25" s="442"/>
      <c r="K25" s="442"/>
      <c r="L25" s="443"/>
      <c r="M25" s="460"/>
      <c r="N25" s="461"/>
    </row>
    <row r="26" spans="1:14" x14ac:dyDescent="0.25">
      <c r="A26" s="438" t="s">
        <v>289</v>
      </c>
      <c r="B26" s="439"/>
      <c r="C26" s="439"/>
      <c r="D26" s="439"/>
      <c r="E26" s="439"/>
      <c r="F26" s="439"/>
      <c r="G26" s="439"/>
      <c r="H26" s="439"/>
      <c r="I26" s="439"/>
      <c r="J26" s="439"/>
      <c r="K26" s="439"/>
      <c r="L26" s="440"/>
      <c r="M26" s="456"/>
      <c r="N26" s="457"/>
    </row>
    <row r="27" spans="1:14" x14ac:dyDescent="0.25">
      <c r="A27" s="441"/>
      <c r="B27" s="442"/>
      <c r="C27" s="442"/>
      <c r="D27" s="442"/>
      <c r="E27" s="442"/>
      <c r="F27" s="442"/>
      <c r="G27" s="442"/>
      <c r="H27" s="442"/>
      <c r="I27" s="442"/>
      <c r="J27" s="442"/>
      <c r="K27" s="442"/>
      <c r="L27" s="443"/>
      <c r="M27" s="458"/>
      <c r="N27" s="459"/>
    </row>
    <row r="28" spans="1:14" x14ac:dyDescent="0.25">
      <c r="A28" s="441"/>
      <c r="B28" s="442"/>
      <c r="C28" s="442"/>
      <c r="D28" s="442"/>
      <c r="E28" s="442"/>
      <c r="F28" s="442"/>
      <c r="G28" s="442"/>
      <c r="H28" s="442"/>
      <c r="I28" s="442"/>
      <c r="J28" s="442"/>
      <c r="K28" s="442"/>
      <c r="L28" s="443"/>
      <c r="M28" s="460"/>
      <c r="N28" s="461"/>
    </row>
    <row r="29" spans="1:14" x14ac:dyDescent="0.25">
      <c r="A29" s="438" t="s">
        <v>290</v>
      </c>
      <c r="B29" s="439"/>
      <c r="C29" s="439"/>
      <c r="D29" s="439"/>
      <c r="E29" s="439"/>
      <c r="F29" s="439"/>
      <c r="G29" s="439"/>
      <c r="H29" s="439"/>
      <c r="I29" s="439"/>
      <c r="J29" s="439"/>
      <c r="K29" s="439"/>
      <c r="L29" s="440"/>
      <c r="M29" s="447"/>
      <c r="N29" s="447"/>
    </row>
    <row r="30" spans="1:14" x14ac:dyDescent="0.25">
      <c r="A30" s="441"/>
      <c r="B30" s="442"/>
      <c r="C30" s="442"/>
      <c r="D30" s="442"/>
      <c r="E30" s="442"/>
      <c r="F30" s="442"/>
      <c r="G30" s="442"/>
      <c r="H30" s="442"/>
      <c r="I30" s="442"/>
      <c r="J30" s="442"/>
      <c r="K30" s="442"/>
      <c r="L30" s="443"/>
      <c r="M30" s="447"/>
      <c r="N30" s="447"/>
    </row>
    <row r="31" spans="1:14" x14ac:dyDescent="0.25">
      <c r="A31" s="444"/>
      <c r="B31" s="445"/>
      <c r="C31" s="445"/>
      <c r="D31" s="445"/>
      <c r="E31" s="445"/>
      <c r="F31" s="445"/>
      <c r="G31" s="445"/>
      <c r="H31" s="445"/>
      <c r="I31" s="445"/>
      <c r="J31" s="445"/>
      <c r="K31" s="445"/>
      <c r="L31" s="446"/>
      <c r="M31" s="447"/>
      <c r="N31" s="447"/>
    </row>
    <row r="32" spans="1:14" x14ac:dyDescent="0.25">
      <c r="A32" s="58"/>
      <c r="B32" s="58"/>
      <c r="C32" s="58"/>
      <c r="D32" s="58"/>
      <c r="E32" s="58"/>
      <c r="F32" s="58"/>
      <c r="G32" s="58"/>
      <c r="H32" s="58"/>
      <c r="I32" s="58"/>
      <c r="J32" s="58"/>
      <c r="K32" s="58"/>
      <c r="L32" s="58"/>
      <c r="M32" s="59"/>
      <c r="N32" s="59"/>
    </row>
    <row r="33" spans="1:14" x14ac:dyDescent="0.25">
      <c r="A33" s="448" t="s">
        <v>122</v>
      </c>
      <c r="B33" s="449"/>
      <c r="C33" s="449"/>
      <c r="D33" s="449"/>
      <c r="E33" s="449"/>
      <c r="F33" s="449"/>
      <c r="G33" s="449"/>
      <c r="H33" s="449"/>
      <c r="I33" s="449"/>
      <c r="J33" s="449"/>
      <c r="K33" s="449"/>
      <c r="L33" s="449"/>
      <c r="M33" s="449"/>
      <c r="N33" s="450"/>
    </row>
    <row r="34" spans="1:14" x14ac:dyDescent="0.25">
      <c r="A34" s="435" t="s">
        <v>291</v>
      </c>
      <c r="B34" s="436"/>
      <c r="C34" s="436"/>
      <c r="D34" s="436"/>
      <c r="E34" s="436"/>
      <c r="F34" s="436"/>
      <c r="G34" s="436"/>
      <c r="H34" s="436"/>
      <c r="I34" s="436"/>
      <c r="J34" s="436"/>
      <c r="K34" s="436"/>
      <c r="L34" s="436"/>
      <c r="M34" s="436"/>
      <c r="N34" s="437"/>
    </row>
    <row r="35" spans="1:14" x14ac:dyDescent="0.25">
      <c r="A35" s="435" t="s">
        <v>292</v>
      </c>
      <c r="B35" s="436"/>
      <c r="C35" s="436"/>
      <c r="D35" s="436"/>
      <c r="E35" s="436"/>
      <c r="F35" s="436"/>
      <c r="G35" s="436"/>
      <c r="H35" s="436"/>
      <c r="I35" s="436"/>
      <c r="J35" s="436"/>
      <c r="K35" s="436"/>
      <c r="L35" s="436"/>
      <c r="M35" s="436"/>
      <c r="N35" s="437"/>
    </row>
    <row r="36" spans="1:14" x14ac:dyDescent="0.25">
      <c r="A36" s="435" t="s">
        <v>293</v>
      </c>
      <c r="B36" s="436"/>
      <c r="C36" s="436"/>
      <c r="D36" s="436"/>
      <c r="E36" s="436"/>
      <c r="F36" s="436"/>
      <c r="G36" s="436"/>
      <c r="H36" s="436"/>
      <c r="I36" s="436"/>
      <c r="J36" s="436"/>
      <c r="K36" s="436"/>
      <c r="L36" s="436"/>
      <c r="M36" s="436"/>
      <c r="N36" s="437"/>
    </row>
    <row r="37" spans="1:14" x14ac:dyDescent="0.25">
      <c r="A37" s="435" t="s">
        <v>294</v>
      </c>
      <c r="B37" s="436"/>
      <c r="C37" s="436"/>
      <c r="D37" s="436"/>
      <c r="E37" s="436"/>
      <c r="F37" s="436"/>
      <c r="G37" s="436"/>
      <c r="H37" s="436"/>
      <c r="I37" s="436"/>
      <c r="J37" s="436"/>
      <c r="K37" s="436"/>
      <c r="L37" s="436"/>
      <c r="M37" s="436"/>
      <c r="N37" s="437"/>
    </row>
    <row r="38" spans="1:14" x14ac:dyDescent="0.25">
      <c r="A38" s="435" t="s">
        <v>295</v>
      </c>
      <c r="B38" s="436"/>
      <c r="C38" s="436"/>
      <c r="D38" s="436"/>
      <c r="E38" s="436"/>
      <c r="F38" s="436"/>
      <c r="G38" s="436"/>
      <c r="H38" s="436"/>
      <c r="I38" s="436"/>
      <c r="J38" s="436"/>
      <c r="K38" s="436"/>
      <c r="L38" s="436"/>
      <c r="M38" s="436"/>
      <c r="N38" s="437"/>
    </row>
    <row r="39" spans="1:14" x14ac:dyDescent="0.25">
      <c r="A39" s="435" t="s">
        <v>296</v>
      </c>
      <c r="B39" s="436"/>
      <c r="C39" s="436"/>
      <c r="D39" s="436"/>
      <c r="E39" s="436"/>
      <c r="F39" s="436"/>
      <c r="G39" s="436"/>
      <c r="H39" s="436"/>
      <c r="I39" s="436"/>
      <c r="J39" s="436"/>
      <c r="K39" s="436"/>
      <c r="L39" s="436"/>
      <c r="M39" s="436"/>
      <c r="N39" s="437"/>
    </row>
    <row r="40" spans="1:14" x14ac:dyDescent="0.25">
      <c r="A40" s="435" t="s">
        <v>297</v>
      </c>
      <c r="B40" s="436"/>
      <c r="C40" s="436"/>
      <c r="D40" s="436"/>
      <c r="E40" s="436"/>
      <c r="F40" s="436"/>
      <c r="G40" s="436"/>
      <c r="H40" s="436"/>
      <c r="I40" s="436"/>
      <c r="J40" s="436"/>
      <c r="K40" s="436"/>
      <c r="L40" s="436"/>
      <c r="M40" s="436"/>
      <c r="N40" s="437"/>
    </row>
    <row r="41" spans="1:14" x14ac:dyDescent="0.25">
      <c r="A41" s="435" t="s">
        <v>298</v>
      </c>
      <c r="B41" s="436"/>
      <c r="C41" s="436"/>
      <c r="D41" s="436"/>
      <c r="E41" s="436"/>
      <c r="F41" s="436"/>
      <c r="G41" s="436"/>
      <c r="H41" s="436"/>
      <c r="I41" s="436"/>
      <c r="J41" s="436"/>
      <c r="K41" s="436"/>
      <c r="L41" s="436"/>
      <c r="M41" s="436"/>
      <c r="N41" s="437"/>
    </row>
    <row r="42" spans="1:14" x14ac:dyDescent="0.25">
      <c r="A42" s="435" t="s">
        <v>299</v>
      </c>
      <c r="B42" s="436"/>
      <c r="C42" s="436"/>
      <c r="D42" s="436"/>
      <c r="E42" s="436"/>
      <c r="F42" s="436"/>
      <c r="G42" s="436"/>
      <c r="H42" s="436"/>
      <c r="I42" s="436"/>
      <c r="J42" s="436"/>
      <c r="K42" s="436"/>
      <c r="L42" s="436"/>
      <c r="M42" s="436"/>
      <c r="N42" s="437"/>
    </row>
    <row r="43" spans="1:14" x14ac:dyDescent="0.25">
      <c r="A43" s="435" t="s">
        <v>300</v>
      </c>
      <c r="B43" s="436"/>
      <c r="C43" s="436"/>
      <c r="D43" s="436"/>
      <c r="E43" s="436"/>
      <c r="F43" s="436"/>
      <c r="G43" s="436"/>
      <c r="H43" s="436"/>
      <c r="I43" s="436"/>
      <c r="J43" s="436"/>
      <c r="K43" s="436"/>
      <c r="L43" s="436"/>
      <c r="M43" s="436"/>
      <c r="N43" s="437"/>
    </row>
    <row r="44" spans="1:14" x14ac:dyDescent="0.25">
      <c r="A44" s="435" t="s">
        <v>301</v>
      </c>
      <c r="B44" s="436"/>
      <c r="C44" s="436"/>
      <c r="D44" s="436"/>
      <c r="E44" s="436"/>
      <c r="F44" s="436"/>
      <c r="G44" s="436"/>
      <c r="H44" s="436"/>
      <c r="I44" s="436"/>
      <c r="J44" s="436"/>
      <c r="K44" s="436"/>
      <c r="L44" s="436"/>
      <c r="M44" s="436"/>
      <c r="N44" s="437"/>
    </row>
    <row r="45" spans="1:14" x14ac:dyDescent="0.25">
      <c r="A45" s="435" t="s">
        <v>302</v>
      </c>
      <c r="B45" s="436"/>
      <c r="C45" s="436"/>
      <c r="D45" s="436"/>
      <c r="E45" s="436"/>
      <c r="F45" s="436"/>
      <c r="G45" s="436"/>
      <c r="H45" s="436"/>
      <c r="I45" s="436"/>
      <c r="J45" s="436"/>
      <c r="K45" s="436"/>
      <c r="L45" s="436"/>
      <c r="M45" s="436"/>
      <c r="N45" s="437"/>
    </row>
  </sheetData>
  <mergeCells count="35">
    <mergeCell ref="A44:N44"/>
    <mergeCell ref="A45:N45"/>
    <mergeCell ref="A39:N39"/>
    <mergeCell ref="A40:N40"/>
    <mergeCell ref="A41:N41"/>
    <mergeCell ref="A42:N42"/>
    <mergeCell ref="A43:N43"/>
    <mergeCell ref="A11:L13"/>
    <mergeCell ref="M11:N13"/>
    <mergeCell ref="A1:N1"/>
    <mergeCell ref="A8:L8"/>
    <mergeCell ref="M8:N8"/>
    <mergeCell ref="A9:L10"/>
    <mergeCell ref="M9:N10"/>
    <mergeCell ref="A5:N6"/>
    <mergeCell ref="A14:L15"/>
    <mergeCell ref="M14:N15"/>
    <mergeCell ref="A16:L17"/>
    <mergeCell ref="M16:N17"/>
    <mergeCell ref="A20:L20"/>
    <mergeCell ref="M20:N20"/>
    <mergeCell ref="A21:L22"/>
    <mergeCell ref="M21:N22"/>
    <mergeCell ref="A23:L25"/>
    <mergeCell ref="M23:N25"/>
    <mergeCell ref="A26:L28"/>
    <mergeCell ref="M26:N28"/>
    <mergeCell ref="A38:N38"/>
    <mergeCell ref="A29:L31"/>
    <mergeCell ref="M29:N31"/>
    <mergeCell ref="A33:N33"/>
    <mergeCell ref="A34:N34"/>
    <mergeCell ref="A35:N35"/>
    <mergeCell ref="A36:N36"/>
    <mergeCell ref="A37:N37"/>
  </mergeCells>
  <pageMargins left="0.70866141732283472" right="0.70866141732283472" top="0.39370078740157483" bottom="0.74803149606299213" header="0.31496062992125984" footer="0.39370078740157483"/>
  <pageSetup paperSize="9" orientation="landscape" horizontalDpi="4294967295" verticalDpi="4294967295" r:id="rId1"/>
  <headerFooter differentFirst="1">
    <firstFooter>&amp;LDECAN,
Prof. univ. dr. Călin Emilian Hințea&amp;RDIRECTOR DE DEPARTAMENT,
Prof. univ.dr. Ioan Hosu</first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11</xdr:col>
                    <xdr:colOff>609600</xdr:colOff>
                    <xdr:row>7</xdr:row>
                    <xdr:rowOff>0</xdr:rowOff>
                  </from>
                  <to>
                    <xdr:col>13</xdr:col>
                    <xdr:colOff>600075</xdr:colOff>
                    <xdr:row>8</xdr:row>
                    <xdr:rowOff>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12</xdr:col>
                    <xdr:colOff>76200</xdr:colOff>
                    <xdr:row>7</xdr:row>
                    <xdr:rowOff>9525</xdr:rowOff>
                  </from>
                  <to>
                    <xdr:col>12</xdr:col>
                    <xdr:colOff>523875</xdr:colOff>
                    <xdr:row>7</xdr:row>
                    <xdr:rowOff>180975</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13</xdr:col>
                    <xdr:colOff>76200</xdr:colOff>
                    <xdr:row>7</xdr:row>
                    <xdr:rowOff>9525</xdr:rowOff>
                  </from>
                  <to>
                    <xdr:col>13</xdr:col>
                    <xdr:colOff>542925</xdr:colOff>
                    <xdr:row>7</xdr:row>
                    <xdr:rowOff>180975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11</xdr:col>
                    <xdr:colOff>609600</xdr:colOff>
                    <xdr:row>13</xdr:row>
                    <xdr:rowOff>95250</xdr:rowOff>
                  </from>
                  <to>
                    <xdr:col>13</xdr:col>
                    <xdr:colOff>600075</xdr:colOff>
                    <xdr:row>14</xdr:row>
                    <xdr:rowOff>95250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12</xdr:col>
                    <xdr:colOff>76200</xdr:colOff>
                    <xdr:row>13</xdr:row>
                    <xdr:rowOff>104775</xdr:rowOff>
                  </from>
                  <to>
                    <xdr:col>12</xdr:col>
                    <xdr:colOff>523875</xdr:colOff>
                    <xdr:row>14</xdr:row>
                    <xdr:rowOff>85725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13</xdr:col>
                    <xdr:colOff>76200</xdr:colOff>
                    <xdr:row>13</xdr:row>
                    <xdr:rowOff>104775</xdr:rowOff>
                  </from>
                  <to>
                    <xdr:col>13</xdr:col>
                    <xdr:colOff>542925</xdr:colOff>
                    <xdr:row>14</xdr:row>
                    <xdr:rowOff>85725</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11</xdr:col>
                    <xdr:colOff>609600</xdr:colOff>
                    <xdr:row>15</xdr:row>
                    <xdr:rowOff>95250</xdr:rowOff>
                  </from>
                  <to>
                    <xdr:col>13</xdr:col>
                    <xdr:colOff>600075</xdr:colOff>
                    <xdr:row>16</xdr:row>
                    <xdr:rowOff>95250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12</xdr:col>
                    <xdr:colOff>76200</xdr:colOff>
                    <xdr:row>15</xdr:row>
                    <xdr:rowOff>104775</xdr:rowOff>
                  </from>
                  <to>
                    <xdr:col>12</xdr:col>
                    <xdr:colOff>523875</xdr:colOff>
                    <xdr:row>16</xdr:row>
                    <xdr:rowOff>85725</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13</xdr:col>
                    <xdr:colOff>76200</xdr:colOff>
                    <xdr:row>15</xdr:row>
                    <xdr:rowOff>104775</xdr:rowOff>
                  </from>
                  <to>
                    <xdr:col>13</xdr:col>
                    <xdr:colOff>542925</xdr:colOff>
                    <xdr:row>16</xdr:row>
                    <xdr:rowOff>85725</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11</xdr:col>
                    <xdr:colOff>609600</xdr:colOff>
                    <xdr:row>19</xdr:row>
                    <xdr:rowOff>0</xdr:rowOff>
                  </from>
                  <to>
                    <xdr:col>13</xdr:col>
                    <xdr:colOff>600075</xdr:colOff>
                    <xdr:row>20</xdr:row>
                    <xdr:rowOff>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12</xdr:col>
                    <xdr:colOff>76200</xdr:colOff>
                    <xdr:row>19</xdr:row>
                    <xdr:rowOff>9525</xdr:rowOff>
                  </from>
                  <to>
                    <xdr:col>12</xdr:col>
                    <xdr:colOff>523875</xdr:colOff>
                    <xdr:row>19</xdr:row>
                    <xdr:rowOff>180975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13</xdr:col>
                    <xdr:colOff>76200</xdr:colOff>
                    <xdr:row>19</xdr:row>
                    <xdr:rowOff>9525</xdr:rowOff>
                  </from>
                  <to>
                    <xdr:col>13</xdr:col>
                    <xdr:colOff>542925</xdr:colOff>
                    <xdr:row>19</xdr:row>
                    <xdr:rowOff>180975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11</xdr:col>
                    <xdr:colOff>609600</xdr:colOff>
                    <xdr:row>22</xdr:row>
                    <xdr:rowOff>95250</xdr:rowOff>
                  </from>
                  <to>
                    <xdr:col>13</xdr:col>
                    <xdr:colOff>600075</xdr:colOff>
                    <xdr:row>24</xdr:row>
                    <xdr:rowOff>95250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12</xdr:col>
                    <xdr:colOff>76200</xdr:colOff>
                    <xdr:row>22</xdr:row>
                    <xdr:rowOff>114300</xdr:rowOff>
                  </from>
                  <to>
                    <xdr:col>12</xdr:col>
                    <xdr:colOff>523875</xdr:colOff>
                    <xdr:row>24</xdr:row>
                    <xdr:rowOff>85725</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13</xdr:col>
                    <xdr:colOff>76200</xdr:colOff>
                    <xdr:row>22</xdr:row>
                    <xdr:rowOff>123825</xdr:rowOff>
                  </from>
                  <to>
                    <xdr:col>13</xdr:col>
                    <xdr:colOff>542925</xdr:colOff>
                    <xdr:row>24</xdr:row>
                    <xdr:rowOff>85725</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11</xdr:col>
                    <xdr:colOff>609600</xdr:colOff>
                    <xdr:row>25</xdr:row>
                    <xdr:rowOff>95250</xdr:rowOff>
                  </from>
                  <to>
                    <xdr:col>13</xdr:col>
                    <xdr:colOff>600075</xdr:colOff>
                    <xdr:row>27</xdr:row>
                    <xdr:rowOff>95250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12</xdr:col>
                    <xdr:colOff>76200</xdr:colOff>
                    <xdr:row>25</xdr:row>
                    <xdr:rowOff>114300</xdr:rowOff>
                  </from>
                  <to>
                    <xdr:col>12</xdr:col>
                    <xdr:colOff>523875</xdr:colOff>
                    <xdr:row>27</xdr:row>
                    <xdr:rowOff>85725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13</xdr:col>
                    <xdr:colOff>76200</xdr:colOff>
                    <xdr:row>25</xdr:row>
                    <xdr:rowOff>123825</xdr:rowOff>
                  </from>
                  <to>
                    <xdr:col>13</xdr:col>
                    <xdr:colOff>542925</xdr:colOff>
                    <xdr:row>27</xdr:row>
                    <xdr:rowOff>85725</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11</xdr:col>
                    <xdr:colOff>609600</xdr:colOff>
                    <xdr:row>28</xdr:row>
                    <xdr:rowOff>95250</xdr:rowOff>
                  </from>
                  <to>
                    <xdr:col>13</xdr:col>
                    <xdr:colOff>600075</xdr:colOff>
                    <xdr:row>30</xdr:row>
                    <xdr:rowOff>95250</xdr:rowOff>
                  </to>
                </anchor>
              </controlPr>
            </control>
          </mc:Choice>
        </mc:AlternateContent>
        <mc:AlternateContent xmlns:mc="http://schemas.openxmlformats.org/markup-compatibility/2006">
          <mc:Choice Requires="x14">
            <control shapeId="2068" r:id="rId23" name="Option Button 20">
              <controlPr defaultSize="0" autoFill="0" autoLine="0" autoPict="0">
                <anchor moveWithCells="1">
                  <from>
                    <xdr:col>12</xdr:col>
                    <xdr:colOff>76200</xdr:colOff>
                    <xdr:row>28</xdr:row>
                    <xdr:rowOff>114300</xdr:rowOff>
                  </from>
                  <to>
                    <xdr:col>12</xdr:col>
                    <xdr:colOff>523875</xdr:colOff>
                    <xdr:row>30</xdr:row>
                    <xdr:rowOff>85725</xdr:rowOff>
                  </to>
                </anchor>
              </controlPr>
            </control>
          </mc:Choice>
        </mc:AlternateContent>
        <mc:AlternateContent xmlns:mc="http://schemas.openxmlformats.org/markup-compatibility/2006">
          <mc:Choice Requires="x14">
            <control shapeId="2069" r:id="rId24" name="Option Button 21">
              <controlPr defaultSize="0" autoFill="0" autoLine="0" autoPict="0">
                <anchor moveWithCells="1">
                  <from>
                    <xdr:col>13</xdr:col>
                    <xdr:colOff>76200</xdr:colOff>
                    <xdr:row>28</xdr:row>
                    <xdr:rowOff>123825</xdr:rowOff>
                  </from>
                  <to>
                    <xdr:col>13</xdr:col>
                    <xdr:colOff>542925</xdr:colOff>
                    <xdr:row>30</xdr:row>
                    <xdr:rowOff>85725</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11</xdr:col>
                    <xdr:colOff>609600</xdr:colOff>
                    <xdr:row>10</xdr:row>
                    <xdr:rowOff>95250</xdr:rowOff>
                  </from>
                  <to>
                    <xdr:col>13</xdr:col>
                    <xdr:colOff>600075</xdr:colOff>
                    <xdr:row>12</xdr:row>
                    <xdr:rowOff>95250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12</xdr:col>
                    <xdr:colOff>76200</xdr:colOff>
                    <xdr:row>10</xdr:row>
                    <xdr:rowOff>114300</xdr:rowOff>
                  </from>
                  <to>
                    <xdr:col>12</xdr:col>
                    <xdr:colOff>523875</xdr:colOff>
                    <xdr:row>12</xdr:row>
                    <xdr:rowOff>76200</xdr:rowOff>
                  </to>
                </anchor>
              </controlPr>
            </control>
          </mc:Choice>
        </mc:AlternateContent>
        <mc:AlternateContent xmlns:mc="http://schemas.openxmlformats.org/markup-compatibility/2006">
          <mc:Choice Requires="x14">
            <control shapeId="2072" r:id="rId27" name="Option Button 24">
              <controlPr defaultSize="0" autoFill="0" autoLine="0" autoPict="0">
                <anchor moveWithCells="1">
                  <from>
                    <xdr:col>13</xdr:col>
                    <xdr:colOff>76200</xdr:colOff>
                    <xdr:row>10</xdr:row>
                    <xdr:rowOff>114300</xdr:rowOff>
                  </from>
                  <to>
                    <xdr:col>13</xdr:col>
                    <xdr:colOff>542925</xdr:colOff>
                    <xdr:row>12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Plan</vt:lpstr>
      <vt:lpstr>Raport_revizuire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Gelu Cosmin Gherghin</cp:lastModifiedBy>
  <cp:lastPrinted>2025-04-17T11:13:04Z</cp:lastPrinted>
  <dcterms:created xsi:type="dcterms:W3CDTF">2013-06-27T08:19:59Z</dcterms:created>
  <dcterms:modified xsi:type="dcterms:W3CDTF">2025-04-22T13:10:50Z</dcterms:modified>
</cp:coreProperties>
</file>