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codeName="ThisWorkbook" defaultThemeVersion="124226"/>
  <mc:AlternateContent xmlns:mc="http://schemas.openxmlformats.org/markup-compatibility/2006">
    <mc:Choice Requires="x15">
      <x15ac:absPath xmlns:x15ac="http://schemas.microsoft.com/office/spreadsheetml/2010/11/ac" url="/Users/mihneastoica/Desktop/"/>
    </mc:Choice>
  </mc:AlternateContent>
  <xr:revisionPtr revIDLastSave="0" documentId="8_{90A3CFF4-447F-044B-9B37-2EF55896A683}" xr6:coauthVersionLast="47" xr6:coauthVersionMax="47" xr10:uidLastSave="{00000000-0000-0000-0000-000000000000}"/>
  <bookViews>
    <workbookView xWindow="1700" yWindow="460" windowWidth="25460" windowHeight="16640" xr2:uid="{00000000-000D-0000-FFFF-FFFF00000000}"/>
  </bookViews>
  <sheets>
    <sheet name="Plan" sheetId="1" r:id="rId1"/>
    <sheet name="Raport_revizuir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63" i="1" l="1"/>
  <c r="S263" i="1"/>
  <c r="R263" i="1"/>
  <c r="Q263" i="1"/>
  <c r="M263" i="1"/>
  <c r="L263" i="1"/>
  <c r="K263" i="1"/>
  <c r="J263" i="1"/>
  <c r="A263" i="1"/>
  <c r="T260" i="1" l="1"/>
  <c r="S260" i="1"/>
  <c r="R260" i="1"/>
  <c r="Q260" i="1"/>
  <c r="M260" i="1"/>
  <c r="L260" i="1"/>
  <c r="K260" i="1"/>
  <c r="J260" i="1"/>
  <c r="A260" i="1"/>
  <c r="L203" i="1"/>
  <c r="M203" i="1"/>
  <c r="K203" i="1"/>
  <c r="T202" i="1"/>
  <c r="S202" i="1"/>
  <c r="R202" i="1"/>
  <c r="Q202" i="1"/>
  <c r="K202" i="1"/>
  <c r="L202" i="1"/>
  <c r="M202" i="1"/>
  <c r="J202" i="1"/>
  <c r="L183" i="1"/>
  <c r="M183" i="1"/>
  <c r="K183" i="1"/>
  <c r="P181" i="1"/>
  <c r="P180" i="1"/>
  <c r="P179" i="1"/>
  <c r="P178" i="1"/>
  <c r="P177" i="1"/>
  <c r="K182" i="1"/>
  <c r="L182" i="1"/>
  <c r="M182" i="1"/>
  <c r="J182" i="1"/>
  <c r="T182" i="1"/>
  <c r="S182" i="1"/>
  <c r="R182" i="1"/>
  <c r="Q182" i="1"/>
  <c r="P176" i="1" l="1"/>
  <c r="N177" i="1"/>
  <c r="O177" i="1" s="1"/>
  <c r="N176" i="1"/>
  <c r="P168" i="1"/>
  <c r="N168" i="1"/>
  <c r="P167" i="1"/>
  <c r="N167" i="1"/>
  <c r="P171" i="1"/>
  <c r="N171" i="1"/>
  <c r="P170" i="1"/>
  <c r="N170" i="1"/>
  <c r="P169" i="1"/>
  <c r="N169" i="1"/>
  <c r="P159" i="1"/>
  <c r="N159" i="1"/>
  <c r="P158" i="1"/>
  <c r="N158" i="1"/>
  <c r="P162" i="1"/>
  <c r="N162" i="1"/>
  <c r="P161" i="1"/>
  <c r="N161" i="1"/>
  <c r="P160" i="1"/>
  <c r="N160" i="1"/>
  <c r="P153" i="1"/>
  <c r="N153" i="1"/>
  <c r="P152" i="1"/>
  <c r="N152" i="1"/>
  <c r="P151" i="1"/>
  <c r="N151" i="1"/>
  <c r="P183" i="1" l="1"/>
  <c r="P182" i="1"/>
  <c r="N183" i="1"/>
  <c r="N182" i="1"/>
  <c r="O160" i="1"/>
  <c r="O151" i="1"/>
  <c r="O167" i="1"/>
  <c r="O171" i="1"/>
  <c r="O169" i="1"/>
  <c r="O168" i="1"/>
  <c r="O170" i="1"/>
  <c r="O158" i="1"/>
  <c r="O161" i="1"/>
  <c r="O159" i="1"/>
  <c r="O162" i="1"/>
  <c r="O152" i="1"/>
  <c r="O153" i="1"/>
  <c r="O183" i="1" l="1"/>
  <c r="O182" i="1"/>
  <c r="S373" i="1"/>
  <c r="R373" i="1"/>
  <c r="K373" i="1"/>
  <c r="L373" i="1"/>
  <c r="M373" i="1"/>
  <c r="J373" i="1"/>
  <c r="L218" i="1" l="1"/>
  <c r="M218" i="1"/>
  <c r="K218" i="1"/>
  <c r="T217" i="1"/>
  <c r="S217" i="1"/>
  <c r="K217" i="1"/>
  <c r="L217" i="1"/>
  <c r="M217" i="1"/>
  <c r="J217" i="1"/>
  <c r="U32" i="1" l="1"/>
  <c r="N371" i="1" l="1"/>
  <c r="P371" i="1"/>
  <c r="Q373" i="1"/>
  <c r="K374" i="1"/>
  <c r="L374" i="1"/>
  <c r="M374" i="1"/>
  <c r="O371" i="1" l="1"/>
  <c r="T324" i="1"/>
  <c r="S324" i="1"/>
  <c r="R324" i="1"/>
  <c r="Q324" i="1"/>
  <c r="M324" i="1"/>
  <c r="L324" i="1"/>
  <c r="K324" i="1"/>
  <c r="J324" i="1"/>
  <c r="A324" i="1"/>
  <c r="T306" i="1"/>
  <c r="S306" i="1"/>
  <c r="R306" i="1"/>
  <c r="Q306" i="1"/>
  <c r="M306" i="1"/>
  <c r="L306" i="1"/>
  <c r="K306" i="1"/>
  <c r="J306" i="1"/>
  <c r="A306" i="1"/>
  <c r="T305" i="1"/>
  <c r="S305" i="1"/>
  <c r="R305" i="1"/>
  <c r="Q305" i="1"/>
  <c r="M305" i="1"/>
  <c r="L305" i="1"/>
  <c r="K305" i="1"/>
  <c r="J305" i="1"/>
  <c r="A305" i="1"/>
  <c r="T304" i="1"/>
  <c r="S304" i="1"/>
  <c r="R304" i="1"/>
  <c r="Q304" i="1"/>
  <c r="M304" i="1"/>
  <c r="L304" i="1"/>
  <c r="K304" i="1"/>
  <c r="J304" i="1"/>
  <c r="A304" i="1"/>
  <c r="N197" i="1" l="1"/>
  <c r="P197" i="1"/>
  <c r="N198" i="1"/>
  <c r="P198" i="1"/>
  <c r="N199" i="1"/>
  <c r="P199" i="1"/>
  <c r="O198" i="1" l="1"/>
  <c r="O199" i="1"/>
  <c r="O197" i="1"/>
  <c r="R217" i="1"/>
  <c r="Q217" i="1"/>
  <c r="P215" i="1" l="1"/>
  <c r="N215" i="1"/>
  <c r="P214" i="1"/>
  <c r="N214" i="1"/>
  <c r="N218" i="1" l="1"/>
  <c r="N217" i="1"/>
  <c r="P218" i="1"/>
  <c r="P217" i="1"/>
  <c r="O214" i="1"/>
  <c r="K219" i="1"/>
  <c r="O215" i="1"/>
  <c r="T234" i="1"/>
  <c r="O217" i="1" l="1"/>
  <c r="O218" i="1"/>
  <c r="N219" i="1" s="1"/>
  <c r="M235" i="1"/>
  <c r="L235" i="1"/>
  <c r="K235" i="1"/>
  <c r="S234" i="1" l="1"/>
  <c r="R234" i="1"/>
  <c r="Q234" i="1"/>
  <c r="M234" i="1"/>
  <c r="L234" i="1"/>
  <c r="K234" i="1"/>
  <c r="J234" i="1"/>
  <c r="A298" i="1" l="1"/>
  <c r="J298" i="1"/>
  <c r="K298" i="1"/>
  <c r="L298" i="1"/>
  <c r="M298" i="1"/>
  <c r="Q298" i="1"/>
  <c r="R298" i="1"/>
  <c r="S298" i="1"/>
  <c r="T298" i="1"/>
  <c r="A299" i="1"/>
  <c r="J299" i="1"/>
  <c r="K299" i="1"/>
  <c r="L299" i="1"/>
  <c r="M299" i="1"/>
  <c r="Q299" i="1"/>
  <c r="R299" i="1"/>
  <c r="S299" i="1"/>
  <c r="T299" i="1"/>
  <c r="T297" i="1"/>
  <c r="S297" i="1"/>
  <c r="R297" i="1"/>
  <c r="Q297" i="1"/>
  <c r="M297" i="1"/>
  <c r="L297" i="1"/>
  <c r="K297" i="1"/>
  <c r="J297" i="1"/>
  <c r="A297" i="1"/>
  <c r="T296" i="1"/>
  <c r="S296" i="1"/>
  <c r="R296" i="1"/>
  <c r="Q296" i="1"/>
  <c r="M296" i="1"/>
  <c r="L296" i="1"/>
  <c r="K296" i="1"/>
  <c r="J296" i="1"/>
  <c r="A296" i="1"/>
  <c r="T295" i="1"/>
  <c r="S295" i="1"/>
  <c r="R295" i="1"/>
  <c r="Q295" i="1"/>
  <c r="M295" i="1"/>
  <c r="L295" i="1"/>
  <c r="K295" i="1"/>
  <c r="J295" i="1"/>
  <c r="A295" i="1"/>
  <c r="T294" i="1"/>
  <c r="S294" i="1"/>
  <c r="R294" i="1"/>
  <c r="Q294" i="1"/>
  <c r="M294" i="1"/>
  <c r="L294" i="1"/>
  <c r="K294" i="1"/>
  <c r="J294" i="1"/>
  <c r="A294" i="1"/>
  <c r="T293" i="1"/>
  <c r="S293" i="1"/>
  <c r="R293" i="1"/>
  <c r="Q293" i="1"/>
  <c r="M293" i="1"/>
  <c r="L293" i="1"/>
  <c r="K293" i="1"/>
  <c r="J293" i="1"/>
  <c r="A293" i="1"/>
  <c r="T292" i="1"/>
  <c r="S292" i="1"/>
  <c r="R292" i="1"/>
  <c r="Q292" i="1"/>
  <c r="M292" i="1"/>
  <c r="L292" i="1"/>
  <c r="K292" i="1"/>
  <c r="J292" i="1"/>
  <c r="A292" i="1"/>
  <c r="T291" i="1"/>
  <c r="S291" i="1"/>
  <c r="R291" i="1"/>
  <c r="Q291" i="1"/>
  <c r="M291" i="1"/>
  <c r="L291" i="1"/>
  <c r="K291" i="1"/>
  <c r="J291" i="1"/>
  <c r="A291" i="1"/>
  <c r="T290" i="1"/>
  <c r="S290" i="1"/>
  <c r="R290" i="1"/>
  <c r="Q290" i="1"/>
  <c r="M290" i="1"/>
  <c r="L290" i="1"/>
  <c r="K290" i="1"/>
  <c r="J290" i="1"/>
  <c r="A290" i="1"/>
  <c r="T289" i="1"/>
  <c r="S289" i="1"/>
  <c r="R289" i="1"/>
  <c r="Q289" i="1"/>
  <c r="M289" i="1"/>
  <c r="L289" i="1"/>
  <c r="K289" i="1"/>
  <c r="J289" i="1"/>
  <c r="A289" i="1"/>
  <c r="P66" i="1" l="1"/>
  <c r="N66" i="1"/>
  <c r="P65" i="1"/>
  <c r="N65" i="1"/>
  <c r="O66" i="1" l="1"/>
  <c r="O65" i="1"/>
  <c r="P50" i="1" l="1"/>
  <c r="T327" i="1"/>
  <c r="T328" i="1" s="1"/>
  <c r="T323" i="1"/>
  <c r="T322" i="1"/>
  <c r="T321" i="1"/>
  <c r="T320" i="1"/>
  <c r="T303" i="1"/>
  <c r="T300" i="1"/>
  <c r="T288" i="1"/>
  <c r="T287" i="1"/>
  <c r="T286" i="1"/>
  <c r="T285" i="1"/>
  <c r="T284" i="1"/>
  <c r="T283" i="1"/>
  <c r="T282" i="1"/>
  <c r="T266" i="1"/>
  <c r="T262" i="1"/>
  <c r="T261" i="1"/>
  <c r="T259" i="1"/>
  <c r="T258" i="1"/>
  <c r="T257" i="1"/>
  <c r="T256" i="1"/>
  <c r="T255" i="1"/>
  <c r="P133" i="1"/>
  <c r="P306" i="1" s="1"/>
  <c r="P132" i="1"/>
  <c r="P305" i="1" s="1"/>
  <c r="P131" i="1"/>
  <c r="P130" i="1"/>
  <c r="P304" i="1" s="1"/>
  <c r="P129" i="1"/>
  <c r="N195" i="1"/>
  <c r="P195" i="1"/>
  <c r="N201" i="1"/>
  <c r="P201" i="1"/>
  <c r="P81" i="1"/>
  <c r="P296" i="1" s="1"/>
  <c r="N81" i="1"/>
  <c r="N296" i="1" s="1"/>
  <c r="P49" i="1"/>
  <c r="N49" i="1"/>
  <c r="T264" i="1" l="1"/>
  <c r="P203" i="1"/>
  <c r="P202" i="1"/>
  <c r="P234" i="1" s="1"/>
  <c r="N202" i="1"/>
  <c r="N234" i="1" s="1"/>
  <c r="N203" i="1"/>
  <c r="N235" i="1" s="1"/>
  <c r="P235" i="1"/>
  <c r="T307" i="1"/>
  <c r="T325" i="1"/>
  <c r="T301" i="1"/>
  <c r="T267" i="1"/>
  <c r="O81" i="1"/>
  <c r="O296" i="1" s="1"/>
  <c r="K204" i="1"/>
  <c r="K236" i="1" s="1"/>
  <c r="O195" i="1"/>
  <c r="O201" i="1"/>
  <c r="O49" i="1"/>
  <c r="T98" i="1"/>
  <c r="T134" i="1"/>
  <c r="T119" i="1"/>
  <c r="T82" i="1"/>
  <c r="T67" i="1"/>
  <c r="T51" i="1"/>
  <c r="P370" i="1"/>
  <c r="N370" i="1"/>
  <c r="P367" i="1"/>
  <c r="N367" i="1"/>
  <c r="P366" i="1"/>
  <c r="N366" i="1"/>
  <c r="P362" i="1"/>
  <c r="N362" i="1"/>
  <c r="P357" i="1"/>
  <c r="N357" i="1"/>
  <c r="P351" i="1"/>
  <c r="N351" i="1"/>
  <c r="P349" i="1"/>
  <c r="N349" i="1"/>
  <c r="O202" i="1" l="1"/>
  <c r="O203" i="1"/>
  <c r="P373" i="1"/>
  <c r="N373" i="1"/>
  <c r="N374" i="1"/>
  <c r="P374" i="1"/>
  <c r="K220" i="1"/>
  <c r="K237" i="1"/>
  <c r="O234" i="1"/>
  <c r="T329" i="1"/>
  <c r="K332" i="1" s="1"/>
  <c r="T308" i="1"/>
  <c r="K311" i="1" s="1"/>
  <c r="T268" i="1"/>
  <c r="K271" i="1" s="1"/>
  <c r="K185" i="1"/>
  <c r="K205" i="1"/>
  <c r="O366" i="1"/>
  <c r="O367" i="1"/>
  <c r="O357" i="1"/>
  <c r="K375" i="1"/>
  <c r="O349" i="1"/>
  <c r="O362" i="1"/>
  <c r="O351" i="1"/>
  <c r="O370" i="1"/>
  <c r="S51" i="1"/>
  <c r="R51" i="1"/>
  <c r="Q51" i="1"/>
  <c r="S67" i="1"/>
  <c r="R67" i="1"/>
  <c r="Q67" i="1"/>
  <c r="U34" i="1"/>
  <c r="U33" i="1"/>
  <c r="O373" i="1" l="1"/>
  <c r="U333" i="1"/>
  <c r="W333" i="1"/>
  <c r="O374" i="1"/>
  <c r="N375" i="1" s="1"/>
  <c r="N204" i="1"/>
  <c r="N236" i="1" s="1"/>
  <c r="O235" i="1"/>
  <c r="U51" i="1"/>
  <c r="U67" i="1"/>
  <c r="A266" i="1"/>
  <c r="S327" i="1" l="1"/>
  <c r="S328" i="1" s="1"/>
  <c r="R327" i="1"/>
  <c r="R328" i="1" s="1"/>
  <c r="Q327" i="1"/>
  <c r="Q328" i="1" s="1"/>
  <c r="P327" i="1"/>
  <c r="P328" i="1" s="1"/>
  <c r="M327" i="1"/>
  <c r="M328" i="1" s="1"/>
  <c r="L327" i="1"/>
  <c r="L328" i="1" s="1"/>
  <c r="K327" i="1"/>
  <c r="K328" i="1" s="1"/>
  <c r="J327" i="1"/>
  <c r="J328" i="1" s="1"/>
  <c r="A327" i="1"/>
  <c r="S323" i="1"/>
  <c r="R323" i="1"/>
  <c r="Q323" i="1"/>
  <c r="M323" i="1"/>
  <c r="L323" i="1"/>
  <c r="K323" i="1"/>
  <c r="J323" i="1"/>
  <c r="A323" i="1"/>
  <c r="S322" i="1"/>
  <c r="R322" i="1"/>
  <c r="Q322" i="1"/>
  <c r="P322" i="1"/>
  <c r="O322" i="1"/>
  <c r="N322" i="1"/>
  <c r="M322" i="1"/>
  <c r="L322" i="1"/>
  <c r="K322" i="1"/>
  <c r="J322" i="1"/>
  <c r="A322" i="1"/>
  <c r="S321" i="1"/>
  <c r="R321" i="1"/>
  <c r="Q321" i="1"/>
  <c r="P321" i="1"/>
  <c r="M321" i="1"/>
  <c r="L321" i="1"/>
  <c r="K321" i="1"/>
  <c r="J321" i="1"/>
  <c r="A321" i="1"/>
  <c r="S320" i="1"/>
  <c r="R320" i="1"/>
  <c r="Q320" i="1"/>
  <c r="P320" i="1"/>
  <c r="O320" i="1"/>
  <c r="N320" i="1"/>
  <c r="M320" i="1"/>
  <c r="L320" i="1"/>
  <c r="K320" i="1"/>
  <c r="J320" i="1"/>
  <c r="A320" i="1"/>
  <c r="S303" i="1"/>
  <c r="R303" i="1"/>
  <c r="Q303" i="1"/>
  <c r="P303" i="1"/>
  <c r="M303" i="1"/>
  <c r="L303" i="1"/>
  <c r="K303" i="1"/>
  <c r="J303" i="1"/>
  <c r="A303" i="1"/>
  <c r="S300" i="1"/>
  <c r="R300" i="1"/>
  <c r="Q300" i="1"/>
  <c r="M300" i="1"/>
  <c r="L300" i="1"/>
  <c r="K300" i="1"/>
  <c r="J300" i="1"/>
  <c r="A300" i="1"/>
  <c r="S288" i="1"/>
  <c r="R288" i="1"/>
  <c r="Q288" i="1"/>
  <c r="M288" i="1"/>
  <c r="L288" i="1"/>
  <c r="K288" i="1"/>
  <c r="J288" i="1"/>
  <c r="A288" i="1"/>
  <c r="S287" i="1"/>
  <c r="R287" i="1"/>
  <c r="Q287" i="1"/>
  <c r="M287" i="1"/>
  <c r="L287" i="1"/>
  <c r="K287" i="1"/>
  <c r="J287" i="1"/>
  <c r="A287" i="1"/>
  <c r="S286" i="1"/>
  <c r="R286" i="1"/>
  <c r="Q286" i="1"/>
  <c r="M286" i="1"/>
  <c r="L286" i="1"/>
  <c r="K286" i="1"/>
  <c r="J286" i="1"/>
  <c r="A286" i="1"/>
  <c r="S285" i="1"/>
  <c r="R285" i="1"/>
  <c r="Q285" i="1"/>
  <c r="M285" i="1"/>
  <c r="L285" i="1"/>
  <c r="K285" i="1"/>
  <c r="J285" i="1"/>
  <c r="A285" i="1"/>
  <c r="S284" i="1"/>
  <c r="R284" i="1"/>
  <c r="Q284" i="1"/>
  <c r="M284" i="1"/>
  <c r="L284" i="1"/>
  <c r="K284" i="1"/>
  <c r="J284" i="1"/>
  <c r="A284" i="1"/>
  <c r="S283" i="1"/>
  <c r="R283" i="1"/>
  <c r="Q283" i="1"/>
  <c r="M283" i="1"/>
  <c r="L283" i="1"/>
  <c r="K283" i="1"/>
  <c r="J283" i="1"/>
  <c r="A283" i="1"/>
  <c r="S282" i="1"/>
  <c r="R282" i="1"/>
  <c r="Q282" i="1"/>
  <c r="M282" i="1"/>
  <c r="L282" i="1"/>
  <c r="K282" i="1"/>
  <c r="J282" i="1"/>
  <c r="A282" i="1"/>
  <c r="S266" i="1"/>
  <c r="R266" i="1"/>
  <c r="Q266" i="1"/>
  <c r="M266" i="1"/>
  <c r="L266" i="1"/>
  <c r="K266" i="1"/>
  <c r="J266" i="1"/>
  <c r="J325" i="1" l="1"/>
  <c r="Q256" i="1"/>
  <c r="R255" i="1"/>
  <c r="S255" i="1"/>
  <c r="S262" i="1" l="1"/>
  <c r="R262" i="1"/>
  <c r="Q262" i="1"/>
  <c r="M262" i="1"/>
  <c r="L262" i="1"/>
  <c r="K262" i="1"/>
  <c r="J262" i="1"/>
  <c r="A262" i="1"/>
  <c r="S261" i="1"/>
  <c r="R261" i="1"/>
  <c r="Q261" i="1"/>
  <c r="M261" i="1"/>
  <c r="L261" i="1"/>
  <c r="K261" i="1"/>
  <c r="J261" i="1"/>
  <c r="A261" i="1"/>
  <c r="S259" i="1"/>
  <c r="R259" i="1"/>
  <c r="Q259" i="1"/>
  <c r="M259" i="1"/>
  <c r="L259" i="1"/>
  <c r="K259" i="1"/>
  <c r="J259" i="1"/>
  <c r="A259" i="1"/>
  <c r="S258" i="1"/>
  <c r="R258" i="1"/>
  <c r="Q258" i="1"/>
  <c r="M258" i="1"/>
  <c r="L258" i="1"/>
  <c r="K258" i="1"/>
  <c r="J258" i="1"/>
  <c r="A258" i="1"/>
  <c r="A257" i="1" l="1"/>
  <c r="A256" i="1"/>
  <c r="S257" i="1"/>
  <c r="R257" i="1"/>
  <c r="Q257" i="1"/>
  <c r="M257" i="1"/>
  <c r="L257" i="1"/>
  <c r="K257" i="1"/>
  <c r="J257" i="1"/>
  <c r="S256" i="1"/>
  <c r="R256" i="1"/>
  <c r="M256" i="1"/>
  <c r="L256" i="1"/>
  <c r="K256" i="1"/>
  <c r="J256" i="1"/>
  <c r="Q255" i="1"/>
  <c r="Q264" i="1" s="1"/>
  <c r="M255" i="1"/>
  <c r="L255" i="1"/>
  <c r="K255" i="1"/>
  <c r="J255" i="1"/>
  <c r="A255" i="1"/>
  <c r="J264" i="1" l="1"/>
  <c r="L264" i="1"/>
  <c r="S264" i="1"/>
  <c r="K264" i="1"/>
  <c r="M264" i="1"/>
  <c r="R264" i="1"/>
  <c r="N47" i="1"/>
  <c r="N258" i="1" s="1"/>
  <c r="P47" i="1"/>
  <c r="P258" i="1" s="1"/>
  <c r="N50" i="1"/>
  <c r="N321" i="1" s="1"/>
  <c r="S325" i="1"/>
  <c r="R325" i="1"/>
  <c r="Q325" i="1"/>
  <c r="M325" i="1"/>
  <c r="L325" i="1"/>
  <c r="K325" i="1"/>
  <c r="S307" i="1"/>
  <c r="R307" i="1"/>
  <c r="Q307" i="1"/>
  <c r="M307" i="1"/>
  <c r="L307" i="1"/>
  <c r="K307" i="1"/>
  <c r="J307" i="1"/>
  <c r="S301" i="1"/>
  <c r="R301" i="1"/>
  <c r="Q301" i="1"/>
  <c r="M301" i="1"/>
  <c r="L301" i="1"/>
  <c r="K301" i="1"/>
  <c r="J301" i="1"/>
  <c r="S267" i="1"/>
  <c r="R267" i="1"/>
  <c r="Q267" i="1"/>
  <c r="M267" i="1"/>
  <c r="L267" i="1"/>
  <c r="K267" i="1"/>
  <c r="J267" i="1"/>
  <c r="P163" i="1"/>
  <c r="P164" i="1"/>
  <c r="N154" i="1"/>
  <c r="N155" i="1"/>
  <c r="N174" i="1"/>
  <c r="P174" i="1"/>
  <c r="N180" i="1"/>
  <c r="J134" i="1"/>
  <c r="P173" i="1"/>
  <c r="N173" i="1"/>
  <c r="N178" i="1"/>
  <c r="N164" i="1"/>
  <c r="P156" i="1"/>
  <c r="N156" i="1"/>
  <c r="N113" i="1"/>
  <c r="P113" i="1"/>
  <c r="N114" i="1"/>
  <c r="N295" i="1" s="1"/>
  <c r="P114" i="1"/>
  <c r="P295" i="1" s="1"/>
  <c r="N115" i="1"/>
  <c r="N292" i="1" s="1"/>
  <c r="P115" i="1"/>
  <c r="P292" i="1" s="1"/>
  <c r="N116" i="1"/>
  <c r="N293" i="1" s="1"/>
  <c r="P116" i="1"/>
  <c r="P293" i="1" s="1"/>
  <c r="N117" i="1"/>
  <c r="N299" i="1" s="1"/>
  <c r="P117" i="1"/>
  <c r="P299" i="1" s="1"/>
  <c r="N118" i="1"/>
  <c r="N300" i="1" s="1"/>
  <c r="P118" i="1"/>
  <c r="P300" i="1" s="1"/>
  <c r="J119" i="1"/>
  <c r="K119" i="1"/>
  <c r="L119" i="1"/>
  <c r="M119" i="1"/>
  <c r="Q119" i="1"/>
  <c r="R119" i="1"/>
  <c r="S119" i="1"/>
  <c r="N128" i="1"/>
  <c r="P128" i="1"/>
  <c r="N129" i="1"/>
  <c r="N303" i="1" s="1"/>
  <c r="N130" i="1"/>
  <c r="N304" i="1" s="1"/>
  <c r="N131" i="1"/>
  <c r="N327" i="1" s="1"/>
  <c r="N328" i="1" s="1"/>
  <c r="N132" i="1"/>
  <c r="N305" i="1" s="1"/>
  <c r="N133" i="1"/>
  <c r="N306" i="1" s="1"/>
  <c r="K134" i="1"/>
  <c r="L134" i="1"/>
  <c r="M134" i="1"/>
  <c r="Q134" i="1"/>
  <c r="R134" i="1"/>
  <c r="S134" i="1"/>
  <c r="P63" i="1"/>
  <c r="P324" i="1" s="1"/>
  <c r="N63" i="1"/>
  <c r="N324" i="1" s="1"/>
  <c r="N181" i="1"/>
  <c r="N179" i="1"/>
  <c r="P172" i="1"/>
  <c r="N172" i="1"/>
  <c r="P165" i="1"/>
  <c r="N165" i="1"/>
  <c r="N163" i="1"/>
  <c r="P155" i="1"/>
  <c r="P154" i="1"/>
  <c r="S98" i="1"/>
  <c r="R98" i="1"/>
  <c r="Q98" i="1"/>
  <c r="M98" i="1"/>
  <c r="L98" i="1"/>
  <c r="K98" i="1"/>
  <c r="J98" i="1"/>
  <c r="P97" i="1"/>
  <c r="P298" i="1" s="1"/>
  <c r="N97" i="1"/>
  <c r="N298" i="1" s="1"/>
  <c r="P96" i="1"/>
  <c r="P297" i="1" s="1"/>
  <c r="N96" i="1"/>
  <c r="N297" i="1" s="1"/>
  <c r="P95" i="1"/>
  <c r="P291" i="1" s="1"/>
  <c r="N95" i="1"/>
  <c r="N291" i="1" s="1"/>
  <c r="P94" i="1"/>
  <c r="P290" i="1" s="1"/>
  <c r="N94" i="1"/>
  <c r="N290" i="1" s="1"/>
  <c r="P93" i="1"/>
  <c r="P289" i="1" s="1"/>
  <c r="N93" i="1"/>
  <c r="N289" i="1" s="1"/>
  <c r="P92" i="1"/>
  <c r="N92" i="1"/>
  <c r="P91" i="1"/>
  <c r="P262" i="1" s="1"/>
  <c r="N91" i="1"/>
  <c r="N262" i="1" s="1"/>
  <c r="S82" i="1"/>
  <c r="R82" i="1"/>
  <c r="Q82" i="1"/>
  <c r="M82" i="1"/>
  <c r="L82" i="1"/>
  <c r="K82" i="1"/>
  <c r="J82" i="1"/>
  <c r="P80" i="1"/>
  <c r="P287" i="1" s="1"/>
  <c r="N80" i="1"/>
  <c r="N287" i="1" s="1"/>
  <c r="P79" i="1"/>
  <c r="P286" i="1" s="1"/>
  <c r="N79" i="1"/>
  <c r="N286" i="1" s="1"/>
  <c r="P78" i="1"/>
  <c r="P284" i="1" s="1"/>
  <c r="N78" i="1"/>
  <c r="N284" i="1" s="1"/>
  <c r="P77" i="1"/>
  <c r="P294" i="1" s="1"/>
  <c r="N77" i="1"/>
  <c r="N294" i="1" s="1"/>
  <c r="P76" i="1"/>
  <c r="P261" i="1" s="1"/>
  <c r="N76" i="1"/>
  <c r="N261" i="1" s="1"/>
  <c r="M67" i="1"/>
  <c r="L67" i="1"/>
  <c r="K67" i="1"/>
  <c r="J67" i="1"/>
  <c r="P64" i="1"/>
  <c r="P285" i="1" s="1"/>
  <c r="N64" i="1"/>
  <c r="N285" i="1" s="1"/>
  <c r="P62" i="1"/>
  <c r="P260" i="1" s="1"/>
  <c r="N62" i="1"/>
  <c r="N260" i="1" s="1"/>
  <c r="P61" i="1"/>
  <c r="P283" i="1" s="1"/>
  <c r="N61" i="1"/>
  <c r="N283" i="1" s="1"/>
  <c r="P60" i="1"/>
  <c r="N60" i="1"/>
  <c r="N48" i="1"/>
  <c r="N46" i="1"/>
  <c r="N257" i="1" s="1"/>
  <c r="N45" i="1"/>
  <c r="N44" i="1"/>
  <c r="P48" i="1"/>
  <c r="K51" i="1"/>
  <c r="P46" i="1"/>
  <c r="P257" i="1" s="1"/>
  <c r="P45" i="1"/>
  <c r="P44" i="1"/>
  <c r="M51" i="1"/>
  <c r="L51" i="1"/>
  <c r="J51" i="1"/>
  <c r="P263" i="1" l="1"/>
  <c r="N263" i="1"/>
  <c r="P282" i="1"/>
  <c r="P259" i="1"/>
  <c r="N282" i="1"/>
  <c r="N259" i="1"/>
  <c r="J339" i="1"/>
  <c r="R338" i="1"/>
  <c r="R340" i="1" s="1"/>
  <c r="T338" i="1"/>
  <c r="T340" i="1" s="1"/>
  <c r="S338" i="1"/>
  <c r="S340" i="1" s="1"/>
  <c r="O50" i="1"/>
  <c r="O321" i="1" s="1"/>
  <c r="O163" i="1"/>
  <c r="N51" i="1"/>
  <c r="O78" i="1"/>
  <c r="O284" i="1" s="1"/>
  <c r="P82" i="1"/>
  <c r="P119" i="1"/>
  <c r="O79" i="1"/>
  <c r="O286" i="1" s="1"/>
  <c r="N119" i="1"/>
  <c r="O6" i="1" s="1"/>
  <c r="U7" i="1" s="1"/>
  <c r="U82" i="1"/>
  <c r="O178" i="1"/>
  <c r="O63" i="1"/>
  <c r="O324" i="1" s="1"/>
  <c r="O116" i="1"/>
  <c r="O293" i="1" s="1"/>
  <c r="O154" i="1"/>
  <c r="O61" i="1"/>
  <c r="O283" i="1" s="1"/>
  <c r="O62" i="1"/>
  <c r="O260" i="1" s="1"/>
  <c r="O155" i="1"/>
  <c r="N82" i="1"/>
  <c r="O5" i="1" s="1"/>
  <c r="U5" i="1" s="1"/>
  <c r="U134" i="1"/>
  <c r="U119" i="1"/>
  <c r="U98" i="1"/>
  <c r="J329" i="1"/>
  <c r="M329" i="1"/>
  <c r="K329" i="1"/>
  <c r="R329" i="1"/>
  <c r="L308" i="1"/>
  <c r="K330" i="1"/>
  <c r="M309" i="1"/>
  <c r="R308" i="1"/>
  <c r="M330" i="1"/>
  <c r="N307" i="1"/>
  <c r="N288" i="1"/>
  <c r="N323" i="1"/>
  <c r="N266" i="1"/>
  <c r="N267" i="1" s="1"/>
  <c r="N255" i="1"/>
  <c r="P67" i="1"/>
  <c r="P256" i="1"/>
  <c r="O92" i="1"/>
  <c r="O94" i="1"/>
  <c r="O290" i="1" s="1"/>
  <c r="O96" i="1"/>
  <c r="O297" i="1" s="1"/>
  <c r="O172" i="1"/>
  <c r="O179" i="1"/>
  <c r="O131" i="1"/>
  <c r="O327" i="1" s="1"/>
  <c r="O328" i="1" s="1"/>
  <c r="O130" i="1"/>
  <c r="O304" i="1" s="1"/>
  <c r="O129" i="1"/>
  <c r="O303" i="1" s="1"/>
  <c r="O118" i="1"/>
  <c r="O300" i="1" s="1"/>
  <c r="O156" i="1"/>
  <c r="O173" i="1"/>
  <c r="O174" i="1"/>
  <c r="P307" i="1"/>
  <c r="P288" i="1"/>
  <c r="P323" i="1"/>
  <c r="P325" i="1" s="1"/>
  <c r="P266" i="1"/>
  <c r="P267" i="1" s="1"/>
  <c r="P255" i="1"/>
  <c r="N256" i="1"/>
  <c r="O47" i="1"/>
  <c r="O258" i="1" s="1"/>
  <c r="O44" i="1"/>
  <c r="O48" i="1"/>
  <c r="J308" i="1"/>
  <c r="L309" i="1"/>
  <c r="Q308" i="1"/>
  <c r="S308" i="1"/>
  <c r="Q329" i="1"/>
  <c r="M268" i="1"/>
  <c r="K268" i="1"/>
  <c r="R268" i="1"/>
  <c r="L268" i="1"/>
  <c r="Q268" i="1"/>
  <c r="S268" i="1"/>
  <c r="O76" i="1"/>
  <c r="O261" i="1" s="1"/>
  <c r="O46" i="1"/>
  <c r="O257" i="1" s="1"/>
  <c r="S329" i="1"/>
  <c r="P134" i="1"/>
  <c r="N98" i="1"/>
  <c r="P51" i="1"/>
  <c r="O60" i="1"/>
  <c r="O45" i="1"/>
  <c r="N67" i="1"/>
  <c r="R4" i="1" s="1"/>
  <c r="U4" i="1" s="1"/>
  <c r="O64" i="1"/>
  <c r="O285" i="1" s="1"/>
  <c r="O77" i="1"/>
  <c r="O294" i="1" s="1"/>
  <c r="O80" i="1"/>
  <c r="O287" i="1" s="1"/>
  <c r="O91" i="1"/>
  <c r="O262" i="1" s="1"/>
  <c r="O93" i="1"/>
  <c r="O289" i="1" s="1"/>
  <c r="O95" i="1"/>
  <c r="O291" i="1" s="1"/>
  <c r="O97" i="1"/>
  <c r="O298" i="1" s="1"/>
  <c r="O165" i="1"/>
  <c r="O181" i="1"/>
  <c r="O133" i="1"/>
  <c r="O306" i="1" s="1"/>
  <c r="O132" i="1"/>
  <c r="O305" i="1" s="1"/>
  <c r="N134" i="1"/>
  <c r="R6" i="1" s="1"/>
  <c r="U8" i="1" s="1"/>
  <c r="O117" i="1"/>
  <c r="O299" i="1" s="1"/>
  <c r="O115" i="1"/>
  <c r="O292" i="1" s="1"/>
  <c r="O114" i="1"/>
  <c r="O295" i="1" s="1"/>
  <c r="O113" i="1"/>
  <c r="O180" i="1"/>
  <c r="O164" i="1"/>
  <c r="K184" i="1"/>
  <c r="P98" i="1"/>
  <c r="O128" i="1"/>
  <c r="M308" i="1"/>
  <c r="K309" i="1"/>
  <c r="K308" i="1"/>
  <c r="L329" i="1"/>
  <c r="L330" i="1"/>
  <c r="N264" i="1" l="1"/>
  <c r="P264" i="1"/>
  <c r="O263" i="1"/>
  <c r="P301" i="1"/>
  <c r="P309" i="1" s="1"/>
  <c r="N301" i="1"/>
  <c r="N308" i="1" s="1"/>
  <c r="O282" i="1"/>
  <c r="O259" i="1"/>
  <c r="L339" i="1"/>
  <c r="N339" i="1" s="1"/>
  <c r="U339" i="1" s="1"/>
  <c r="K331" i="1"/>
  <c r="K333" i="1" s="1"/>
  <c r="H339" i="1"/>
  <c r="J338" i="1"/>
  <c r="O4" i="1"/>
  <c r="U3" i="1" s="1"/>
  <c r="K238" i="1"/>
  <c r="K221" i="1"/>
  <c r="R5" i="1"/>
  <c r="U6" i="1" s="1"/>
  <c r="K186" i="1"/>
  <c r="K206" i="1"/>
  <c r="N325" i="1"/>
  <c r="N330" i="1" s="1"/>
  <c r="J268" i="1"/>
  <c r="K310" i="1"/>
  <c r="K312" i="1" s="1"/>
  <c r="P329" i="1"/>
  <c r="P269" i="1"/>
  <c r="K269" i="1"/>
  <c r="P330" i="1"/>
  <c r="O256" i="1"/>
  <c r="O323" i="1"/>
  <c r="O325" i="1" s="1"/>
  <c r="O307" i="1"/>
  <c r="O288" i="1"/>
  <c r="O266" i="1"/>
  <c r="O267" i="1" s="1"/>
  <c r="O255" i="1"/>
  <c r="N268" i="1"/>
  <c r="M269" i="1"/>
  <c r="O134" i="1"/>
  <c r="L269" i="1"/>
  <c r="O67" i="1"/>
  <c r="O119" i="1"/>
  <c r="O51" i="1"/>
  <c r="O98" i="1"/>
  <c r="O82" i="1"/>
  <c r="O264" i="1" l="1"/>
  <c r="P308" i="1"/>
  <c r="N309" i="1"/>
  <c r="O301" i="1"/>
  <c r="O308" i="1" s="1"/>
  <c r="N338" i="1"/>
  <c r="N340" i="1" s="1"/>
  <c r="L338" i="1"/>
  <c r="L340" i="1" s="1"/>
  <c r="H338" i="1"/>
  <c r="J340" i="1"/>
  <c r="N329" i="1"/>
  <c r="N184" i="1"/>
  <c r="K270" i="1"/>
  <c r="K272" i="1" s="1"/>
  <c r="P268" i="1"/>
  <c r="O269" i="1"/>
  <c r="O330" i="1"/>
  <c r="N331" i="1" s="1"/>
  <c r="O329" i="1"/>
  <c r="N269" i="1"/>
  <c r="O309" i="1" l="1"/>
  <c r="N310" i="1" s="1"/>
  <c r="W334" i="1"/>
  <c r="U334" i="1"/>
  <c r="H340" i="1"/>
  <c r="P339" i="1" s="1"/>
  <c r="N270" i="1"/>
  <c r="O268" i="1"/>
  <c r="P338" i="1" l="1"/>
  <c r="P3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Gelu Gherghin</author>
  </authors>
  <commentList>
    <comment ref="A4" authorId="0" shapeId="0" xr:uid="{00000000-0006-0000-0000-000001000000}">
      <text>
        <r>
          <rPr>
            <b/>
            <sz val="9"/>
            <color indexed="81"/>
            <rFont val="Tahoma"/>
            <family val="2"/>
            <charset val="238"/>
          </rPr>
          <t xml:space="preserve">Gelu Gherghin:
</t>
        </r>
        <r>
          <rPr>
            <sz val="9"/>
            <color indexed="10"/>
            <rFont val="Tahoma"/>
            <family val="2"/>
            <charset val="238"/>
          </rPr>
          <t>Se introduce numele facultății</t>
        </r>
      </text>
    </comment>
    <comment ref="O4" authorId="1" shapeId="0" xr:uid="{00000000-0006-0000-0000-000002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1" shapeId="0" xr:uid="{00000000-0006-0000-0000-00000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0" shapeId="0" xr:uid="{00000000-0006-0000-0000-00000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1" shapeId="0" xr:uid="{00000000-0006-0000-0000-000005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1" shapeId="0" xr:uid="{00000000-0006-0000-0000-00000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shapeId="0" xr:uid="{00000000-0006-0000-0000-00000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1" shapeId="0" xr:uid="{00000000-0006-0000-0000-000008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1" shapeId="0" xr:uid="{00000000-0006-0000-0000-000009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9" authorId="0" shapeId="0" xr:uid="{00000000-0006-0000-0000-00000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0" authorId="0" shapeId="0" xr:uid="{00000000-0006-0000-0000-00000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1" shapeId="0" xr:uid="{00000000-0006-0000-0000-00000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 xml:space="preserve">Lucrați cât mai simplu, să nu fie nevoie de multe rânduri. În mod obligatoriu se trece numărul și codul pachetului. Folosiți terminologia din machetă, adică </t>
        </r>
        <r>
          <rPr>
            <i/>
            <sz val="9"/>
            <color indexed="10"/>
            <rFont val="Tahoma"/>
            <family val="2"/>
            <charset val="238"/>
          </rPr>
          <t>"Se alege o disciplină (1) din pachetul  opțional 1 (cod pachet)</t>
        </r>
        <r>
          <rPr>
            <b/>
            <sz val="9"/>
            <color indexed="10"/>
            <rFont val="Tahoma"/>
            <family val="2"/>
            <charset val="238"/>
          </rPr>
          <t>" sau "</t>
        </r>
        <r>
          <rPr>
            <i/>
            <sz val="9"/>
            <color indexed="10"/>
            <rFont val="Tahoma"/>
            <family val="2"/>
            <charset val="238"/>
          </rPr>
          <t>Se aleg două discipline (1 și 2) din pachetul  opțional 1 (cod pachet)</t>
        </r>
        <r>
          <rPr>
            <b/>
            <sz val="9"/>
            <color indexed="10"/>
            <rFont val="Tahoma"/>
            <family val="2"/>
            <charset val="238"/>
          </rPr>
          <t>" sau "</t>
        </r>
        <r>
          <rPr>
            <i/>
            <sz val="9"/>
            <color indexed="10"/>
            <rFont val="Tahoma"/>
            <family val="2"/>
            <charset val="238"/>
          </rPr>
          <t>Se alege câte o disciplină  (1 și 2) din pachetele optionale 1 (cod pachet), 2 (cod pachet) și două discipline (3 și 4) din pachetul  opțional 3 (cod pachet)".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6" authorId="0" shapeId="0" xr:uid="{00000000-0006-0000-0000-00000D00000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0" shapeId="0" xr:uid="{00000000-0006-0000-0000-00000E00000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9" authorId="0" shapeId="0" xr:uid="{00000000-0006-0000-0000-00000F00000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1" shapeId="0" xr:uid="{00000000-0006-0000-0000-00001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A37" authorId="1" shapeId="0" xr:uid="{00000000-0006-0000-0000-000012000000}">
      <text>
        <r>
          <rPr>
            <b/>
            <sz val="9"/>
            <color indexed="10"/>
            <rFont val="Tahoma"/>
            <family val="2"/>
            <charset val="238"/>
          </rPr>
          <t>Gelu Gherghin:</t>
        </r>
        <r>
          <rPr>
            <sz val="9"/>
            <color indexed="10"/>
            <rFont val="Tahoma"/>
            <family val="2"/>
            <charset val="238"/>
          </rPr>
          <t xml:space="preserve">
Conform Art. 14 al Regulamentului ECTS, niciun student nu poate fi obligat, prin prevederile planului de învățământ, la frecventarea a mai mult de 6-7 discipline pe semestru în vederea acumulării celor 30 de credite.</t>
        </r>
      </text>
    </comment>
    <comment ref="A49" authorId="1" shapeId="0" xr:uid="{00000000-0006-0000-0000-00001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50" authorId="1" shapeId="0" xr:uid="{00000000-0006-0000-0000-00001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2" authorId="1" shapeId="0" xr:uid="{00000000-0006-0000-0000-000015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 </t>
        </r>
        <r>
          <rPr>
            <b/>
            <sz val="9"/>
            <color indexed="10"/>
            <rFont val="Tahoma"/>
            <family val="2"/>
            <charset val="238"/>
          </rPr>
          <t>DACĂ FACULTATEA DUMNEAVOASTRĂ ESTE DESERVITĂ DE CĂTRE DLMCA SAU LIMBA STRĂINĂ SE STUDIAZĂ ÎN ALT SEMESTRU, ATUNCI VĂ ROG SĂ FACEȚI MODIFICĂRILE NECESARE.</t>
        </r>
      </text>
    </comment>
    <comment ref="B57" authorId="1"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57" authorId="1" shapeId="0" xr:uid="{00000000-0006-0000-0000-00001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7" authorId="1" shapeId="0" xr:uid="{00000000-0006-0000-0000-00001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7" authorId="1" shapeId="0" xr:uid="{00000000-0006-0000-0000-00001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5" authorId="1" shapeId="0" xr:uid="{00000000-0006-0000-0000-00001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6" authorId="1" shapeId="0" xr:uid="{00000000-0006-0000-0000-00001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8" authorId="1" shapeId="0" xr:uid="{00000000-0006-0000-0000-00001C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 </t>
        </r>
        <r>
          <rPr>
            <b/>
            <sz val="9"/>
            <color indexed="10"/>
            <rFont val="Tahoma"/>
            <family val="2"/>
            <charset val="238"/>
          </rPr>
          <t>DACĂ FACULTATEA DUMNEAVOASTRĂ ESTE DESERVITĂ DE CĂTRE DLMCA SAU LIMBA STRĂINĂ SE STUDIAZĂ ÎN ALT SEMESTRU, ATUNCI VĂ ROG SĂ FACEȚI MODIFICĂRILE NECESARE.</t>
        </r>
      </text>
    </comment>
    <comment ref="B73" authorId="1"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73" authorId="1" shapeId="0" xr:uid="{00000000-0006-0000-0000-00001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3" authorId="1" shapeId="0" xr:uid="{00000000-0006-0000-0000-00001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3" authorId="1" shapeId="0" xr:uid="{00000000-0006-0000-0000-00002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1" authorId="1" shapeId="0" xr:uid="{00000000-0006-0000-0000-000021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88" authorId="1" shapeId="0" xr:uid="{00000000-0006-0000-0000-00002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88" authorId="1" shapeId="0" xr:uid="{00000000-0006-0000-0000-00002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8" authorId="1" shapeId="0" xr:uid="{00000000-0006-0000-0000-00002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8" authorId="1" shapeId="0" xr:uid="{00000000-0006-0000-0000-00002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10" authorId="1" shapeId="0" xr:uid="{00000000-0006-0000-0000-00002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10" authorId="1" shapeId="0" xr:uid="{00000000-0006-0000-0000-00002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0" authorId="1" shapeId="0" xr:uid="{00000000-0006-0000-0000-00002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0" authorId="1" shapeId="0" xr:uid="{00000000-0006-0000-0000-00002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25" authorId="1" shapeId="0" xr:uid="{00000000-0006-0000-0000-00002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25" authorId="1"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5" authorId="1" shapeId="0" xr:uid="{00000000-0006-0000-0000-00002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5" authorId="1"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45" authorId="1" shapeId="0" xr:uid="{00000000-0006-0000-0000-00002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47" authorId="1"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J147" authorId="1"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7" authorId="1" shapeId="0" xr:uid="{00000000-0006-0000-0000-00003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7" authorId="1"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7" authorId="1" shapeId="0" xr:uid="{00000000-0006-0000-0000-00003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50" authorId="1" shapeId="0" xr:uid="{00000000-0006-0000-0000-00003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1"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6" authorId="1" shapeId="0" xr:uid="{00000000-0006-0000-0000-00003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5" authorId="1" shapeId="0" xr:uid="{00000000-0006-0000-0000-00003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3" authorId="1" shapeId="0" xr:uid="{00000000-0006-0000-0000-000038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5" authorId="1" shapeId="0" xr:uid="{00000000-0006-0000-0000-00003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86" authorId="1" shapeId="0" xr:uid="{00000000-0006-0000-0000-00003A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B191" authorId="1" shapeId="0" xr:uid="{00000000-0006-0000-0000-00003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91" authorId="1" shapeId="0" xr:uid="{00000000-0006-0000-0000-00003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91" authorId="1" shapeId="0" xr:uid="{00000000-0006-0000-0000-00003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91" authorId="1" shapeId="0" xr:uid="{00000000-0006-0000-0000-00003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5" authorId="1" shapeId="0" xr:uid="{00000000-0006-0000-0000-00003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06" authorId="1" shapeId="0" xr:uid="{00000000-0006-0000-0000-000040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210" authorId="1" shapeId="0" xr:uid="{00000000-0006-0000-0000-00004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210" authorId="1" shapeId="0" xr:uid="{00000000-0006-0000-0000-00004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210" authorId="1" shapeId="0" xr:uid="{00000000-0006-0000-0000-00004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210" authorId="1" shapeId="0" xr:uid="{00000000-0006-0000-0000-00004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20" authorId="1" shapeId="0" xr:uid="{00000000-0006-0000-0000-00004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21" authorId="1" shapeId="0" xr:uid="{00000000-0006-0000-0000-000046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237" authorId="1" shapeId="0" xr:uid="{00000000-0006-0000-0000-00004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8" authorId="1" shapeId="0" xr:uid="{00000000-0006-0000-0000-000048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255" authorId="1" shapeId="0" xr:uid="{00000000-0006-0000-0000-000049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1" authorId="1" shapeId="0" xr:uid="{00000000-0006-0000-0000-00004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72" authorId="1" shapeId="0" xr:uid="{00000000-0006-0000-0000-00004B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282" authorId="1" shapeId="0" xr:uid="{00000000-0006-0000-0000-00004C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11" authorId="1" shapeId="0" xr:uid="{00000000-0006-0000-0000-00004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12" authorId="1" shapeId="0" xr:uid="{00000000-0006-0000-0000-00004E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332" authorId="1" shapeId="0" xr:uid="{00000000-0006-0000-0000-00004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33" authorId="1" shapeId="0" xr:uid="{00000000-0006-0000-0000-000050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335" authorId="1" shapeId="0" xr:uid="{00000000-0006-0000-0000-00005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48" authorId="1" shapeId="0" xr:uid="{00000000-0006-0000-0000-00005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48" authorId="1" shapeId="0" xr:uid="{00000000-0006-0000-0000-00005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48" authorId="1" shapeId="0" xr:uid="{00000000-0006-0000-0000-00005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B362" authorId="1" shapeId="0" xr:uid="{00000000-0006-0000-0000-00005500000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 xml:space="preserve">Alegeți o singură disciplină din lista de didactici pe care ați primit-o înmpreună cu macheta. 
</t>
        </r>
        <r>
          <rPr>
            <sz val="9"/>
            <color rgb="FFFF0000"/>
            <rFont val="Tahoma"/>
            <family val="2"/>
            <charset val="238"/>
          </rPr>
          <t xml:space="preserve">Dunumirea disciplinei se trece în limbile română și engleză. 
</t>
        </r>
        <r>
          <rPr>
            <sz val="9"/>
            <color rgb="FFFF0000"/>
            <rFont val="Tahoma"/>
            <family val="2"/>
            <charset val="238"/>
          </rPr>
          <t xml:space="preserve">Dacă programul este predat în limba maghiară, denumirea disciplinei se trece în limbile română, engleză și maghiară.
</t>
        </r>
        <r>
          <rPr>
            <sz val="9"/>
            <color rgb="FFFF0000"/>
            <rFont val="Tahoma"/>
            <family val="2"/>
            <charset val="238"/>
          </rPr>
          <t xml:space="preserve">Dacă programul este predat în limba germană, denumirea disciplinei se trece în limbile română, engleză și germană.
</t>
        </r>
        <r>
          <rPr>
            <sz val="9"/>
            <color rgb="FFFF0000"/>
            <rFont val="Tahoma"/>
            <family val="2"/>
            <charset val="238"/>
          </rPr>
          <t xml:space="preserve">
</t>
        </r>
        <r>
          <rPr>
            <sz val="9"/>
            <color rgb="FFFF0000"/>
            <rFont val="Tahoma"/>
            <family val="2"/>
            <charset val="238"/>
          </rPr>
          <t xml:space="preserve"> Vă rugăm să nu faceți alte modificări în tabel.</t>
        </r>
        <r>
          <rPr>
            <sz val="9"/>
            <color rgb="FF000000"/>
            <rFont val="Tahoma"/>
            <family val="2"/>
            <charset val="238"/>
          </rPr>
          <t xml:space="preserve">
</t>
        </r>
        <r>
          <rPr>
            <sz val="9"/>
            <color rgb="FF000000"/>
            <rFont val="Tahoma"/>
            <family val="2"/>
            <charset val="238"/>
          </rPr>
          <t xml:space="preserve">
</t>
        </r>
      </text>
    </comment>
  </commentList>
</comments>
</file>

<file path=xl/sharedStrings.xml><?xml version="1.0" encoding="utf-8"?>
<sst xmlns="http://schemas.openxmlformats.org/spreadsheetml/2006/main" count="776" uniqueCount="314">
  <si>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</si>
  <si>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</si>
  <si>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</si>
  <si>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</si>
  <si>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</si>
  <si>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</si>
  <si>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</si>
  <si>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</si>
  <si>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</si>
  <si>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</si>
  <si>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</si>
  <si>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</si>
  <si>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</si>
  <si>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</si>
  <si>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</si>
  <si>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</si>
  <si>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</si>
  <si>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</si>
  <si>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</si>
  <si>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</si>
  <si>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</si>
  <si>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</si>
  <si>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</si>
  <si>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</si>
  <si>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</si>
  <si>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</si>
  <si>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</si>
  <si>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</si>
  <si>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</si>
  <si>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</si>
  <si>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</si>
  <si>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</si>
  <si>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</si>
  <si>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</si>
  <si>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</si>
  <si>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</si>
  <si>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</si>
  <si>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</si>
  <si>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</si>
  <si>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</si>
  <si>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</si>
  <si>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</si>
  <si>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</si>
  <si>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</si>
  <si>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</si>
  <si>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</si>
  <si>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</si>
  <si>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</si>
  <si>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</si>
  <si>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</si>
  <si>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</si>
  <si>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</si>
  <si>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</si>
  <si>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</si>
  <si>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</si>
  <si>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</si>
  <si>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</si>
  <si>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</si>
  <si>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</si>
  <si>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</si>
  <si>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</si>
  <si>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</si>
  <si>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</si>
  <si>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</si>
  <si>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</si>
  <si>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</si>
  <si>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</si>
  <si>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</si>
  <si>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</si>
  <si>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</si>
  <si>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</si>
  <si>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</si>
  <si>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</si>
  <si>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</si>
  <si>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</si>
  <si>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</si>
  <si>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</si>
  <si>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Și</t>
  </si>
  <si>
    <t xml:space="preserve">TOTAL CREDITE / ORE PE SĂPTĂMÂNĂ / EVALUĂRI </t>
  </si>
  <si>
    <t xml:space="preserve">PROGRAM DE STUDII PSIHOPEDAGOGICE </t>
  </si>
  <si>
    <t>VDP 1101</t>
  </si>
  <si>
    <t>VDP 1202</t>
  </si>
  <si>
    <t>VDP 2303</t>
  </si>
  <si>
    <t>VDP 2404</t>
  </si>
  <si>
    <t>VDP 3505</t>
  </si>
  <si>
    <t>VDP 3506</t>
  </si>
  <si>
    <t>VDP 3607</t>
  </si>
  <si>
    <t>VDP 3608</t>
  </si>
  <si>
    <t>MODUL PEDAGOCIC - Nivelul I: 30 de credite ECTS  + 5 credite ECTS aferente examenului de absolvire</t>
  </si>
  <si>
    <t>DPPF</t>
  </si>
  <si>
    <t>DPDPS</t>
  </si>
  <si>
    <t>YLU0011</t>
  </si>
  <si>
    <t>YLU0012</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</si>
  <si>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</si>
  <si>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</si>
  <si>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</si>
  <si>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PROCENT DIN NUMĂRUL TOTAL DE ORE FIZICE </t>
  </si>
  <si>
    <t>*</t>
  </si>
  <si>
    <t xml:space="preserve"> </t>
  </si>
  <si>
    <t>MLX0003</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</si>
  <si>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</si>
  <si>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</si>
  <si>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charset val="238"/>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</si>
  <si>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</si>
  <si>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</si>
  <si>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</si>
  <si>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ÎN TOATE TABELELE DIN ACEASTĂ MACHETĂ, TREBUIE SĂ INTRODUCEȚI  CONȚINUT NUMAI ÎN CELULELE MARCATE CU GALBEN. 
NICIO CELULĂ GALBENA NU TREBUIE SĂ RĂMÂNĂ  NECOMPLETATĂ.</t>
  </si>
  <si>
    <t>**</t>
  </si>
  <si>
    <t>**LLU0012,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t>
  </si>
  <si>
    <t>*LLU0011,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t>
  </si>
  <si>
    <t>În contul a cel mult 3 discipline opţionale, studentul are dreptul să aleagă 3 discipline de la alte specializări ale facultăţilor din Universitatea Babeş-Bolyai, respectând condiționările din planurile de învățământ ale respectivelor specializări.</t>
  </si>
  <si>
    <t xml:space="preserve">Psihologia educaţiei / Educational psychology </t>
  </si>
  <si>
    <t>Instruire asistată de calculator / Computer assisted training</t>
  </si>
  <si>
    <t>Practică pedagogică  în învăţământul preuniversitar obligatoriu (1) / Pre-service teaching practice in compulsory education (1)</t>
  </si>
  <si>
    <t>Practică pedagogică  în învăţământul preuniversitar obligatoriu (2) / Pre-service teaching practice in compulsory education (2)</t>
  </si>
  <si>
    <t xml:space="preserve">Managementul clasei de elevi / Classroom management </t>
  </si>
  <si>
    <t>Examen de absolvire Nivel I / Graduation exam Level I</t>
  </si>
  <si>
    <t xml:space="preserve">MODUL PEDAGOGIC PENTRU PROGRAMELE ÎN LIMBA ROMÂNĂ ȘI ÎN LIMBA ENGLEZĂ
Dacă programul este predat în limba română, ștergeți următoarele două pagini aferente Modulului Pedagogic în limba maghiară și în limba germană
Alegeți o didactică în semestrul 4, din lista primită împreună cu macheta </t>
  </si>
  <si>
    <t xml:space="preserve">Propunerea a fost implementată </t>
  </si>
  <si>
    <t xml:space="preserve"> Pentru actualizarea planului de învățământ, au fost organizate consultări cu studenții</t>
  </si>
  <si>
    <t xml:space="preserve"> Propuneri și sugestii ale studenților cu privire la îmbunătățirea planurilor de învățământ</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</si>
  <si>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</si>
  <si>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</si>
  <si>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</si>
  <si>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</si>
  <si>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 xml:space="preserve"> Lista angajatorilor / autorităților locale consultați(te)</t>
  </si>
  <si>
    <t>PLAN DE ÎNVĂŢĂMÂNT valabil începând din anul universitar 2022-2023</t>
  </si>
  <si>
    <t>FAU000X</t>
  </si>
  <si>
    <t>FEU000X</t>
  </si>
  <si>
    <t>Semestrul 1 / Semestrul 2 / Semestrul 3 / Semestrul 4 / Semestrul 5 / Semestrul 6</t>
  </si>
  <si>
    <t>Total discipline</t>
  </si>
  <si>
    <t>DISCIPLINE FACULTATIVE (I)</t>
  </si>
  <si>
    <t>DISCIPLINE FACULTATIVE TRANSVERSALE (II)</t>
  </si>
  <si>
    <t>TOTALURI DISCIPLINE FACULTATIVE (I + II)</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</si>
  <si>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</si>
  <si>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TOTAL CREDITE / ORE PE SĂPTĂMÂNĂ / EVALUĂRI / DISCIPLINE</t>
  </si>
  <si>
    <t xml:space="preserve">TOTAL CREDITE / ORE PE SĂPTĂMÂNĂ / EVALUĂRI / DISCIPLINE </t>
  </si>
  <si>
    <t>Pedagogie I / Pedagogy I:
- Fundamentele pedagogiei / Fundamentals of pedagogy 
- Teoria și metodologia curriculumului /Curriculum theory and methodology</t>
  </si>
  <si>
    <t>Pedagogie II / Pedagogy II:
- Teoria și metodologia instruirii / Instruction theory and methodology 
- Teoria și metodologia evaluării / Evaluation theory and methodology</t>
  </si>
  <si>
    <t>Dacă domeniul dumneavoastră are Discipline în Domeniu (DD), atunci luați în considerare prima coloană a cheii de verificare. Dacă domeniul  nu are DD și ați șters tabelul DD, atunci luați în considerare cea de-a doua coloană a cheii de verificare.</t>
  </si>
  <si>
    <t>RAPORT DE REVIZUIRE A PLANULUI DE ÎNVĂȚĂMÂNT VALABIL ÎNCEPÂND DIN ANUL UNIVERSITAR 2022-2023</t>
  </si>
  <si>
    <t>Fundamente de antreprenoriat / Fundamentals of Entrepreneurship</t>
  </si>
  <si>
    <t>Limba străină 1 / Foreign Language 1</t>
  </si>
  <si>
    <t>Limba străină 2 / Foreign Language 2</t>
  </si>
  <si>
    <t>Educație fizică 1 / Physical education 1</t>
  </si>
  <si>
    <t>Curs opțional (1) / Optional Course (1)</t>
  </si>
  <si>
    <t xml:space="preserve">Fundamente de educație umanistă (Teoria argumentării) / Fundamentals of humanities (Argumentation theory) </t>
  </si>
  <si>
    <t>Educație fizică 2 / Physical education 2</t>
  </si>
  <si>
    <t>FACULTATEA DE ȘTIINȚE POLITICE, ADMINISTRATIVE ȘI ALE COMUNICĂRII</t>
  </si>
  <si>
    <t>ULR4101</t>
  </si>
  <si>
    <t>Introducere în știința comunicării și a relațiilor publice/ Introduction in the communication and public relations science</t>
  </si>
  <si>
    <t>ULR4207</t>
  </si>
  <si>
    <t>Elaborarea și redactarea lucrărilor științifice/ Elaboration and writing of scientific papers</t>
  </si>
  <si>
    <t>ULR4624</t>
  </si>
  <si>
    <t>Etică și integritate în științele comunicării/ Ethics and integrity in communication sciences</t>
  </si>
  <si>
    <t>ULR4104</t>
  </si>
  <si>
    <t>Metode de cercetare în științele comunicării/ Research methods in communication sciences</t>
  </si>
  <si>
    <t>ULR4105</t>
  </si>
  <si>
    <t>Competențe digitale/ Digital competencies</t>
  </si>
  <si>
    <t>ULR4102</t>
  </si>
  <si>
    <t>Comunicare verbală și non-verbală/ Verbal and non-verbal communication</t>
  </si>
  <si>
    <t>ULR4206</t>
  </si>
  <si>
    <t>Introducere în studiile de conflict/ Introduction in conflict studies</t>
  </si>
  <si>
    <t>ULR4208</t>
  </si>
  <si>
    <t>Comunicare publicitară/ Advertising communication</t>
  </si>
  <si>
    <t>ULR4303</t>
  </si>
  <si>
    <t>ULR4210</t>
  </si>
  <si>
    <t>Comunicare interpersonală/ Interpersonal communication</t>
  </si>
  <si>
    <t>Ideologii politice. Perspective comunicaționale / Political Ideologies. Communication Perspectives.</t>
  </si>
  <si>
    <t>ULR4311</t>
  </si>
  <si>
    <t>Bazele PR/ PR fundamentals</t>
  </si>
  <si>
    <t>ULR4312</t>
  </si>
  <si>
    <t>Comunicare mediatică/ Media communication</t>
  </si>
  <si>
    <t>ULR4209</t>
  </si>
  <si>
    <t>Comunicare publică/ Public communication</t>
  </si>
  <si>
    <t>ULR4314</t>
  </si>
  <si>
    <t>Comunicare internă în organizații/ Internal communication in organisations</t>
  </si>
  <si>
    <t>ULR4315</t>
  </si>
  <si>
    <t>Practica profesională 1/ Professional practice 1</t>
  </si>
  <si>
    <t>ULR4416</t>
  </si>
  <si>
    <t>Tehnici și instrumente de PR și publicitate/ PR and advertising techniques and instruments</t>
  </si>
  <si>
    <t>ULR4627</t>
  </si>
  <si>
    <t>PR online / Online PR</t>
  </si>
  <si>
    <t>ULR4417</t>
  </si>
  <si>
    <t>PR și comunicare în sectorul politic / Political communication and PR</t>
  </si>
  <si>
    <t>ULR4418</t>
  </si>
  <si>
    <t>Managementul relațiilor mass-media / Mass-media relations management</t>
  </si>
  <si>
    <t>ULR4419</t>
  </si>
  <si>
    <t>Practică profesională 2 / Professional practice 2</t>
  </si>
  <si>
    <t>ULX0002</t>
  </si>
  <si>
    <t>ULR4513</t>
  </si>
  <si>
    <t>Comunicare interculturală / Intercultural communication</t>
  </si>
  <si>
    <t>ULR4521</t>
  </si>
  <si>
    <t xml:space="preserve">Tehnici de promovare în social media / Techniques forsocial media promoting							</t>
  </si>
  <si>
    <t>ULR4522</t>
  </si>
  <si>
    <t>Strategii de promovare a actorului politic / Strategies for promoting the political actor</t>
  </si>
  <si>
    <t>ULR4523</t>
  </si>
  <si>
    <t>Practică profesională 3 / Professional practice 3</t>
  </si>
  <si>
    <t>ULX0003</t>
  </si>
  <si>
    <t>ULR4520</t>
  </si>
  <si>
    <t>Teorii ale limbajului/ Language theories</t>
  </si>
  <si>
    <t>ULR4625</t>
  </si>
  <si>
    <t>Politici publice / Public policies</t>
  </si>
  <si>
    <t>ULR4626</t>
  </si>
  <si>
    <t>Branding instituțional / Institutional branding</t>
  </si>
  <si>
    <t>ULR2205</t>
  </si>
  <si>
    <t>Economie politică / Political economy</t>
  </si>
  <si>
    <t>ULX0004</t>
  </si>
  <si>
    <t>ULX0001</t>
  </si>
  <si>
    <t>ULR4328</t>
  </si>
  <si>
    <t>ULR4329</t>
  </si>
  <si>
    <t>ULR4330</t>
  </si>
  <si>
    <t>ULR4331</t>
  </si>
  <si>
    <t>ULR4332</t>
  </si>
  <si>
    <t>Comunicarea de criză / Crisis communication</t>
  </si>
  <si>
    <t>Societate și mass-media / Society and mass-media</t>
  </si>
  <si>
    <t>Tehnici de persuasiune / Techniques of persuation</t>
  </si>
  <si>
    <t>Gândire critică / Critical thinking</t>
  </si>
  <si>
    <t>PR sportiv / Sports PR</t>
  </si>
  <si>
    <t>Societate europeană, identități culturale și comunicare / European Society, Cultural Identities and Communication</t>
  </si>
  <si>
    <t>ULE4300</t>
  </si>
  <si>
    <t>PACHET OPȚIONAL 1 (An II, Semestrul 3)</t>
  </si>
  <si>
    <t>ULR4434</t>
  </si>
  <si>
    <t>Limbaj și reprezentare în publicitate/ Language and representation in advertising</t>
  </si>
  <si>
    <t>ULR4435</t>
  </si>
  <si>
    <t>Strategii de publicitate / Advertising strategies</t>
  </si>
  <si>
    <t>ULR4436</t>
  </si>
  <si>
    <t>Personal branding / Personal branding</t>
  </si>
  <si>
    <t>ULR4437</t>
  </si>
  <si>
    <t>Antropologia conflictelor / The Anthropology of conflicts</t>
  </si>
  <si>
    <t>ULR4439</t>
  </si>
  <si>
    <t>Comunicare audio-video / Audio-video communication</t>
  </si>
  <si>
    <t>ULR4546</t>
  </si>
  <si>
    <t>Comunicare în sănătate / Communication in public health</t>
  </si>
  <si>
    <t>ULR4445</t>
  </si>
  <si>
    <t>PR cultural / Cultural PR</t>
  </si>
  <si>
    <t>ULE4400</t>
  </si>
  <si>
    <t>Comunicare și Deliberare Publică / Communication and Public Deliberation</t>
  </si>
  <si>
    <t>PACHET OPȚIONAL 2 (An II, Semestrul 4)</t>
  </si>
  <si>
    <t>PACHET OPȚIONAL 3 (An III, Semestrul 5)</t>
  </si>
  <si>
    <t>ULR4432</t>
  </si>
  <si>
    <t>PR sectorial ONG / NGO Sectorial PR</t>
  </si>
  <si>
    <t>ULR4538</t>
  </si>
  <si>
    <t>Responsabilitate socială corporatistă / Corporate Social Responsability</t>
  </si>
  <si>
    <t>ULR4540</t>
  </si>
  <si>
    <t xml:space="preserve">Instituția purtătorului de cuvânt / The institute of the spokesperson </t>
  </si>
  <si>
    <t>ULR4541</t>
  </si>
  <si>
    <t>PR și autoevaluare / PR and self-evaluation</t>
  </si>
  <si>
    <t>ULR4542</t>
  </si>
  <si>
    <t>Politici de sănătate publică / Policies of public health</t>
  </si>
  <si>
    <t>ULR4543</t>
  </si>
  <si>
    <t>Conflicte în lumea modernă / Conflicts in Modern World</t>
  </si>
  <si>
    <t>ULR4544</t>
  </si>
  <si>
    <t>Niveluri și metode de analiză a conflictelor / Levels and methods of conflict analysis</t>
  </si>
  <si>
    <t>ULE4401</t>
  </si>
  <si>
    <t>Analiză de conținut în științele comunicării / Content Analysis in Communication Sciences</t>
  </si>
  <si>
    <t>ULR4643</t>
  </si>
  <si>
    <t>Orientarea în carieră a specialiștilor în comunicare și relații publice / Career orientation for PR and Communication specialists</t>
  </si>
  <si>
    <t>ULR4644</t>
  </si>
  <si>
    <t>Elemente de comunicare vizuală în publicitate / Elements of visual communication in advertising</t>
  </si>
  <si>
    <t>URL4645</t>
  </si>
  <si>
    <t>Tehnici avansate de comunicare / Advanced communication techniques</t>
  </si>
  <si>
    <t>ULR4646</t>
  </si>
  <si>
    <t>Metode de management a conflictelor / Methods of conflict management</t>
  </si>
  <si>
    <t>ULR4647</t>
  </si>
  <si>
    <t>Analiza politicilor publice / Public policy analysis</t>
  </si>
  <si>
    <t>ULR4648</t>
  </si>
  <si>
    <t>Tehnici de public speaking / Public speaking techniques</t>
  </si>
  <si>
    <t>Curs opțional (2) / Optional course (2)</t>
  </si>
  <si>
    <t>Curs opțional (3) / Optional course (3)</t>
  </si>
  <si>
    <t>Curs opțional (4) / Optional course (4)</t>
  </si>
  <si>
    <t>Curs opțional (5) / Optional course (5)</t>
  </si>
  <si>
    <t>Curs opțional (6) / Optional course (6)</t>
  </si>
  <si>
    <t>Curs opțional (7) / Optional course (7)</t>
  </si>
  <si>
    <t>ULR4455</t>
  </si>
  <si>
    <t>Analiza calitativă și cantitativă a datelor empirice / Qualitative and quantitative analysis of empirical data</t>
  </si>
  <si>
    <t>Management/ Management</t>
  </si>
  <si>
    <t>ULR5381</t>
  </si>
  <si>
    <t>ULR4448</t>
  </si>
  <si>
    <t>Cultură și comunicare / Culture and communication</t>
  </si>
  <si>
    <t>ULR4450</t>
  </si>
  <si>
    <t>Analiză de discurs / Discourse analysis</t>
  </si>
  <si>
    <t>ULR4640</t>
  </si>
  <si>
    <t>Comunicare instituțională europeană / European institutional communication</t>
  </si>
  <si>
    <t xml:space="preserve">Didactica ştiinţelor socio-umane / Didactics specialization: of social sciences and humanities </t>
  </si>
  <si>
    <t>Sem. 3: Se alege  o disciplină  (1)  din pachetul opțional 1 (ULX0001)</t>
  </si>
  <si>
    <t>Sem. 4: Se alege câte o disciplină (2 și 3) din pachetul opțional 2 (ULX0002)</t>
  </si>
  <si>
    <t>Sem. 5: Se alege câte o disciplină (4 și 5) din pachetul opțional 3 (ULX0003)</t>
  </si>
  <si>
    <t>1. Aspectele privind domeniul comunicării să fie mai ușor de identificat la disciplinele predate</t>
  </si>
  <si>
    <t xml:space="preserve">2. Domeniul antreprenoriatului să primească o atenție sporită, atât ca disciplină separată, cât și în cuprinsul disciplinelor predate </t>
  </si>
  <si>
    <t>3. Numărul disciplinelor să fie în acord cu volumul de muncă al studenților, mai ales în condițiile desfășurării cursurilor în sistem online.</t>
  </si>
  <si>
    <t>1. Posibilitatea invitării, la cursuri, a unor reprezentanți ai angajatorilor/autorităților locale pentru a prezenta activitatea lor.</t>
  </si>
  <si>
    <t>2.  Îmbunătățirea cunoștințelor studenților despre procesul decizional de la nivel local, național și european.</t>
  </si>
  <si>
    <t>3. Evidențierea relevanței teoriilor/paradigmelor studiate pentru viitoarea activitate profesională a studenților.</t>
  </si>
  <si>
    <t>4. Nevoia păstrării unui dialog constant cu autoritățile locale/potențialii angajatori pentru a ajusta conținuturi și/sau pentru a permite studenților să cunoască cerințele pieței muncii.</t>
  </si>
  <si>
    <t>5. Accentuarea modului în care cunoștințele dobândite pot contribui la elaborarea și implementarea unor proiecte de dezvoltare instituțională.</t>
  </si>
  <si>
    <t>1.  Primăria Cluj-Napoca</t>
  </si>
  <si>
    <t xml:space="preserve">2. IAA - YP (International Advertising Association - Young Professionals) </t>
  </si>
  <si>
    <t xml:space="preserve">3. Vitrina Advertising </t>
  </si>
  <si>
    <t>4. Biblioteca Centrală Universitară ”Lucian Blaga” Cluj-Napoca</t>
  </si>
  <si>
    <t>5. TVR Cluj</t>
  </si>
  <si>
    <r>
      <t xml:space="preserve">Specializarea/Programul de studiu: </t>
    </r>
    <r>
      <rPr>
        <b/>
        <sz val="10"/>
        <rFont val="Times New Roman"/>
        <family val="1"/>
      </rPr>
      <t xml:space="preserve"> Comunicare și relații publice / Communication and Public Relations</t>
    </r>
  </si>
  <si>
    <r>
      <t xml:space="preserve">Domeniul: </t>
    </r>
    <r>
      <rPr>
        <b/>
        <sz val="10"/>
        <color indexed="8"/>
        <rFont val="Times New Roman"/>
        <family val="1"/>
        <charset val="238"/>
      </rPr>
      <t>Științe ale Comunicării</t>
    </r>
  </si>
  <si>
    <r>
      <t xml:space="preserve">Limba de predare: </t>
    </r>
    <r>
      <rPr>
        <b/>
        <sz val="10"/>
        <color indexed="8"/>
        <rFont val="Times New Roman"/>
        <family val="1"/>
        <charset val="238"/>
      </rPr>
      <t>ROMÂNĂ</t>
    </r>
  </si>
  <si>
    <r>
      <t xml:space="preserve">Titlul absolventului: </t>
    </r>
    <r>
      <rPr>
        <b/>
        <sz val="10"/>
        <color indexed="8"/>
        <rFont val="Times New Roman"/>
        <family val="1"/>
        <charset val="238"/>
      </rPr>
      <t>Licențiat în Științele Comunicării</t>
    </r>
  </si>
  <si>
    <r>
      <rPr>
        <b/>
        <sz val="10"/>
        <rFont val="Times New Roman"/>
        <family val="1"/>
      </rPr>
      <t xml:space="preserve">   143 </t>
    </r>
    <r>
      <rPr>
        <sz val="10"/>
        <rFont val="Times New Roman"/>
        <family val="1"/>
      </rPr>
      <t>de credite la disciplinele obligatorii;</t>
    </r>
  </si>
  <si>
    <r>
      <t xml:space="preserve">           </t>
    </r>
    <r>
      <rPr>
        <sz val="10"/>
        <rFont val="Times New Roman"/>
        <family val="1"/>
      </rPr>
      <t xml:space="preserve"> inclusiv</t>
    </r>
    <r>
      <rPr>
        <b/>
        <sz val="10"/>
        <rFont val="Times New Roman"/>
        <family val="1"/>
      </rPr>
      <t xml:space="preserve"> 6 </t>
    </r>
    <r>
      <rPr>
        <sz val="10"/>
        <rFont val="Times New Roman"/>
        <family val="1"/>
      </rPr>
      <t>credite pentru o limbă străină (2 semestre)</t>
    </r>
  </si>
  <si>
    <r>
      <rPr>
        <b/>
        <sz val="10"/>
        <rFont val="Times New Roman"/>
        <family val="1"/>
      </rPr>
      <t xml:space="preserve">   37</t>
    </r>
    <r>
      <rPr>
        <sz val="10"/>
        <rFont val="Times New Roman"/>
        <family val="1"/>
      </rPr>
      <t xml:space="preserve"> credite la disciplinele opţionale;</t>
    </r>
  </si>
  <si>
    <r>
      <t>Sem. 6: Se alege câte o disciplină (6 și 7) din pachetul opțional 4 (ULX000</t>
    </r>
    <r>
      <rPr>
        <sz val="10"/>
        <color rgb="FFFF0000"/>
        <rFont val="Times New Roman"/>
        <family val="1"/>
        <charset val="238"/>
      </rPr>
      <t>4</t>
    </r>
    <r>
      <rPr>
        <sz val="10"/>
        <rFont val="Times New Roman"/>
        <family val="1"/>
        <charset val="238"/>
      </rPr>
      <t>)</t>
    </r>
  </si>
  <si>
    <t>Am corectat</t>
  </si>
  <si>
    <r>
      <rPr>
        <b/>
        <sz val="10"/>
        <color indexed="8"/>
        <rFont val="Times New Roman"/>
        <family val="1"/>
      </rPr>
      <t xml:space="preserve">VI. UNIVERSITĂŢI DE REFERINŢĂ DIN TOP 500: 
</t>
    </r>
    <r>
      <rPr>
        <sz val="10"/>
        <color rgb="FF000000"/>
        <rFont val="Times New Roman"/>
        <family val="1"/>
      </rPr>
      <t>Ludwig-Maximilians-Universität München, 
Vrije Universiteit Amsterdam, 
Pennsylvania State University,
University of Helsinki, 
KU Leuven.</t>
    </r>
  </si>
  <si>
    <t>PACHET OPȚIONAL 4 (An III, Semestrul 6)</t>
  </si>
  <si>
    <t>Am completat</t>
  </si>
  <si>
    <t>Anul trecut era DS, am modificat. Dacă totuși este DC, vă rog să modificați în tabelele de DS și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</si>
</sst>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8"/>
      <name val="Calibri"/>
      <family val="2"/>
      <charset val="238"/>
    </font>
    <font>
      <sz val="10"/>
      <color indexed="8"/>
      <name val="Calibri"/>
      <family val="2"/>
    </font>
    <font>
      <sz val="10"/>
      <color theme="1"/>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b/>
      <sz val="11"/>
      <color theme="1"/>
      <name val="Calibri"/>
      <family val="2"/>
      <charset val="238"/>
      <scheme val="minor"/>
    </font>
    <font>
      <b/>
      <sz val="9"/>
      <color indexed="8"/>
      <name val="Times New Roman"/>
      <family val="1"/>
    </font>
    <font>
      <b/>
      <sz val="10"/>
      <name val="Times New Roman"/>
      <family val="1"/>
    </font>
    <font>
      <sz val="10"/>
      <color rgb="FF000000"/>
      <name val="Times New Roman"/>
      <family val="1"/>
    </font>
    <font>
      <b/>
      <sz val="9"/>
      <color rgb="FF000000"/>
      <name val="Tahoma"/>
      <family val="2"/>
      <charset val="238"/>
    </font>
    <font>
      <sz val="9"/>
      <color rgb="FF000000"/>
      <name val="Tahoma"/>
      <family val="2"/>
      <charset val="238"/>
    </font>
    <font>
      <b/>
      <sz val="9"/>
      <color rgb="FFFF0000"/>
      <name val="Tahoma"/>
      <family val="2"/>
      <charset val="238"/>
    </font>
    <font>
      <sz val="9"/>
      <color rgb="FFFF0000"/>
      <name val="Tahoma"/>
      <family val="2"/>
      <charset val="238"/>
    </font>
    <font>
      <sz val="10"/>
      <name val="Times New Roman"/>
      <family val="1"/>
      <charset val="238"/>
    </font>
    <font>
      <sz val="10"/>
      <color rgb="FFFF0000"/>
      <name val="Times New Roman"/>
      <family val="1"/>
      <charset val="238"/>
    </font>
    <font>
      <sz val="10"/>
      <color rgb="FFFF0000"/>
      <name val="Times New Roman"/>
      <family val="1"/>
    </font>
    <font>
      <sz val="8"/>
      <color rgb="FF000000"/>
      <name val="Segoe UI"/>
      <charset val="1"/>
    </font>
    <font>
      <b/>
      <sz val="10"/>
      <color theme="1"/>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46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5"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7"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0" fillId="0" borderId="0" xfId="0" applyAlignment="1">
      <alignment vertical="top" wrapText="1"/>
    </xf>
    <xf numFmtId="0" fontId="1" fillId="0" borderId="0" xfId="0" applyFont="1" applyProtection="1">
      <protection locked="0"/>
    </xf>
    <xf numFmtId="0" fontId="1" fillId="0" borderId="0"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5" fillId="0" borderId="1" xfId="0" applyFont="1" applyBorder="1" applyAlignment="1" applyProtection="1">
      <alignment horizontal="center" vertical="center"/>
    </xf>
    <xf numFmtId="1" fontId="15" fillId="4"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0" fillId="0" borderId="0" xfId="0" applyBorder="1" applyAlignment="1">
      <alignment horizontal="left" vertical="center" wrapText="1"/>
    </xf>
    <xf numFmtId="0" fontId="0" fillId="0" borderId="0" xfId="0" applyBorder="1" applyAlignment="1">
      <alignment horizontal="center"/>
    </xf>
    <xf numFmtId="0" fontId="1" fillId="0" borderId="1" xfId="0" applyFont="1" applyFill="1" applyBorder="1" applyAlignment="1" applyProtection="1">
      <alignment horizontal="left"/>
      <protection locked="0"/>
    </xf>
    <xf numFmtId="0" fontId="1" fillId="0" borderId="1" xfId="0" applyFont="1" applyFill="1" applyBorder="1" applyAlignment="1" applyProtection="1">
      <alignment horizontal="left" vertical="center"/>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2" fillId="0" borderId="0" xfId="0" applyFont="1" applyBorder="1" applyAlignment="1" applyProtection="1">
      <alignment horizontal="left" vertical="center" wrapText="1"/>
    </xf>
    <xf numFmtId="0" fontId="1" fillId="0" borderId="0" xfId="0" applyFont="1" applyAlignment="1" applyProtection="1">
      <alignment vertical="center" wrapText="1"/>
      <protection locked="0"/>
    </xf>
    <xf numFmtId="0" fontId="1" fillId="0" borderId="0" xfId="0" applyFont="1" applyProtection="1">
      <protection locked="0"/>
    </xf>
    <xf numFmtId="10" fontId="2" fillId="0" borderId="0" xfId="0" applyNumberFormat="1" applyFont="1" applyBorder="1" applyAlignment="1" applyProtection="1">
      <alignment horizontal="left" vertical="center"/>
      <protection locked="0"/>
    </xf>
    <xf numFmtId="0" fontId="19" fillId="0" borderId="0" xfId="0" applyFont="1" applyBorder="1" applyAlignment="1" applyProtection="1">
      <alignment horizontal="center" vertical="center"/>
    </xf>
    <xf numFmtId="0" fontId="7"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1" fontId="1" fillId="4"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Alignment="1" applyProtection="1">
      <alignment vertical="center" wrapText="1"/>
      <protection locked="0"/>
    </xf>
    <xf numFmtId="1" fontId="1" fillId="4" borderId="3"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xf>
    <xf numFmtId="1" fontId="1" fillId="4" borderId="3" xfId="0" applyNumberFormat="1" applyFont="1" applyFill="1" applyBorder="1" applyAlignment="1" applyProtection="1">
      <alignment horizontal="left" vertical="center"/>
      <protection locked="0"/>
    </xf>
    <xf numFmtId="1" fontId="1" fillId="4" borderId="3" xfId="0" applyNumberFormat="1" applyFont="1" applyFill="1" applyBorder="1" applyAlignment="1" applyProtection="1">
      <alignment horizontal="center" vertical="center" wrapText="1"/>
      <protection locked="0"/>
    </xf>
    <xf numFmtId="0" fontId="6" fillId="0" borderId="3" xfId="0" applyFont="1" applyBorder="1" applyAlignment="1">
      <alignment horizontal="center" vertical="center"/>
    </xf>
    <xf numFmtId="0" fontId="1" fillId="0" borderId="0" xfId="0" applyFont="1" applyProtection="1">
      <protection locked="0"/>
    </xf>
    <xf numFmtId="0" fontId="1" fillId="0" borderId="0" xfId="0" applyFont="1" applyBorder="1" applyProtection="1">
      <protection locked="0"/>
    </xf>
    <xf numFmtId="0" fontId="2" fillId="0" borderId="0" xfId="0" applyFont="1" applyBorder="1" applyAlignment="1" applyProtection="1">
      <alignment horizontal="left" vertical="center" wrapText="1"/>
      <protection locked="0"/>
    </xf>
    <xf numFmtId="0" fontId="1"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2" fontId="1" fillId="4" borderId="1"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0" fontId="15" fillId="0" borderId="0" xfId="0" applyFont="1" applyBorder="1" applyAlignment="1" applyProtection="1">
      <alignment horizontal="center" vertical="center"/>
    </xf>
    <xf numFmtId="2"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left" vertical="center"/>
      <protection locked="0"/>
    </xf>
    <xf numFmtId="1" fontId="7" fillId="3"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0" fontId="1" fillId="0" borderId="0" xfId="0" applyFont="1" applyAlignment="1" applyProtection="1">
      <alignment vertical="center" wrapText="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4" fillId="7" borderId="0" xfId="0" applyFont="1" applyFill="1" applyBorder="1" applyAlignment="1" applyProtection="1">
      <alignment vertical="center"/>
      <protection locked="0"/>
    </xf>
    <xf numFmtId="1" fontId="7" fillId="0" borderId="1" xfId="0" applyNumberFormat="1" applyFont="1" applyBorder="1" applyAlignment="1" applyProtection="1">
      <alignment horizontal="center" vertical="center"/>
    </xf>
    <xf numFmtId="2" fontId="7" fillId="3"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protection locked="0"/>
    </xf>
    <xf numFmtId="0" fontId="14" fillId="7" borderId="0" xfId="0" applyFont="1" applyFill="1" applyBorder="1" applyAlignment="1" applyProtection="1">
      <alignment vertical="top" wrapText="1"/>
      <protection locked="0"/>
    </xf>
    <xf numFmtId="0" fontId="27" fillId="3" borderId="1"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wrapText="1"/>
      <protection locked="0"/>
    </xf>
    <xf numFmtId="0" fontId="14" fillId="7" borderId="0" xfId="0" applyFont="1" applyFill="1" applyProtection="1">
      <protection locked="0"/>
    </xf>
    <xf numFmtId="0" fontId="14" fillId="7" borderId="0" xfId="0" applyFont="1" applyFill="1" applyBorder="1" applyAlignment="1"/>
    <xf numFmtId="0" fontId="0" fillId="7" borderId="0" xfId="0" applyFill="1" applyAlignment="1"/>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4" fillId="7" borderId="14" xfId="0" applyFont="1" applyFill="1" applyBorder="1" applyAlignment="1" applyProtection="1">
      <alignment horizontal="left" vertical="center" wrapText="1"/>
      <protection locked="0"/>
    </xf>
    <xf numFmtId="0" fontId="14" fillId="7" borderId="0" xfId="0" applyFont="1" applyFill="1" applyAlignment="1" applyProtection="1">
      <alignment horizontal="left" vertical="center" wrapText="1"/>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5"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19" fillId="0" borderId="0" xfId="0"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left" vertical="center" wrapText="1"/>
      <protection locked="0"/>
    </xf>
    <xf numFmtId="0" fontId="2" fillId="0" borderId="7" xfId="0" applyFont="1" applyBorder="1" applyAlignment="1" applyProtection="1">
      <alignment horizontal="left"/>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14" fillId="7" borderId="1" xfId="0" applyFont="1" applyFill="1" applyBorder="1" applyAlignment="1">
      <alignment horizontal="center" vertical="center" wrapText="1"/>
    </xf>
    <xf numFmtId="0" fontId="12" fillId="8" borderId="9" xfId="0" applyFont="1" applyFill="1" applyBorder="1" applyAlignment="1" applyProtection="1">
      <alignment horizontal="center" vertical="center" wrapText="1"/>
      <protection locked="0"/>
    </xf>
    <xf numFmtId="0" fontId="12" fillId="8" borderId="10" xfId="0" applyFont="1" applyFill="1" applyBorder="1" applyAlignment="1" applyProtection="1">
      <alignment horizontal="center" vertical="center" wrapText="1"/>
      <protection locked="0"/>
    </xf>
    <xf numFmtId="0" fontId="12" fillId="8" borderId="11"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10" fontId="1" fillId="0" borderId="2" xfId="0" applyNumberFormat="1" applyFont="1" applyBorder="1" applyAlignment="1" applyProtection="1">
      <alignment horizontal="center" vertical="center" wrapText="1"/>
      <protection locked="0"/>
    </xf>
    <xf numFmtId="10" fontId="1" fillId="0" borderId="6" xfId="0" applyNumberFormat="1" applyFont="1" applyBorder="1" applyAlignment="1" applyProtection="1">
      <alignment horizontal="center" vertical="center" wrapText="1"/>
      <protection locked="0"/>
    </xf>
    <xf numFmtId="0" fontId="16" fillId="0" borderId="2"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 fillId="8" borderId="1" xfId="0" applyFont="1" applyFill="1" applyBorder="1" applyAlignment="1" applyProtection="1">
      <alignment horizontal="left" vertical="center" wrapText="1"/>
      <protection locked="0"/>
    </xf>
    <xf numFmtId="0" fontId="1" fillId="0" borderId="0" xfId="0" applyFont="1" applyBorder="1" applyAlignment="1" applyProtection="1">
      <alignment wrapText="1"/>
    </xf>
    <xf numFmtId="0" fontId="14" fillId="7" borderId="1" xfId="0" applyFont="1" applyFill="1" applyBorder="1" applyAlignment="1" applyProtection="1">
      <alignment horizontal="left" vertical="top" wrapText="1"/>
      <protection locked="0"/>
    </xf>
    <xf numFmtId="1" fontId="1" fillId="4" borderId="3" xfId="0" applyNumberFormat="1" applyFont="1" applyFill="1" applyBorder="1" applyAlignment="1" applyProtection="1">
      <alignment horizontal="center" vertical="center"/>
      <protection locked="0"/>
    </xf>
    <xf numFmtId="1" fontId="1" fillId="4" borderId="12"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wrapText="1"/>
      <protection locked="0"/>
    </xf>
    <xf numFmtId="1" fontId="1" fillId="4" borderId="12" xfId="0" applyNumberFormat="1" applyFont="1" applyFill="1" applyBorder="1" applyAlignment="1" applyProtection="1">
      <alignment horizontal="center" vertical="center" wrapText="1"/>
      <protection locked="0"/>
    </xf>
    <xf numFmtId="0" fontId="6" fillId="0" borderId="3" xfId="0" applyFont="1" applyBorder="1" applyAlignment="1">
      <alignment horizontal="center" vertical="center"/>
    </xf>
    <xf numFmtId="0" fontId="6" fillId="0" borderId="12" xfId="0" applyFont="1" applyBorder="1" applyAlignment="1">
      <alignment horizontal="center" vertical="center"/>
    </xf>
    <xf numFmtId="1" fontId="1" fillId="4" borderId="3" xfId="0" applyNumberFormat="1" applyFont="1" applyFill="1" applyBorder="1" applyAlignment="1" applyProtection="1">
      <alignment horizontal="left" vertical="center"/>
      <protection locked="0"/>
    </xf>
    <xf numFmtId="1" fontId="1" fillId="4" borderId="12" xfId="0" applyNumberFormat="1" applyFont="1" applyFill="1" applyBorder="1" applyAlignment="1" applyProtection="1">
      <alignment horizontal="left" vertical="center"/>
      <protection locked="0"/>
    </xf>
    <xf numFmtId="1" fontId="1" fillId="4" borderId="9" xfId="0" applyNumberFormat="1" applyFont="1" applyFill="1" applyBorder="1" applyAlignment="1" applyProtection="1">
      <alignment horizontal="left" vertical="center" wrapText="1"/>
      <protection locked="0"/>
    </xf>
    <xf numFmtId="1" fontId="1" fillId="4" borderId="4" xfId="0" applyNumberFormat="1" applyFont="1" applyFill="1" applyBorder="1" applyAlignment="1" applyProtection="1">
      <alignment horizontal="left" vertical="center" wrapText="1"/>
      <protection locked="0"/>
    </xf>
    <xf numFmtId="1" fontId="1" fillId="4" borderId="10" xfId="0" applyNumberFormat="1" applyFont="1" applyFill="1" applyBorder="1" applyAlignment="1" applyProtection="1">
      <alignment horizontal="left" vertical="center" wrapText="1"/>
      <protection locked="0"/>
    </xf>
    <xf numFmtId="1" fontId="1" fillId="4" borderId="11" xfId="0" applyNumberFormat="1" applyFont="1" applyFill="1" applyBorder="1" applyAlignment="1" applyProtection="1">
      <alignment horizontal="left" vertical="center" wrapText="1"/>
      <protection locked="0"/>
    </xf>
    <xf numFmtId="1" fontId="1" fillId="4" borderId="7" xfId="0" applyNumberFormat="1" applyFont="1" applyFill="1" applyBorder="1" applyAlignment="1" applyProtection="1">
      <alignment horizontal="left" vertical="center" wrapText="1"/>
      <protection locked="0"/>
    </xf>
    <xf numFmtId="1" fontId="1" fillId="4" borderId="8" xfId="0" applyNumberFormat="1" applyFont="1" applyFill="1" applyBorder="1" applyAlignment="1" applyProtection="1">
      <alignment horizontal="left" vertical="center" wrapText="1"/>
      <protection locked="0"/>
    </xf>
    <xf numFmtId="1" fontId="1" fillId="4" borderId="3" xfId="0" applyNumberFormat="1" applyFont="1" applyFill="1" applyBorder="1" applyAlignment="1" applyProtection="1">
      <alignment horizontal="center" vertical="center"/>
    </xf>
    <xf numFmtId="1" fontId="1" fillId="4" borderId="12" xfId="0" applyNumberFormat="1" applyFont="1" applyFill="1" applyBorder="1" applyAlignment="1" applyProtection="1">
      <alignment horizontal="center" vertical="center"/>
    </xf>
    <xf numFmtId="1" fontId="1" fillId="4" borderId="13" xfId="0" applyNumberFormat="1" applyFont="1" applyFill="1" applyBorder="1" applyAlignment="1" applyProtection="1">
      <alignment horizontal="center" vertical="center"/>
      <protection locked="0"/>
    </xf>
    <xf numFmtId="1" fontId="2" fillId="4" borderId="3" xfId="0" applyNumberFormat="1" applyFont="1" applyFill="1" applyBorder="1" applyAlignment="1" applyProtection="1">
      <alignment horizontal="center" vertical="center"/>
      <protection locked="0"/>
    </xf>
    <xf numFmtId="1" fontId="2" fillId="4" borderId="13" xfId="0" applyNumberFormat="1" applyFont="1" applyFill="1" applyBorder="1" applyAlignment="1" applyProtection="1">
      <alignment horizontal="center" vertical="center"/>
      <protection locked="0"/>
    </xf>
    <xf numFmtId="1" fontId="2" fillId="4" borderId="12" xfId="0" applyNumberFormat="1" applyFont="1" applyFill="1" applyBorder="1" applyAlignment="1" applyProtection="1">
      <alignment horizontal="center" vertical="center"/>
      <protection locked="0"/>
    </xf>
    <xf numFmtId="1" fontId="1" fillId="4" borderId="13" xfId="0" applyNumberFormat="1"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left" vertical="center" wrapText="1"/>
      <protection locked="0"/>
    </xf>
    <xf numFmtId="1" fontId="1" fillId="4" borderId="13" xfId="0" applyNumberFormat="1" applyFont="1" applyFill="1" applyBorder="1" applyAlignment="1" applyProtection="1">
      <alignment horizontal="left" vertical="center"/>
      <protection locked="0"/>
    </xf>
    <xf numFmtId="1" fontId="1" fillId="4" borderId="13" xfId="0" applyNumberFormat="1" applyFont="1" applyFill="1" applyBorder="1" applyAlignment="1" applyProtection="1">
      <alignment horizontal="center" vertical="center"/>
    </xf>
    <xf numFmtId="1" fontId="1" fillId="4" borderId="9" xfId="0" applyNumberFormat="1" applyFont="1" applyFill="1" applyBorder="1" applyAlignment="1" applyProtection="1">
      <alignment horizontal="left" vertical="top" wrapText="1"/>
      <protection locked="0"/>
    </xf>
    <xf numFmtId="1" fontId="1" fillId="4" borderId="4" xfId="0" applyNumberFormat="1" applyFont="1" applyFill="1" applyBorder="1" applyAlignment="1" applyProtection="1">
      <alignment horizontal="left" vertical="top" wrapText="1"/>
      <protection locked="0"/>
    </xf>
    <xf numFmtId="1" fontId="1" fillId="4" borderId="10" xfId="0" applyNumberFormat="1" applyFont="1" applyFill="1" applyBorder="1" applyAlignment="1" applyProtection="1">
      <alignment horizontal="left" vertical="top" wrapText="1"/>
      <protection locked="0"/>
    </xf>
    <xf numFmtId="1" fontId="1" fillId="4" borderId="14" xfId="0" applyNumberFormat="1" applyFont="1" applyFill="1" applyBorder="1" applyAlignment="1" applyProtection="1">
      <alignment horizontal="left" vertical="top" wrapText="1"/>
      <protection locked="0"/>
    </xf>
    <xf numFmtId="1" fontId="1" fillId="4" borderId="0" xfId="0" applyNumberFormat="1" applyFont="1" applyFill="1" applyBorder="1" applyAlignment="1" applyProtection="1">
      <alignment horizontal="left" vertical="top" wrapText="1"/>
      <protection locked="0"/>
    </xf>
    <xf numFmtId="1" fontId="1" fillId="4" borderId="15" xfId="0" applyNumberFormat="1" applyFont="1" applyFill="1" applyBorder="1" applyAlignment="1" applyProtection="1">
      <alignment horizontal="left" vertical="top" wrapText="1"/>
      <protection locked="0"/>
    </xf>
    <xf numFmtId="1" fontId="1" fillId="4" borderId="11" xfId="0" applyNumberFormat="1" applyFont="1" applyFill="1" applyBorder="1" applyAlignment="1" applyProtection="1">
      <alignment horizontal="left" vertical="top" wrapText="1"/>
      <protection locked="0"/>
    </xf>
    <xf numFmtId="1" fontId="1" fillId="4" borderId="7" xfId="0" applyNumberFormat="1" applyFont="1" applyFill="1" applyBorder="1" applyAlignment="1" applyProtection="1">
      <alignment horizontal="left" vertical="top" wrapText="1"/>
      <protection locked="0"/>
    </xf>
    <xf numFmtId="1" fontId="1" fillId="4" borderId="8" xfId="0" applyNumberFormat="1" applyFont="1" applyFill="1" applyBorder="1" applyAlignment="1" applyProtection="1">
      <alignment horizontal="left" vertical="top" wrapText="1"/>
      <protection locked="0"/>
    </xf>
    <xf numFmtId="0" fontId="2" fillId="0" borderId="1" xfId="0" applyFont="1" applyBorder="1" applyAlignment="1" applyProtection="1">
      <alignment horizontal="left" vertical="center" wrapText="1"/>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1" fontId="1" fillId="0" borderId="3" xfId="0" applyNumberFormat="1" applyFont="1" applyBorder="1" applyAlignment="1" applyProtection="1">
      <alignment horizontal="center" vertical="center"/>
    </xf>
    <xf numFmtId="1" fontId="1" fillId="0" borderId="12"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left" vertical="top"/>
    </xf>
    <xf numFmtId="0" fontId="1" fillId="2" borderId="1" xfId="0" applyFont="1" applyFill="1" applyBorder="1" applyAlignment="1" applyProtection="1">
      <alignment horizontal="left" vertical="center" wrapText="1"/>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 fontId="2" fillId="4" borderId="1" xfId="0" applyNumberFormat="1" applyFont="1" applyFill="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0" fontId="6" fillId="0" borderId="13" xfId="0" applyFont="1" applyBorder="1" applyAlignment="1">
      <alignment horizontal="center" vertical="center"/>
    </xf>
    <xf numFmtId="1" fontId="1" fillId="4" borderId="9" xfId="0" applyNumberFormat="1" applyFont="1" applyFill="1" applyBorder="1" applyAlignment="1" applyProtection="1">
      <alignment horizontal="left" vertical="center"/>
      <protection locked="0"/>
    </xf>
    <xf numFmtId="1" fontId="1" fillId="4" borderId="4" xfId="0" applyNumberFormat="1" applyFont="1" applyFill="1" applyBorder="1" applyAlignment="1" applyProtection="1">
      <alignment horizontal="left" vertical="center"/>
      <protection locked="0"/>
    </xf>
    <xf numFmtId="1" fontId="1" fillId="4" borderId="10"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0" fontId="2" fillId="0" borderId="0" xfId="0" applyFont="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xf numFmtId="1" fontId="19" fillId="0" borderId="1" xfId="0" applyNumberFormat="1" applyFont="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vertical="top" wrapText="1"/>
      <protection locked="0"/>
    </xf>
    <xf numFmtId="0" fontId="1" fillId="3" borderId="5" xfId="0" applyFont="1" applyFill="1" applyBorder="1" applyAlignment="1" applyProtection="1">
      <alignment vertical="top" wrapText="1"/>
      <protection locked="0"/>
    </xf>
    <xf numFmtId="0" fontId="1" fillId="3" borderId="6" xfId="0" applyFont="1" applyFill="1" applyBorder="1" applyAlignment="1" applyProtection="1">
      <alignment vertical="top" wrapText="1"/>
      <protection locked="0"/>
    </xf>
    <xf numFmtId="0" fontId="1" fillId="3" borderId="2" xfId="0" applyFont="1" applyFill="1" applyBorder="1" applyAlignment="1" applyProtection="1">
      <alignment vertical="top"/>
      <protection locked="0"/>
    </xf>
    <xf numFmtId="0" fontId="1" fillId="3" borderId="5" xfId="0" applyFont="1" applyFill="1" applyBorder="1" applyAlignment="1" applyProtection="1">
      <alignment vertical="top"/>
      <protection locked="0"/>
    </xf>
    <xf numFmtId="0" fontId="1" fillId="3" borderId="6" xfId="0" applyFont="1" applyFill="1" applyBorder="1" applyAlignment="1" applyProtection="1">
      <alignment vertical="top"/>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 fillId="0" borderId="0" xfId="0" applyFont="1" applyProtection="1">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0" fontId="1" fillId="3" borderId="3"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1" fontId="7" fillId="3" borderId="1"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1" fontId="7" fillId="3" borderId="2" xfId="0" applyNumberFormat="1" applyFont="1" applyFill="1" applyBorder="1" applyAlignment="1" applyProtection="1">
      <alignment horizontal="left" vertical="center"/>
      <protection locked="0"/>
    </xf>
    <xf numFmtId="1" fontId="7" fillId="3" borderId="5" xfId="0" applyNumberFormat="1" applyFont="1" applyFill="1" applyBorder="1" applyAlignment="1" applyProtection="1">
      <alignment horizontal="left" vertical="center"/>
      <protection locked="0"/>
    </xf>
    <xf numFmtId="1" fontId="7" fillId="3" borderId="6" xfId="0" applyNumberFormat="1" applyFont="1" applyFill="1" applyBorder="1" applyAlignment="1" applyProtection="1">
      <alignment horizontal="left" vertical="center"/>
      <protection locked="0"/>
    </xf>
    <xf numFmtId="1" fontId="7" fillId="3" borderId="2" xfId="0" applyNumberFormat="1" applyFont="1" applyFill="1" applyBorder="1" applyAlignment="1" applyProtection="1">
      <alignment horizontal="left" vertical="center" wrapText="1"/>
      <protection locked="0"/>
    </xf>
    <xf numFmtId="1" fontId="7" fillId="3" borderId="5" xfId="0" applyNumberFormat="1" applyFont="1" applyFill="1" applyBorder="1" applyAlignment="1" applyProtection="1">
      <alignment horizontal="left" vertical="center" wrapText="1"/>
      <protection locked="0"/>
    </xf>
    <xf numFmtId="1" fontId="7" fillId="3" borderId="6" xfId="0" applyNumberFormat="1" applyFont="1" applyFill="1" applyBorder="1" applyAlignment="1" applyProtection="1">
      <alignment horizontal="left"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7" fillId="3" borderId="2"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2" fontId="1" fillId="0" borderId="1" xfId="0" applyNumberFormat="1" applyFont="1" applyBorder="1" applyAlignment="1" applyProtection="1">
      <alignment horizontal="center" vertical="center" wrapText="1"/>
    </xf>
    <xf numFmtId="0" fontId="18" fillId="0" borderId="1" xfId="0" applyFont="1" applyBorder="1" applyAlignment="1" applyProtection="1">
      <alignment horizontal="left" vertical="center" wrapText="1"/>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1" fillId="0" borderId="0" xfId="0" applyFont="1" applyAlignment="1" applyProtection="1">
      <alignment wrapText="1"/>
      <protection locked="0"/>
    </xf>
    <xf numFmtId="1" fontId="15" fillId="4" borderId="2" xfId="0" applyNumberFormat="1" applyFont="1" applyFill="1" applyBorder="1" applyAlignment="1" applyProtection="1">
      <alignment horizontal="center" vertical="center" wrapText="1"/>
      <protection locked="0"/>
    </xf>
    <xf numFmtId="1" fontId="15" fillId="4" borderId="5" xfId="0" applyNumberFormat="1" applyFont="1" applyFill="1" applyBorder="1" applyAlignment="1" applyProtection="1">
      <alignment horizontal="center" vertical="center" wrapText="1"/>
      <protection locked="0"/>
    </xf>
    <xf numFmtId="1" fontId="15" fillId="4" borderId="6" xfId="0" applyNumberFormat="1"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1" fontId="1" fillId="3" borderId="3" xfId="0" applyNumberFormat="1" applyFont="1" applyFill="1" applyBorder="1" applyAlignment="1" applyProtection="1">
      <alignment horizontal="left" vertical="center"/>
      <protection locked="0"/>
    </xf>
    <xf numFmtId="1" fontId="1" fillId="3" borderId="12" xfId="0" applyNumberFormat="1" applyFont="1" applyFill="1" applyBorder="1" applyAlignment="1" applyProtection="1">
      <alignment horizontal="left" vertical="center"/>
      <protection locked="0"/>
    </xf>
    <xf numFmtId="1" fontId="1" fillId="3" borderId="9" xfId="0" applyNumberFormat="1" applyFont="1" applyFill="1" applyBorder="1" applyAlignment="1" applyProtection="1">
      <alignment horizontal="left" vertical="center" wrapText="1"/>
      <protection locked="0"/>
    </xf>
    <xf numFmtId="1" fontId="1" fillId="3" borderId="4" xfId="0" applyNumberFormat="1" applyFont="1" applyFill="1" applyBorder="1" applyAlignment="1" applyProtection="1">
      <alignment horizontal="left" vertical="center" wrapText="1"/>
      <protection locked="0"/>
    </xf>
    <xf numFmtId="1" fontId="1" fillId="3" borderId="10" xfId="0" applyNumberFormat="1" applyFont="1" applyFill="1" applyBorder="1" applyAlignment="1" applyProtection="1">
      <alignment horizontal="left" vertical="center" wrapText="1"/>
      <protection locked="0"/>
    </xf>
    <xf numFmtId="1" fontId="1" fillId="3" borderId="11" xfId="0" applyNumberFormat="1" applyFont="1" applyFill="1" applyBorder="1" applyAlignment="1" applyProtection="1">
      <alignment horizontal="left" vertical="center" wrapText="1"/>
      <protection locked="0"/>
    </xf>
    <xf numFmtId="1" fontId="1" fillId="3" borderId="7" xfId="0" applyNumberFormat="1" applyFont="1" applyFill="1" applyBorder="1" applyAlignment="1" applyProtection="1">
      <alignment horizontal="left" vertical="center" wrapText="1"/>
      <protection locked="0"/>
    </xf>
    <xf numFmtId="1" fontId="1" fillId="3" borderId="8" xfId="0" applyNumberFormat="1" applyFont="1" applyFill="1" applyBorder="1" applyAlignment="1" applyProtection="1">
      <alignment horizontal="left" vertical="center" wrapText="1"/>
      <protection locked="0"/>
    </xf>
    <xf numFmtId="1" fontId="1" fillId="3" borderId="3" xfId="0" applyNumberFormat="1" applyFont="1" applyFill="1" applyBorder="1" applyAlignment="1" applyProtection="1">
      <alignment horizontal="center" vertical="center"/>
      <protection locked="0"/>
    </xf>
    <xf numFmtId="1" fontId="1" fillId="3" borderId="12" xfId="0" applyNumberFormat="1" applyFont="1" applyFill="1" applyBorder="1" applyAlignment="1" applyProtection="1">
      <alignment horizontal="center" vertical="center"/>
      <protection locked="0"/>
    </xf>
    <xf numFmtId="2" fontId="1" fillId="3" borderId="3" xfId="0" applyNumberFormat="1" applyFont="1" applyFill="1" applyBorder="1" applyAlignment="1" applyProtection="1">
      <alignment horizontal="center" vertical="center"/>
      <protection locked="0"/>
    </xf>
    <xf numFmtId="2" fontId="1" fillId="3" borderId="12"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0" borderId="0" xfId="0" applyFont="1" applyFill="1" applyBorder="1" applyAlignment="1" applyProtection="1">
      <alignment vertical="center" wrapText="1"/>
      <protection locked="0"/>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20" fillId="9" borderId="2" xfId="0" applyFont="1" applyFill="1" applyBorder="1" applyAlignment="1" applyProtection="1">
      <alignment horizontal="left" vertical="center"/>
      <protection locked="0"/>
    </xf>
    <xf numFmtId="0" fontId="20" fillId="9" borderId="5" xfId="0" applyFont="1" applyFill="1" applyBorder="1" applyAlignment="1" applyProtection="1">
      <alignment horizontal="left" vertical="center"/>
      <protection locked="0"/>
    </xf>
    <xf numFmtId="0" fontId="20" fillId="9" borderId="6" xfId="0" applyFont="1" applyFill="1" applyBorder="1" applyAlignment="1" applyProtection="1">
      <alignment horizontal="left" vertical="center"/>
      <protection locked="0"/>
    </xf>
    <xf numFmtId="1" fontId="1" fillId="0" borderId="2"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3" borderId="14" xfId="0" applyNumberFormat="1" applyFont="1" applyFill="1" applyBorder="1" applyAlignment="1" applyProtection="1">
      <alignment horizontal="left" vertical="center" wrapText="1"/>
      <protection locked="0"/>
    </xf>
    <xf numFmtId="1" fontId="1" fillId="3" borderId="0" xfId="0" applyNumberFormat="1" applyFont="1" applyFill="1" applyBorder="1" applyAlignment="1" applyProtection="1">
      <alignment horizontal="left" vertical="center" wrapText="1"/>
      <protection locked="0"/>
    </xf>
    <xf numFmtId="1" fontId="1" fillId="3" borderId="15" xfId="0" applyNumberFormat="1" applyFont="1" applyFill="1" applyBorder="1" applyAlignment="1" applyProtection="1">
      <alignment horizontal="left"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7" fillId="0" borderId="0" xfId="0" applyFont="1" applyAlignment="1" applyProtection="1">
      <alignment vertical="center" wrapText="1"/>
      <protection locked="0"/>
    </xf>
    <xf numFmtId="0" fontId="25" fillId="0" borderId="0" xfId="0" applyFont="1" applyAlignment="1" applyProtection="1">
      <alignment horizontal="left" vertical="top" wrapText="1"/>
      <protection locked="0"/>
    </xf>
    <xf numFmtId="0" fontId="2" fillId="4" borderId="1" xfId="0" applyNumberFormat="1" applyFont="1" applyFill="1" applyBorder="1" applyAlignment="1" applyProtection="1">
      <alignment horizontal="center" vertical="center"/>
      <protection locked="0"/>
    </xf>
    <xf numFmtId="0" fontId="2" fillId="0" borderId="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7" fillId="0" borderId="2"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7" fillId="0" borderId="1"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17" fillId="0" borderId="0" xfId="0" applyFont="1"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6" fillId="2" borderId="1" xfId="0" applyFont="1" applyFill="1" applyBorder="1" applyAlignment="1" applyProtection="1">
      <alignment horizontal="left" vertical="center" wrapText="1"/>
      <protection locked="0"/>
    </xf>
    <xf numFmtId="1" fontId="29" fillId="0" borderId="1" xfId="0" applyNumberFormat="1" applyFont="1" applyBorder="1" applyAlignment="1" applyProtection="1">
      <alignment horizontal="center" vertical="center"/>
      <protection locked="0"/>
    </xf>
  </cellXfs>
  <cellStyles count="1">
    <cellStyle name="Normal" xfId="0" builtinId="0"/>
  </cellStyles>
  <dxfs count="48">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8014090" y="381902"/>
              <a:ext cx="1338261" cy="190493"/>
              <a:chOff x="7355909" y="381923"/>
              <a:chExt cx="1216705" cy="188695"/>
            </a:xfrm>
          </xdr:grpSpPr>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7355909" y="38192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89" name="Group 88">
              <a:extLst>
                <a:ext uri="{FF2B5EF4-FFF2-40B4-BE49-F238E27FC236}">
                  <a16:creationId xmlns:a16="http://schemas.microsoft.com/office/drawing/2014/main" id="{00000000-0008-0000-0100-000059000000}"/>
                </a:ext>
              </a:extLst>
            </xdr:cNvPr>
            <xdr:cNvGrpSpPr/>
          </xdr:nvGrpSpPr>
          <xdr:grpSpPr>
            <a:xfrm>
              <a:off x="8014090" y="1428752"/>
              <a:ext cx="1338261" cy="190492"/>
              <a:chOff x="7355909" y="381853"/>
              <a:chExt cx="1216705" cy="188695"/>
            </a:xfrm>
          </xdr:grpSpPr>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93" name="Group 92">
              <a:extLst>
                <a:ext uri="{FF2B5EF4-FFF2-40B4-BE49-F238E27FC236}">
                  <a16:creationId xmlns:a16="http://schemas.microsoft.com/office/drawing/2014/main" id="{00000000-0008-0000-0100-00005D000000}"/>
                </a:ext>
              </a:extLst>
            </xdr:cNvPr>
            <xdr:cNvGrpSpPr/>
          </xdr:nvGrpSpPr>
          <xdr:grpSpPr>
            <a:xfrm>
              <a:off x="8014090" y="1809752"/>
              <a:ext cx="1338261" cy="190492"/>
              <a:chOff x="7355909" y="381853"/>
              <a:chExt cx="1216705" cy="188695"/>
            </a:xfrm>
          </xdr:grpSpPr>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97" name="Group 96">
              <a:extLst>
                <a:ext uri="{FF2B5EF4-FFF2-40B4-BE49-F238E27FC236}">
                  <a16:creationId xmlns:a16="http://schemas.microsoft.com/office/drawing/2014/main" id="{00000000-0008-0000-0100-000061000000}"/>
                </a:ext>
              </a:extLst>
            </xdr:cNvPr>
            <xdr:cNvGrpSpPr/>
          </xdr:nvGrpSpPr>
          <xdr:grpSpPr>
            <a:xfrm>
              <a:off x="8014090" y="2286902"/>
              <a:ext cx="1338261" cy="190492"/>
              <a:chOff x="7355909" y="381853"/>
              <a:chExt cx="1216705" cy="188695"/>
            </a:xfrm>
          </xdr:grpSpPr>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01" name="Group 100">
              <a:extLst>
                <a:ext uri="{FF2B5EF4-FFF2-40B4-BE49-F238E27FC236}">
                  <a16:creationId xmlns:a16="http://schemas.microsoft.com/office/drawing/2014/main" id="{00000000-0008-0000-0100-000065000000}"/>
                </a:ext>
              </a:extLst>
            </xdr:cNvPr>
            <xdr:cNvGrpSpPr/>
          </xdr:nvGrpSpPr>
          <xdr:grpSpPr>
            <a:xfrm>
              <a:off x="8014090" y="2957245"/>
              <a:ext cx="1338261" cy="190492"/>
              <a:chOff x="7355909" y="381853"/>
              <a:chExt cx="1216705" cy="188695"/>
            </a:xfrm>
          </xdr:grpSpPr>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05" name="Group 104">
              <a:extLst>
                <a:ext uri="{FF2B5EF4-FFF2-40B4-BE49-F238E27FC236}">
                  <a16:creationId xmlns:a16="http://schemas.microsoft.com/office/drawing/2014/main" id="{00000000-0008-0000-0100-000069000000}"/>
                </a:ext>
              </a:extLst>
            </xdr:cNvPr>
            <xdr:cNvGrpSpPr/>
          </xdr:nvGrpSpPr>
          <xdr:grpSpPr>
            <a:xfrm>
              <a:off x="8014090" y="3338245"/>
              <a:ext cx="1338261" cy="190492"/>
              <a:chOff x="7355909" y="381853"/>
              <a:chExt cx="1216705" cy="188695"/>
            </a:xfrm>
          </xdr:grpSpPr>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09" name="Group 108">
              <a:extLst>
                <a:ext uri="{FF2B5EF4-FFF2-40B4-BE49-F238E27FC236}">
                  <a16:creationId xmlns:a16="http://schemas.microsoft.com/office/drawing/2014/main" id="{00000000-0008-0000-0100-00006D000000}"/>
                </a:ext>
              </a:extLst>
            </xdr:cNvPr>
            <xdr:cNvGrpSpPr/>
          </xdr:nvGrpSpPr>
          <xdr:grpSpPr>
            <a:xfrm>
              <a:off x="8014090" y="3719245"/>
              <a:ext cx="1338261" cy="190492"/>
              <a:chOff x="7355909" y="381853"/>
              <a:chExt cx="1216705" cy="188695"/>
            </a:xfrm>
          </xdr:grpSpPr>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8013731" y="1047393"/>
              <a:ext cx="1338261" cy="190492"/>
              <a:chOff x="7355909" y="381853"/>
              <a:chExt cx="1216705" cy="188695"/>
            </a:xfrm>
          </xdr:grpSpPr>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8014090" y="4100245"/>
              <a:ext cx="1338261" cy="190492"/>
              <a:chOff x="7355909" y="381853"/>
              <a:chExt cx="1216705" cy="188695"/>
            </a:xfrm>
          </xdr:grpSpPr>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8014090" y="4481245"/>
              <a:ext cx="1338261" cy="190492"/>
              <a:chOff x="7355909" y="381853"/>
              <a:chExt cx="1216705" cy="188695"/>
            </a:xfrm>
          </xdr:grpSpPr>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7355909"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378"/>
  <sheetViews>
    <sheetView tabSelected="1" showRuler="0" view="pageLayout" zoomScaleNormal="100" workbookViewId="0">
      <selection activeCell="B175" sqref="B175:T175"/>
    </sheetView>
  </sheetViews>
  <sheetFormatPr baseColWidth="10" defaultColWidth="9.1640625" defaultRowHeight="13" x14ac:dyDescent="0.15"/>
  <cols>
    <col min="1" max="1" width="9.33203125" style="1" customWidth="1"/>
    <col min="2" max="2" width="7.1640625" style="1" customWidth="1"/>
    <col min="3" max="3" width="7.33203125" style="1" customWidth="1"/>
    <col min="4" max="5" width="4.6640625" style="1" customWidth="1"/>
    <col min="6" max="6" width="4.5" style="1" customWidth="1"/>
    <col min="7" max="7" width="8.1640625" style="1" customWidth="1"/>
    <col min="8" max="8" width="8.33203125" style="1" customWidth="1"/>
    <col min="9" max="9" width="6.33203125" style="1" customWidth="1"/>
    <col min="10" max="10" width="7.33203125" style="1" customWidth="1"/>
    <col min="11" max="11" width="5.6640625" style="1" customWidth="1"/>
    <col min="12" max="12" width="6.1640625" style="1" customWidth="1"/>
    <col min="13" max="13" width="5.5" style="1" customWidth="1"/>
    <col min="14" max="18" width="6" style="1" customWidth="1"/>
    <col min="19" max="19" width="6.1640625" style="1" customWidth="1"/>
    <col min="20" max="20" width="9.33203125" style="1" customWidth="1"/>
    <col min="21" max="21" width="12.5" style="1" customWidth="1"/>
    <col min="22" max="22" width="8.6640625" style="1" customWidth="1"/>
    <col min="23" max="23" width="8.5" style="1" customWidth="1"/>
    <col min="24" max="24" width="12.5" style="1" customWidth="1"/>
    <col min="25" max="25" width="13.5" style="1" customWidth="1"/>
    <col min="26" max="16384" width="9.1640625" style="1"/>
  </cols>
  <sheetData>
    <row r="1" spans="1:28" x14ac:dyDescent="0.15">
      <c r="A1" s="282" t="s">
        <v>126</v>
      </c>
      <c r="B1" s="282"/>
      <c r="C1" s="282"/>
      <c r="D1" s="282"/>
      <c r="E1" s="282"/>
      <c r="F1" s="282"/>
      <c r="G1" s="282"/>
      <c r="H1" s="282"/>
      <c r="I1" s="282"/>
      <c r="J1" s="282"/>
      <c r="K1" s="282"/>
      <c r="M1" s="324" t="s">
        <v>22</v>
      </c>
      <c r="N1" s="324"/>
      <c r="O1" s="324"/>
      <c r="P1" s="324"/>
      <c r="Q1" s="324"/>
      <c r="R1" s="324"/>
      <c r="S1" s="324"/>
      <c r="T1" s="324"/>
      <c r="Y1" s="42"/>
      <c r="Z1" s="42"/>
    </row>
    <row r="2" spans="1:28" ht="15" x14ac:dyDescent="0.2">
      <c r="A2" s="282"/>
      <c r="B2" s="282"/>
      <c r="C2" s="282"/>
      <c r="D2" s="282"/>
      <c r="E2" s="282"/>
      <c r="F2" s="282"/>
      <c r="G2" s="282"/>
      <c r="H2" s="282"/>
      <c r="I2" s="282"/>
      <c r="J2" s="282"/>
      <c r="K2" s="282"/>
      <c r="Y2" s="53"/>
      <c r="Z2" s="54"/>
      <c r="AA2" s="42"/>
      <c r="AB2" s="42"/>
    </row>
    <row r="3" spans="1:28" ht="15" x14ac:dyDescent="0.2">
      <c r="A3" s="303" t="s">
        <v>93</v>
      </c>
      <c r="B3" s="303"/>
      <c r="C3" s="303"/>
      <c r="D3" s="303"/>
      <c r="E3" s="303"/>
      <c r="F3" s="303"/>
      <c r="G3" s="303"/>
      <c r="H3" s="303"/>
      <c r="I3" s="303"/>
      <c r="J3" s="303"/>
      <c r="K3" s="303"/>
      <c r="M3" s="325"/>
      <c r="N3" s="326"/>
      <c r="O3" s="333" t="s">
        <v>38</v>
      </c>
      <c r="P3" s="334"/>
      <c r="Q3" s="335"/>
      <c r="R3" s="333" t="s">
        <v>39</v>
      </c>
      <c r="S3" s="334"/>
      <c r="T3" s="335"/>
      <c r="U3" s="176" t="str">
        <f>IF(O4&gt;=22,"Corect","Trebuie alocate cel puțin 22 de ore pe săptămână")</f>
        <v>Corect</v>
      </c>
      <c r="V3" s="177"/>
      <c r="W3" s="177"/>
      <c r="X3" s="177"/>
      <c r="Y3" s="54"/>
      <c r="Z3" s="54"/>
      <c r="AA3" s="42"/>
    </row>
    <row r="4" spans="1:28" ht="15" x14ac:dyDescent="0.2">
      <c r="A4" s="303" t="s">
        <v>148</v>
      </c>
      <c r="B4" s="303"/>
      <c r="C4" s="303"/>
      <c r="D4" s="303"/>
      <c r="E4" s="303"/>
      <c r="F4" s="303"/>
      <c r="G4" s="303"/>
      <c r="H4" s="303"/>
      <c r="I4" s="303"/>
      <c r="J4" s="303"/>
      <c r="K4" s="303"/>
      <c r="M4" s="268" t="s">
        <v>15</v>
      </c>
      <c r="N4" s="270"/>
      <c r="O4" s="330">
        <f>N51</f>
        <v>24</v>
      </c>
      <c r="P4" s="331"/>
      <c r="Q4" s="332"/>
      <c r="R4" s="330">
        <f>N67</f>
        <v>23</v>
      </c>
      <c r="S4" s="331"/>
      <c r="T4" s="332"/>
      <c r="U4" s="176" t="str">
        <f>IF(R4&gt;=22,"Corect","Trebuie alocate cel puțin 22 de ore pe săptămână")</f>
        <v>Corect</v>
      </c>
      <c r="V4" s="177"/>
      <c r="W4" s="177"/>
      <c r="X4" s="177"/>
      <c r="Y4" s="54"/>
      <c r="Z4" s="54"/>
      <c r="AA4" s="42"/>
      <c r="AB4" s="42"/>
    </row>
    <row r="5" spans="1:28" ht="15" x14ac:dyDescent="0.2">
      <c r="A5" s="189"/>
      <c r="B5" s="189"/>
      <c r="C5" s="189"/>
      <c r="D5" s="189"/>
      <c r="E5" s="189"/>
      <c r="F5" s="189"/>
      <c r="G5" s="189"/>
      <c r="H5" s="189"/>
      <c r="I5" s="189"/>
      <c r="J5" s="189"/>
      <c r="K5" s="189"/>
      <c r="M5" s="268" t="s">
        <v>16</v>
      </c>
      <c r="N5" s="270"/>
      <c r="O5" s="330">
        <f>N82</f>
        <v>23</v>
      </c>
      <c r="P5" s="331"/>
      <c r="Q5" s="332"/>
      <c r="R5" s="330">
        <f>N98</f>
        <v>27</v>
      </c>
      <c r="S5" s="331"/>
      <c r="T5" s="332"/>
      <c r="U5" s="176" t="str">
        <f>IF(O5&gt;=22,"Corect","Trebuie alocate cel puțin 22 de ore pe săptămână")</f>
        <v>Corect</v>
      </c>
      <c r="V5" s="177"/>
      <c r="W5" s="177"/>
      <c r="X5" s="177"/>
      <c r="Y5" s="54"/>
      <c r="Z5" s="54"/>
      <c r="AA5" s="42"/>
    </row>
    <row r="6" spans="1:28" ht="15" customHeight="1" x14ac:dyDescent="0.2">
      <c r="A6" s="191" t="s">
        <v>302</v>
      </c>
      <c r="B6" s="191"/>
      <c r="C6" s="191"/>
      <c r="D6" s="191"/>
      <c r="E6" s="191"/>
      <c r="F6" s="191"/>
      <c r="G6" s="191"/>
      <c r="H6" s="191"/>
      <c r="I6" s="191"/>
      <c r="J6" s="191"/>
      <c r="K6" s="191"/>
      <c r="M6" s="268" t="s">
        <v>17</v>
      </c>
      <c r="N6" s="270"/>
      <c r="O6" s="330">
        <f>N119</f>
        <v>23</v>
      </c>
      <c r="P6" s="331"/>
      <c r="Q6" s="332"/>
      <c r="R6" s="330">
        <f>N134</f>
        <v>24</v>
      </c>
      <c r="S6" s="331"/>
      <c r="T6" s="332"/>
      <c r="U6" s="176" t="str">
        <f>IF(R5&gt;=22,"Corect","Trebuie alocate cel puțin 22 de ore pe săptămână")</f>
        <v>Corect</v>
      </c>
      <c r="V6" s="177"/>
      <c r="W6" s="177"/>
      <c r="X6" s="177"/>
      <c r="Y6" s="54"/>
      <c r="Z6" s="54"/>
      <c r="AA6" s="42"/>
    </row>
    <row r="7" spans="1:28" s="120" customFormat="1" ht="15" x14ac:dyDescent="0.2">
      <c r="A7" s="428" t="s">
        <v>301</v>
      </c>
      <c r="B7" s="428"/>
      <c r="C7" s="428"/>
      <c r="D7" s="428"/>
      <c r="E7" s="428"/>
      <c r="F7" s="428"/>
      <c r="G7" s="428"/>
      <c r="H7" s="428"/>
      <c r="I7" s="428"/>
      <c r="J7" s="428"/>
      <c r="K7" s="428"/>
      <c r="M7" s="122"/>
      <c r="U7" s="176" t="str">
        <f>IF(O6&gt;=22,"Corect","Trebuie alocate cel puțin 22 de ore pe săptămână")</f>
        <v>Corect</v>
      </c>
      <c r="V7" s="177"/>
      <c r="W7" s="177"/>
      <c r="X7" s="177"/>
      <c r="Y7" s="54"/>
      <c r="Z7" s="54"/>
      <c r="AA7" s="121"/>
    </row>
    <row r="8" spans="1:28" ht="15" x14ac:dyDescent="0.2">
      <c r="A8" s="428"/>
      <c r="B8" s="428"/>
      <c r="C8" s="428"/>
      <c r="D8" s="428"/>
      <c r="E8" s="428"/>
      <c r="F8" s="428"/>
      <c r="G8" s="428"/>
      <c r="H8" s="428"/>
      <c r="I8" s="428"/>
      <c r="J8" s="428"/>
      <c r="K8" s="428"/>
      <c r="M8" s="189" t="s">
        <v>121</v>
      </c>
      <c r="N8" s="189"/>
      <c r="O8" s="189"/>
      <c r="P8" s="189"/>
      <c r="Q8" s="189"/>
      <c r="R8" s="189"/>
      <c r="S8" s="189"/>
      <c r="T8" s="189"/>
      <c r="U8" s="176" t="str">
        <f>IF(R6&gt;=22,"Corect","Trebuie alocate cel puțin 22 de ore pe săptămână")</f>
        <v>Corect</v>
      </c>
      <c r="V8" s="177"/>
      <c r="W8" s="177"/>
      <c r="X8" s="177"/>
      <c r="Y8" s="54"/>
      <c r="Z8" s="54"/>
      <c r="AA8" s="42"/>
    </row>
    <row r="9" spans="1:28" ht="15" customHeight="1" x14ac:dyDescent="0.2">
      <c r="A9" s="192" t="s">
        <v>303</v>
      </c>
      <c r="B9" s="192"/>
      <c r="C9" s="192"/>
      <c r="D9" s="192"/>
      <c r="E9" s="192"/>
      <c r="F9" s="192"/>
      <c r="G9" s="192"/>
      <c r="H9" s="192"/>
      <c r="I9" s="192"/>
      <c r="J9" s="192"/>
      <c r="K9" s="192"/>
      <c r="M9" s="189"/>
      <c r="N9" s="189"/>
      <c r="O9" s="189"/>
      <c r="P9" s="189"/>
      <c r="Q9" s="189"/>
      <c r="R9" s="189"/>
      <c r="S9" s="189"/>
      <c r="T9" s="189"/>
      <c r="U9" s="54"/>
      <c r="V9" s="54"/>
      <c r="W9" s="54"/>
      <c r="X9" s="54"/>
      <c r="Y9" s="54"/>
      <c r="Z9" s="54"/>
      <c r="AA9" s="42"/>
    </row>
    <row r="10" spans="1:28" ht="15" x14ac:dyDescent="0.2">
      <c r="A10" s="192" t="s">
        <v>304</v>
      </c>
      <c r="B10" s="192"/>
      <c r="C10" s="192"/>
      <c r="D10" s="192"/>
      <c r="E10" s="192"/>
      <c r="F10" s="192"/>
      <c r="G10" s="192"/>
      <c r="H10" s="192"/>
      <c r="I10" s="192"/>
      <c r="J10" s="192"/>
      <c r="K10" s="192"/>
      <c r="M10" s="189"/>
      <c r="N10" s="189"/>
      <c r="O10" s="189"/>
      <c r="P10" s="189"/>
      <c r="Q10" s="189"/>
      <c r="R10" s="189"/>
      <c r="S10" s="189"/>
      <c r="T10" s="189"/>
      <c r="Y10" s="54"/>
      <c r="Z10" s="54"/>
    </row>
    <row r="11" spans="1:28" ht="15" x14ac:dyDescent="0.2">
      <c r="A11" s="192" t="s">
        <v>19</v>
      </c>
      <c r="B11" s="192"/>
      <c r="C11" s="192"/>
      <c r="D11" s="192"/>
      <c r="E11" s="192"/>
      <c r="F11" s="192"/>
      <c r="G11" s="192"/>
      <c r="H11" s="192"/>
      <c r="I11" s="192"/>
      <c r="J11" s="192"/>
      <c r="K11" s="192"/>
      <c r="M11" s="189"/>
      <c r="N11" s="189"/>
      <c r="O11" s="189"/>
      <c r="P11" s="189"/>
      <c r="Q11" s="189"/>
      <c r="R11" s="189"/>
      <c r="S11" s="189"/>
      <c r="T11" s="189"/>
      <c r="U11" s="275" t="s">
        <v>106</v>
      </c>
      <c r="V11" s="275"/>
      <c r="W11" s="275"/>
      <c r="X11" s="275"/>
      <c r="Y11" s="54"/>
      <c r="Z11" s="54"/>
    </row>
    <row r="12" spans="1:28" ht="15" x14ac:dyDescent="0.2">
      <c r="A12" s="192" t="s">
        <v>20</v>
      </c>
      <c r="B12" s="192"/>
      <c r="C12" s="192"/>
      <c r="D12" s="192"/>
      <c r="E12" s="192"/>
      <c r="F12" s="192"/>
      <c r="G12" s="192"/>
      <c r="H12" s="192"/>
      <c r="I12" s="192"/>
      <c r="J12" s="192"/>
      <c r="K12" s="192"/>
      <c r="M12" s="148"/>
      <c r="N12" s="148"/>
      <c r="O12" s="148"/>
      <c r="P12" s="148"/>
      <c r="Q12" s="148"/>
      <c r="R12" s="148"/>
      <c r="S12" s="148"/>
      <c r="T12" s="148"/>
      <c r="U12" s="275"/>
      <c r="V12" s="275"/>
      <c r="W12" s="275"/>
      <c r="X12" s="275"/>
      <c r="Y12" s="54"/>
      <c r="Z12" s="54"/>
    </row>
    <row r="13" spans="1:28" ht="15" x14ac:dyDescent="0.2">
      <c r="A13" s="192"/>
      <c r="B13" s="192"/>
      <c r="C13" s="192"/>
      <c r="D13" s="192"/>
      <c r="E13" s="192"/>
      <c r="F13" s="192"/>
      <c r="G13" s="192"/>
      <c r="H13" s="192"/>
      <c r="I13" s="192"/>
      <c r="J13" s="192"/>
      <c r="K13" s="192"/>
      <c r="M13" s="404" t="s">
        <v>23</v>
      </c>
      <c r="N13" s="404"/>
      <c r="O13" s="404"/>
      <c r="P13" s="404"/>
      <c r="Q13" s="404"/>
      <c r="R13" s="404"/>
      <c r="S13" s="404"/>
      <c r="T13" s="404"/>
      <c r="U13" s="275"/>
      <c r="V13" s="275"/>
      <c r="W13" s="275"/>
      <c r="X13" s="275"/>
      <c r="Y13" s="54"/>
      <c r="Z13" s="54"/>
    </row>
    <row r="14" spans="1:28" ht="15" customHeight="1" x14ac:dyDescent="0.2">
      <c r="A14" s="186" t="s">
        <v>0</v>
      </c>
      <c r="B14" s="186"/>
      <c r="C14" s="186"/>
      <c r="D14" s="186"/>
      <c r="E14" s="186"/>
      <c r="F14" s="186"/>
      <c r="G14" s="186"/>
      <c r="H14" s="186"/>
      <c r="I14" s="186"/>
      <c r="J14" s="186"/>
      <c r="K14" s="186"/>
      <c r="M14" s="185" t="s">
        <v>285</v>
      </c>
      <c r="N14" s="185"/>
      <c r="O14" s="185"/>
      <c r="P14" s="185"/>
      <c r="Q14" s="185"/>
      <c r="R14" s="185"/>
      <c r="S14" s="185"/>
      <c r="T14" s="185"/>
      <c r="U14" s="275"/>
      <c r="V14" s="275"/>
      <c r="W14" s="275"/>
      <c r="X14" s="275"/>
      <c r="Y14" s="54"/>
      <c r="Z14" s="54"/>
    </row>
    <row r="15" spans="1:28" ht="15" customHeight="1" x14ac:dyDescent="0.2">
      <c r="A15" s="186" t="s">
        <v>1</v>
      </c>
      <c r="B15" s="186"/>
      <c r="C15" s="186"/>
      <c r="D15" s="186"/>
      <c r="E15" s="186"/>
      <c r="F15" s="186"/>
      <c r="G15" s="186"/>
      <c r="H15" s="186"/>
      <c r="I15" s="186"/>
      <c r="J15" s="186"/>
      <c r="K15" s="186"/>
      <c r="M15" s="429" t="s">
        <v>286</v>
      </c>
      <c r="N15" s="429"/>
      <c r="O15" s="429"/>
      <c r="P15" s="429"/>
      <c r="Q15" s="429"/>
      <c r="R15" s="429"/>
      <c r="S15" s="429"/>
      <c r="T15" s="429"/>
      <c r="U15" s="275"/>
      <c r="V15" s="275"/>
      <c r="W15" s="275"/>
      <c r="X15" s="275"/>
      <c r="Y15" s="54"/>
      <c r="Z15" s="54"/>
    </row>
    <row r="16" spans="1:28" ht="12.75" customHeight="1" x14ac:dyDescent="0.15">
      <c r="A16" s="188" t="s">
        <v>305</v>
      </c>
      <c r="B16" s="188"/>
      <c r="C16" s="188"/>
      <c r="D16" s="188"/>
      <c r="E16" s="188"/>
      <c r="F16" s="188"/>
      <c r="G16" s="188"/>
      <c r="H16" s="188"/>
      <c r="I16" s="188"/>
      <c r="J16" s="188"/>
      <c r="K16" s="188"/>
      <c r="M16" s="429"/>
      <c r="N16" s="429"/>
      <c r="O16" s="429"/>
      <c r="P16" s="429"/>
      <c r="Q16" s="429"/>
      <c r="R16" s="429"/>
      <c r="S16" s="429"/>
      <c r="T16" s="429"/>
      <c r="U16" s="275"/>
      <c r="V16" s="275"/>
      <c r="W16" s="275"/>
      <c r="X16" s="275"/>
      <c r="Y16" s="43"/>
      <c r="Z16" s="43"/>
    </row>
    <row r="17" spans="1:26" x14ac:dyDescent="0.15">
      <c r="A17" s="187" t="s">
        <v>306</v>
      </c>
      <c r="B17" s="188"/>
      <c r="C17" s="188"/>
      <c r="D17" s="188"/>
      <c r="E17" s="188"/>
      <c r="F17" s="188"/>
      <c r="G17" s="188"/>
      <c r="H17" s="188"/>
      <c r="I17" s="188"/>
      <c r="J17" s="188"/>
      <c r="K17" s="188"/>
      <c r="M17" s="429" t="s">
        <v>287</v>
      </c>
      <c r="N17" s="429"/>
      <c r="O17" s="429"/>
      <c r="P17" s="429"/>
      <c r="Q17" s="429"/>
      <c r="R17" s="429"/>
      <c r="S17" s="429"/>
      <c r="T17" s="429"/>
      <c r="U17" s="43"/>
      <c r="V17" s="43"/>
      <c r="W17" s="43"/>
      <c r="X17" s="43"/>
      <c r="Y17" s="43"/>
      <c r="Z17" s="43"/>
    </row>
    <row r="18" spans="1:26" ht="12.75" customHeight="1" x14ac:dyDescent="0.15">
      <c r="A18" s="188" t="s">
        <v>307</v>
      </c>
      <c r="B18" s="188"/>
      <c r="C18" s="188"/>
      <c r="D18" s="188"/>
      <c r="E18" s="188"/>
      <c r="F18" s="188"/>
      <c r="G18" s="188"/>
      <c r="H18" s="188"/>
      <c r="I18" s="188"/>
      <c r="J18" s="188"/>
      <c r="K18" s="188"/>
      <c r="M18" s="429"/>
      <c r="N18" s="429"/>
      <c r="O18" s="429"/>
      <c r="P18" s="429"/>
      <c r="Q18" s="429"/>
      <c r="R18" s="429"/>
      <c r="S18" s="429"/>
      <c r="T18" s="429"/>
      <c r="U18" s="43"/>
      <c r="V18" s="43"/>
      <c r="W18" s="43"/>
      <c r="X18" s="43"/>
      <c r="Y18" s="43"/>
      <c r="Z18" s="43"/>
    </row>
    <row r="19" spans="1:26" ht="12.75" customHeight="1" x14ac:dyDescent="0.15">
      <c r="A19" s="192" t="s">
        <v>77</v>
      </c>
      <c r="B19" s="192"/>
      <c r="C19" s="192"/>
      <c r="D19" s="192"/>
      <c r="E19" s="192"/>
      <c r="F19" s="192"/>
      <c r="G19" s="192"/>
      <c r="H19" s="192"/>
      <c r="I19" s="192"/>
      <c r="J19" s="192"/>
      <c r="K19" s="192"/>
      <c r="M19" s="429" t="s">
        <v>308</v>
      </c>
      <c r="N19" s="429"/>
      <c r="O19" s="429"/>
      <c r="P19" s="429"/>
      <c r="Q19" s="429"/>
      <c r="R19" s="429"/>
      <c r="S19" s="429"/>
      <c r="T19" s="429"/>
      <c r="U19" s="43"/>
      <c r="V19" s="43"/>
      <c r="W19" s="43"/>
      <c r="X19" s="43"/>
      <c r="Y19" s="43"/>
      <c r="Z19" s="43"/>
    </row>
    <row r="20" spans="1:26" ht="12.75" customHeight="1" x14ac:dyDescent="0.15">
      <c r="A20" s="192" t="s">
        <v>94</v>
      </c>
      <c r="B20" s="192"/>
      <c r="C20" s="192"/>
      <c r="D20" s="192"/>
      <c r="E20" s="192"/>
      <c r="F20" s="192"/>
      <c r="G20" s="192"/>
      <c r="H20" s="192"/>
      <c r="I20" s="192"/>
      <c r="J20" s="192"/>
      <c r="K20" s="192"/>
      <c r="M20" s="429"/>
      <c r="N20" s="429"/>
      <c r="O20" s="429"/>
      <c r="P20" s="429"/>
      <c r="Q20" s="429"/>
      <c r="R20" s="429"/>
      <c r="S20" s="429"/>
      <c r="T20" s="429"/>
      <c r="U20" s="151" t="s">
        <v>309</v>
      </c>
      <c r="V20" s="43"/>
      <c r="W20" s="43"/>
      <c r="X20" s="43"/>
      <c r="Y20" s="43"/>
      <c r="Z20" s="43"/>
    </row>
    <row r="21" spans="1:26" s="37" customFormat="1" x14ac:dyDescent="0.15">
      <c r="A21" s="192" t="s">
        <v>2</v>
      </c>
      <c r="B21" s="192"/>
      <c r="C21" s="192"/>
      <c r="D21" s="192"/>
      <c r="E21" s="192"/>
      <c r="F21" s="192"/>
      <c r="G21" s="192"/>
      <c r="H21" s="192"/>
      <c r="I21" s="192"/>
      <c r="J21" s="192"/>
      <c r="K21" s="192"/>
      <c r="M21" s="38"/>
      <c r="N21" s="38"/>
      <c r="O21" s="38"/>
      <c r="P21" s="38"/>
      <c r="Q21" s="38"/>
      <c r="R21" s="38"/>
      <c r="S21" s="38"/>
      <c r="T21" s="38"/>
      <c r="U21" s="43"/>
      <c r="V21" s="43"/>
      <c r="W21" s="43"/>
      <c r="X21" s="43"/>
      <c r="Y21" s="43"/>
      <c r="Z21" s="43"/>
    </row>
    <row r="22" spans="1:26" s="24" customFormat="1" x14ac:dyDescent="0.15">
      <c r="A22" s="23"/>
      <c r="B22" s="23"/>
      <c r="C22" s="23"/>
      <c r="D22" s="23"/>
      <c r="E22" s="23"/>
      <c r="F22" s="23"/>
      <c r="G22" s="23"/>
      <c r="H22" s="23"/>
      <c r="I22" s="23"/>
      <c r="J22" s="23"/>
      <c r="K22" s="23"/>
      <c r="M22" s="189" t="s">
        <v>110</v>
      </c>
      <c r="N22" s="189"/>
      <c r="O22" s="189"/>
      <c r="P22" s="189"/>
      <c r="Q22" s="189"/>
      <c r="R22" s="189"/>
      <c r="S22" s="189"/>
      <c r="T22" s="189"/>
      <c r="U22" s="43"/>
      <c r="V22" s="43"/>
      <c r="W22" s="43"/>
      <c r="X22" s="43"/>
      <c r="Y22" s="43"/>
      <c r="Z22" s="43"/>
    </row>
    <row r="23" spans="1:26" x14ac:dyDescent="0.15">
      <c r="A23" s="191" t="s">
        <v>122</v>
      </c>
      <c r="B23" s="191"/>
      <c r="C23" s="191"/>
      <c r="D23" s="191"/>
      <c r="E23" s="191"/>
      <c r="F23" s="191"/>
      <c r="G23" s="191"/>
      <c r="H23" s="191"/>
      <c r="I23" s="191"/>
      <c r="J23" s="191"/>
      <c r="K23" s="191"/>
      <c r="M23" s="189"/>
      <c r="N23" s="189"/>
      <c r="O23" s="189"/>
      <c r="P23" s="189"/>
      <c r="Q23" s="189"/>
      <c r="R23" s="189"/>
      <c r="S23" s="189"/>
      <c r="T23" s="189"/>
      <c r="U23" s="43"/>
      <c r="V23" s="43"/>
      <c r="W23" s="43"/>
      <c r="X23" s="43"/>
      <c r="Y23" s="43"/>
      <c r="Z23" s="43"/>
    </row>
    <row r="24" spans="1:26" x14ac:dyDescent="0.15">
      <c r="A24" s="191"/>
      <c r="B24" s="191"/>
      <c r="C24" s="191"/>
      <c r="D24" s="191"/>
      <c r="E24" s="191"/>
      <c r="F24" s="191"/>
      <c r="G24" s="191"/>
      <c r="H24" s="191"/>
      <c r="I24" s="191"/>
      <c r="J24" s="191"/>
      <c r="K24" s="191"/>
      <c r="M24" s="189"/>
      <c r="N24" s="189"/>
      <c r="O24" s="189"/>
      <c r="P24" s="189"/>
      <c r="Q24" s="189"/>
      <c r="R24" s="189"/>
      <c r="S24" s="189"/>
      <c r="T24" s="189"/>
      <c r="U24" s="43"/>
      <c r="V24" s="43"/>
      <c r="W24" s="43"/>
      <c r="X24" s="43"/>
      <c r="Y24" s="43"/>
      <c r="Z24" s="43"/>
    </row>
    <row r="25" spans="1:26" x14ac:dyDescent="0.15">
      <c r="A25" s="191"/>
      <c r="B25" s="191"/>
      <c r="C25" s="191"/>
      <c r="D25" s="191"/>
      <c r="E25" s="191"/>
      <c r="F25" s="191"/>
      <c r="G25" s="191"/>
      <c r="H25" s="191"/>
      <c r="I25" s="191"/>
      <c r="J25" s="191"/>
      <c r="K25" s="191"/>
      <c r="M25" s="189"/>
      <c r="N25" s="189"/>
      <c r="O25" s="189"/>
      <c r="P25" s="189"/>
      <c r="Q25" s="189"/>
      <c r="R25" s="189"/>
      <c r="S25" s="189"/>
      <c r="T25" s="189"/>
      <c r="U25" s="43"/>
      <c r="V25" s="43"/>
      <c r="W25" s="43"/>
      <c r="X25" s="43"/>
      <c r="Y25" s="43"/>
      <c r="Z25" s="43"/>
    </row>
    <row r="26" spans="1:26" x14ac:dyDescent="0.15">
      <c r="A26" s="191"/>
      <c r="B26" s="191"/>
      <c r="C26" s="191"/>
      <c r="D26" s="191"/>
      <c r="E26" s="191"/>
      <c r="F26" s="191"/>
      <c r="G26" s="191"/>
      <c r="H26" s="191"/>
      <c r="I26" s="191"/>
      <c r="J26" s="191"/>
      <c r="K26" s="191"/>
      <c r="M26" s="189"/>
      <c r="N26" s="189"/>
      <c r="O26" s="189"/>
      <c r="P26" s="189"/>
      <c r="Q26" s="189"/>
      <c r="R26" s="189"/>
      <c r="S26" s="189"/>
      <c r="T26" s="189"/>
      <c r="U26" s="43"/>
      <c r="V26" s="43"/>
      <c r="W26" s="43"/>
      <c r="X26" s="43"/>
      <c r="Y26" s="43"/>
      <c r="Z26" s="43"/>
    </row>
    <row r="27" spans="1:26" x14ac:dyDescent="0.15">
      <c r="A27" s="2"/>
      <c r="B27" s="2"/>
      <c r="C27" s="2"/>
      <c r="D27" s="2"/>
      <c r="E27" s="2"/>
      <c r="F27" s="2"/>
      <c r="G27" s="2"/>
      <c r="H27" s="2"/>
      <c r="I27" s="2"/>
      <c r="J27" s="2"/>
      <c r="K27" s="2"/>
      <c r="M27" s="3"/>
      <c r="N27" s="3"/>
      <c r="O27" s="3"/>
      <c r="P27" s="3"/>
      <c r="Q27" s="3"/>
      <c r="R27" s="3"/>
      <c r="U27" s="43"/>
      <c r="V27" s="43"/>
      <c r="W27" s="43"/>
      <c r="X27" s="43"/>
      <c r="Y27" s="43"/>
      <c r="Z27" s="43"/>
    </row>
    <row r="28" spans="1:26" x14ac:dyDescent="0.15">
      <c r="A28" s="190" t="s">
        <v>18</v>
      </c>
      <c r="B28" s="190"/>
      <c r="C28" s="190"/>
      <c r="D28" s="190"/>
      <c r="E28" s="190"/>
      <c r="F28" s="190"/>
      <c r="G28" s="190"/>
      <c r="H28" s="190"/>
      <c r="I28" s="190"/>
      <c r="J28" s="190"/>
      <c r="K28" s="190"/>
      <c r="M28" s="85"/>
      <c r="N28" s="85"/>
      <c r="O28" s="85"/>
      <c r="P28" s="85"/>
      <c r="Q28" s="85"/>
      <c r="R28" s="85"/>
      <c r="S28" s="85"/>
      <c r="T28" s="85"/>
      <c r="U28" s="43"/>
      <c r="V28" s="43"/>
      <c r="W28" s="43"/>
      <c r="X28" s="43"/>
      <c r="Y28" s="43"/>
      <c r="Z28" s="43"/>
    </row>
    <row r="29" spans="1:26" ht="12.75" customHeight="1" x14ac:dyDescent="0.15">
      <c r="A29" s="182"/>
      <c r="B29" s="162" t="s">
        <v>3</v>
      </c>
      <c r="C29" s="164"/>
      <c r="D29" s="162" t="s">
        <v>4</v>
      </c>
      <c r="E29" s="163"/>
      <c r="F29" s="164"/>
      <c r="G29" s="179" t="s">
        <v>21</v>
      </c>
      <c r="H29" s="179" t="s">
        <v>11</v>
      </c>
      <c r="I29" s="162" t="s">
        <v>5</v>
      </c>
      <c r="J29" s="163"/>
      <c r="K29" s="164"/>
      <c r="M29" s="189" t="s">
        <v>310</v>
      </c>
      <c r="N29" s="189"/>
      <c r="O29" s="189"/>
      <c r="P29" s="189"/>
      <c r="Q29" s="189"/>
      <c r="R29" s="189"/>
      <c r="S29" s="189"/>
      <c r="T29" s="189"/>
    </row>
    <row r="30" spans="1:26" s="120" customFormat="1" x14ac:dyDescent="0.15">
      <c r="A30" s="183"/>
      <c r="B30" s="165"/>
      <c r="C30" s="167"/>
      <c r="D30" s="165"/>
      <c r="E30" s="166"/>
      <c r="F30" s="167"/>
      <c r="G30" s="180"/>
      <c r="H30" s="180"/>
      <c r="I30" s="165"/>
      <c r="J30" s="166"/>
      <c r="K30" s="167"/>
      <c r="M30" s="189"/>
      <c r="N30" s="189"/>
      <c r="O30" s="189"/>
      <c r="P30" s="189"/>
      <c r="Q30" s="189"/>
      <c r="R30" s="189"/>
      <c r="S30" s="189"/>
      <c r="T30" s="189"/>
    </row>
    <row r="31" spans="1:26" ht="14.25" customHeight="1" x14ac:dyDescent="0.15">
      <c r="A31" s="184"/>
      <c r="B31" s="33" t="s">
        <v>6</v>
      </c>
      <c r="C31" s="33" t="s">
        <v>7</v>
      </c>
      <c r="D31" s="33" t="s">
        <v>8</v>
      </c>
      <c r="E31" s="33" t="s">
        <v>9</v>
      </c>
      <c r="F31" s="33" t="s">
        <v>10</v>
      </c>
      <c r="G31" s="181"/>
      <c r="H31" s="181"/>
      <c r="I31" s="33" t="s">
        <v>12</v>
      </c>
      <c r="J31" s="33" t="s">
        <v>13</v>
      </c>
      <c r="K31" s="33" t="s">
        <v>14</v>
      </c>
      <c r="M31" s="189"/>
      <c r="N31" s="189"/>
      <c r="O31" s="189"/>
      <c r="P31" s="189"/>
      <c r="Q31" s="189"/>
      <c r="R31" s="189"/>
      <c r="S31" s="189"/>
      <c r="T31" s="189"/>
    </row>
    <row r="32" spans="1:26" ht="17.25" customHeight="1" x14ac:dyDescent="0.2">
      <c r="A32" s="35" t="s">
        <v>15</v>
      </c>
      <c r="B32" s="34">
        <v>14</v>
      </c>
      <c r="C32" s="34">
        <v>14</v>
      </c>
      <c r="D32" s="14">
        <v>3</v>
      </c>
      <c r="E32" s="14">
        <v>3</v>
      </c>
      <c r="F32" s="14">
        <v>2</v>
      </c>
      <c r="G32" s="14"/>
      <c r="H32" s="19"/>
      <c r="I32" s="14">
        <v>2</v>
      </c>
      <c r="J32" s="14">
        <v>1</v>
      </c>
      <c r="K32" s="14">
        <v>13</v>
      </c>
      <c r="L32" s="20"/>
      <c r="M32" s="189"/>
      <c r="N32" s="189"/>
      <c r="O32" s="189"/>
      <c r="P32" s="189"/>
      <c r="Q32" s="189"/>
      <c r="R32" s="189"/>
      <c r="S32" s="189"/>
      <c r="T32" s="189"/>
      <c r="U32" s="178" t="str">
        <f t="shared" ref="U32" si="0">IF(SUM(B32:K32)=52,"Corect","Suma trebuie să fie 52")</f>
        <v>Corect</v>
      </c>
      <c r="V32" s="178"/>
    </row>
    <row r="33" spans="1:24" ht="15" customHeight="1" x14ac:dyDescent="0.15">
      <c r="A33" s="35" t="s">
        <v>16</v>
      </c>
      <c r="B33" s="34">
        <v>14</v>
      </c>
      <c r="C33" s="34">
        <v>14</v>
      </c>
      <c r="D33" s="14">
        <v>3</v>
      </c>
      <c r="E33" s="14">
        <v>3</v>
      </c>
      <c r="F33" s="14">
        <v>2</v>
      </c>
      <c r="G33" s="14"/>
      <c r="H33" s="19"/>
      <c r="I33" s="14">
        <v>2</v>
      </c>
      <c r="J33" s="14">
        <v>1</v>
      </c>
      <c r="K33" s="14">
        <v>13</v>
      </c>
      <c r="M33" s="189"/>
      <c r="N33" s="189"/>
      <c r="O33" s="189"/>
      <c r="P33" s="189"/>
      <c r="Q33" s="189"/>
      <c r="R33" s="189"/>
      <c r="S33" s="189"/>
      <c r="T33" s="189"/>
      <c r="U33" s="178" t="str">
        <f t="shared" ref="U33:U34" si="1">IF(SUM(B33:K33)=52,"Corect","Suma trebuie să fie 52")</f>
        <v>Corect</v>
      </c>
      <c r="V33" s="178"/>
    </row>
    <row r="34" spans="1:24" ht="15.75" customHeight="1" x14ac:dyDescent="0.15">
      <c r="A34" s="36" t="s">
        <v>17</v>
      </c>
      <c r="B34" s="34">
        <v>14</v>
      </c>
      <c r="C34" s="34">
        <v>12</v>
      </c>
      <c r="D34" s="14">
        <v>3</v>
      </c>
      <c r="E34" s="14">
        <v>5</v>
      </c>
      <c r="F34" s="14">
        <v>2</v>
      </c>
      <c r="G34" s="14"/>
      <c r="H34" s="19"/>
      <c r="I34" s="14">
        <v>2</v>
      </c>
      <c r="J34" s="14">
        <v>1</v>
      </c>
      <c r="K34" s="14">
        <v>13</v>
      </c>
      <c r="M34" s="189"/>
      <c r="N34" s="189"/>
      <c r="O34" s="189"/>
      <c r="P34" s="189"/>
      <c r="Q34" s="189"/>
      <c r="R34" s="189"/>
      <c r="S34" s="189"/>
      <c r="T34" s="189"/>
      <c r="U34" s="178" t="str">
        <f t="shared" si="1"/>
        <v>Corect</v>
      </c>
      <c r="V34" s="178"/>
    </row>
    <row r="35" spans="1:24" x14ac:dyDescent="0.15">
      <c r="A35" s="5"/>
      <c r="B35" s="5"/>
      <c r="C35" s="5"/>
      <c r="D35" s="5"/>
      <c r="E35" s="5"/>
      <c r="F35" s="5"/>
      <c r="G35" s="5"/>
      <c r="M35" s="85"/>
      <c r="N35" s="85"/>
      <c r="O35" s="85"/>
      <c r="P35" s="85"/>
      <c r="Q35" s="85"/>
      <c r="R35" s="85"/>
      <c r="S35" s="85"/>
      <c r="T35" s="85"/>
    </row>
    <row r="36" spans="1:24" x14ac:dyDescent="0.15">
      <c r="B36" s="2"/>
      <c r="C36" s="2"/>
      <c r="D36" s="2"/>
      <c r="E36" s="2"/>
      <c r="F36" s="2"/>
      <c r="G36" s="2"/>
      <c r="M36" s="6"/>
      <c r="N36" s="6"/>
      <c r="O36" s="6"/>
      <c r="P36" s="6"/>
      <c r="Q36" s="6"/>
      <c r="R36" s="6"/>
      <c r="S36" s="6"/>
    </row>
    <row r="37" spans="1:24" s="102" customFormat="1" x14ac:dyDescent="0.15">
      <c r="A37" s="400" t="s">
        <v>24</v>
      </c>
      <c r="B37" s="400"/>
      <c r="C37" s="400"/>
      <c r="D37" s="400"/>
      <c r="E37" s="400"/>
      <c r="F37" s="400"/>
      <c r="G37" s="400"/>
      <c r="H37" s="400"/>
      <c r="I37" s="400"/>
      <c r="J37" s="400"/>
      <c r="K37" s="400"/>
      <c r="L37" s="400"/>
      <c r="M37" s="400"/>
      <c r="N37" s="400"/>
      <c r="O37" s="400"/>
      <c r="P37" s="400"/>
      <c r="Q37" s="400"/>
      <c r="R37" s="400"/>
      <c r="S37" s="400"/>
      <c r="T37" s="400"/>
    </row>
    <row r="38" spans="1:24" x14ac:dyDescent="0.15">
      <c r="A38" s="400"/>
      <c r="B38" s="400"/>
      <c r="C38" s="400"/>
      <c r="D38" s="400"/>
      <c r="E38" s="400"/>
      <c r="F38" s="400"/>
      <c r="G38" s="400"/>
      <c r="H38" s="400"/>
      <c r="I38" s="400"/>
      <c r="J38" s="400"/>
      <c r="K38" s="400"/>
      <c r="L38" s="400"/>
      <c r="M38" s="400"/>
      <c r="N38" s="400"/>
      <c r="O38" s="400"/>
      <c r="P38" s="400"/>
      <c r="Q38" s="400"/>
      <c r="R38" s="400"/>
      <c r="S38" s="400"/>
      <c r="T38" s="400"/>
    </row>
    <row r="39" spans="1:24" x14ac:dyDescent="0.15">
      <c r="A39" s="168" t="s">
        <v>45</v>
      </c>
      <c r="B39" s="169"/>
      <c r="C39" s="169"/>
      <c r="D39" s="169"/>
      <c r="E39" s="169"/>
      <c r="F39" s="169"/>
      <c r="G39" s="169"/>
      <c r="H39" s="169"/>
      <c r="I39" s="169"/>
      <c r="J39" s="169"/>
      <c r="K39" s="169"/>
      <c r="L39" s="169"/>
      <c r="M39" s="169"/>
      <c r="N39" s="169"/>
      <c r="O39" s="169"/>
      <c r="P39" s="169"/>
      <c r="Q39" s="169"/>
      <c r="R39" s="169"/>
      <c r="S39" s="169"/>
      <c r="T39" s="170"/>
    </row>
    <row r="40" spans="1:24" s="102" customFormat="1" x14ac:dyDescent="0.15">
      <c r="A40" s="241"/>
      <c r="B40" s="242"/>
      <c r="C40" s="242"/>
      <c r="D40" s="242"/>
      <c r="E40" s="242"/>
      <c r="F40" s="242"/>
      <c r="G40" s="242"/>
      <c r="H40" s="242"/>
      <c r="I40" s="242"/>
      <c r="J40" s="242"/>
      <c r="K40" s="242"/>
      <c r="L40" s="242"/>
      <c r="M40" s="242"/>
      <c r="N40" s="242"/>
      <c r="O40" s="242"/>
      <c r="P40" s="242"/>
      <c r="Q40" s="242"/>
      <c r="R40" s="242"/>
      <c r="S40" s="242"/>
      <c r="T40" s="243"/>
    </row>
    <row r="41" spans="1:24" s="102" customFormat="1" x14ac:dyDescent="0.15">
      <c r="A41" s="309" t="s">
        <v>30</v>
      </c>
      <c r="B41" s="168" t="s">
        <v>29</v>
      </c>
      <c r="C41" s="169"/>
      <c r="D41" s="169"/>
      <c r="E41" s="169"/>
      <c r="F41" s="169"/>
      <c r="G41" s="169"/>
      <c r="H41" s="169"/>
      <c r="I41" s="170"/>
      <c r="J41" s="179" t="s">
        <v>43</v>
      </c>
      <c r="K41" s="162" t="s">
        <v>27</v>
      </c>
      <c r="L41" s="163"/>
      <c r="M41" s="164"/>
      <c r="N41" s="162" t="s">
        <v>44</v>
      </c>
      <c r="O41" s="163"/>
      <c r="P41" s="164"/>
      <c r="Q41" s="162" t="s">
        <v>26</v>
      </c>
      <c r="R41" s="163"/>
      <c r="S41" s="164"/>
      <c r="T41" s="179" t="s">
        <v>25</v>
      </c>
    </row>
    <row r="42" spans="1:24" x14ac:dyDescent="0.15">
      <c r="A42" s="310"/>
      <c r="B42" s="171"/>
      <c r="C42" s="172"/>
      <c r="D42" s="172"/>
      <c r="E42" s="172"/>
      <c r="F42" s="172"/>
      <c r="G42" s="172"/>
      <c r="H42" s="172"/>
      <c r="I42" s="173"/>
      <c r="J42" s="180"/>
      <c r="K42" s="165"/>
      <c r="L42" s="166"/>
      <c r="M42" s="167"/>
      <c r="N42" s="165"/>
      <c r="O42" s="166"/>
      <c r="P42" s="167"/>
      <c r="Q42" s="165"/>
      <c r="R42" s="166"/>
      <c r="S42" s="167"/>
      <c r="T42" s="180"/>
    </row>
    <row r="43" spans="1:24" ht="14" x14ac:dyDescent="0.15">
      <c r="A43" s="311"/>
      <c r="B43" s="241"/>
      <c r="C43" s="242"/>
      <c r="D43" s="242"/>
      <c r="E43" s="242"/>
      <c r="F43" s="242"/>
      <c r="G43" s="242"/>
      <c r="H43" s="242"/>
      <c r="I43" s="243"/>
      <c r="J43" s="181"/>
      <c r="K43" s="4" t="s">
        <v>31</v>
      </c>
      <c r="L43" s="4" t="s">
        <v>32</v>
      </c>
      <c r="M43" s="4" t="s">
        <v>33</v>
      </c>
      <c r="N43" s="4" t="s">
        <v>37</v>
      </c>
      <c r="O43" s="4" t="s">
        <v>8</v>
      </c>
      <c r="P43" s="4" t="s">
        <v>34</v>
      </c>
      <c r="Q43" s="4" t="s">
        <v>35</v>
      </c>
      <c r="R43" s="4" t="s">
        <v>31</v>
      </c>
      <c r="S43" s="4" t="s">
        <v>36</v>
      </c>
      <c r="T43" s="181"/>
    </row>
    <row r="44" spans="1:24" ht="33" customHeight="1" x14ac:dyDescent="0.15">
      <c r="A44" s="31" t="s">
        <v>149</v>
      </c>
      <c r="B44" s="327" t="s">
        <v>150</v>
      </c>
      <c r="C44" s="328"/>
      <c r="D44" s="328"/>
      <c r="E44" s="328"/>
      <c r="F44" s="328"/>
      <c r="G44" s="328"/>
      <c r="H44" s="328"/>
      <c r="I44" s="329"/>
      <c r="J44" s="7">
        <v>6</v>
      </c>
      <c r="K44" s="7">
        <v>2</v>
      </c>
      <c r="L44" s="7">
        <v>2</v>
      </c>
      <c r="M44" s="7">
        <v>0</v>
      </c>
      <c r="N44" s="9">
        <f>K44+L44+M44</f>
        <v>4</v>
      </c>
      <c r="O44" s="10">
        <f>P44-N44</f>
        <v>7</v>
      </c>
      <c r="P44" s="10">
        <f>ROUND(PRODUCT(J44,25)/14,0)</f>
        <v>11</v>
      </c>
      <c r="Q44" s="13" t="s">
        <v>35</v>
      </c>
      <c r="R44" s="7"/>
      <c r="S44" s="14"/>
      <c r="T44" s="7" t="s">
        <v>40</v>
      </c>
    </row>
    <row r="45" spans="1:24" ht="24" customHeight="1" x14ac:dyDescent="0.15">
      <c r="A45" s="31" t="s">
        <v>151</v>
      </c>
      <c r="B45" s="327" t="s">
        <v>152</v>
      </c>
      <c r="C45" s="328"/>
      <c r="D45" s="328"/>
      <c r="E45" s="328"/>
      <c r="F45" s="328"/>
      <c r="G45" s="328"/>
      <c r="H45" s="328"/>
      <c r="I45" s="329"/>
      <c r="J45" s="7">
        <v>6</v>
      </c>
      <c r="K45" s="7">
        <v>2</v>
      </c>
      <c r="L45" s="7">
        <v>2</v>
      </c>
      <c r="M45" s="7">
        <v>0</v>
      </c>
      <c r="N45" s="9">
        <f t="shared" ref="N45:N50" si="2">K45+L45+M45</f>
        <v>4</v>
      </c>
      <c r="O45" s="10">
        <f t="shared" ref="O45:O50" si="3">P45-N45</f>
        <v>7</v>
      </c>
      <c r="P45" s="10">
        <f t="shared" ref="P45:P48" si="4">ROUND(PRODUCT(J45,25)/14,0)</f>
        <v>11</v>
      </c>
      <c r="Q45" s="13" t="s">
        <v>35</v>
      </c>
      <c r="R45" s="7"/>
      <c r="S45" s="14"/>
      <c r="T45" s="7" t="s">
        <v>40</v>
      </c>
    </row>
    <row r="46" spans="1:24" ht="28.5" customHeight="1" x14ac:dyDescent="0.15">
      <c r="A46" s="31" t="s">
        <v>153</v>
      </c>
      <c r="B46" s="327" t="s">
        <v>154</v>
      </c>
      <c r="C46" s="328"/>
      <c r="D46" s="328"/>
      <c r="E46" s="328"/>
      <c r="F46" s="328"/>
      <c r="G46" s="328"/>
      <c r="H46" s="328"/>
      <c r="I46" s="329"/>
      <c r="J46" s="7">
        <v>5</v>
      </c>
      <c r="K46" s="7">
        <v>2</v>
      </c>
      <c r="L46" s="7">
        <v>2</v>
      </c>
      <c r="M46" s="7">
        <v>0</v>
      </c>
      <c r="N46" s="9">
        <f t="shared" si="2"/>
        <v>4</v>
      </c>
      <c r="O46" s="10">
        <f t="shared" si="3"/>
        <v>5</v>
      </c>
      <c r="P46" s="10">
        <f t="shared" si="4"/>
        <v>9</v>
      </c>
      <c r="Q46" s="13" t="s">
        <v>35</v>
      </c>
      <c r="R46" s="7"/>
      <c r="S46" s="14"/>
      <c r="T46" s="7" t="s">
        <v>40</v>
      </c>
    </row>
    <row r="47" spans="1:24" ht="24.75" customHeight="1" x14ac:dyDescent="0.15">
      <c r="A47" s="31" t="s">
        <v>155</v>
      </c>
      <c r="B47" s="327" t="s">
        <v>156</v>
      </c>
      <c r="C47" s="328"/>
      <c r="D47" s="328"/>
      <c r="E47" s="328"/>
      <c r="F47" s="328"/>
      <c r="G47" s="328"/>
      <c r="H47" s="328"/>
      <c r="I47" s="329"/>
      <c r="J47" s="7">
        <v>6</v>
      </c>
      <c r="K47" s="7">
        <v>2</v>
      </c>
      <c r="L47" s="7">
        <v>2</v>
      </c>
      <c r="M47" s="7">
        <v>0</v>
      </c>
      <c r="N47" s="9">
        <f t="shared" si="2"/>
        <v>4</v>
      </c>
      <c r="O47" s="10">
        <f t="shared" si="3"/>
        <v>7</v>
      </c>
      <c r="P47" s="10">
        <f t="shared" si="4"/>
        <v>11</v>
      </c>
      <c r="Q47" s="13" t="s">
        <v>35</v>
      </c>
      <c r="R47" s="7"/>
      <c r="S47" s="14"/>
      <c r="T47" s="7" t="s">
        <v>40</v>
      </c>
      <c r="X47" s="1" t="s">
        <v>98</v>
      </c>
    </row>
    <row r="48" spans="1:24" x14ac:dyDescent="0.15">
      <c r="A48" s="31" t="s">
        <v>157</v>
      </c>
      <c r="B48" s="129" t="s">
        <v>158</v>
      </c>
      <c r="C48" s="130"/>
      <c r="D48" s="130"/>
      <c r="E48" s="130"/>
      <c r="F48" s="130"/>
      <c r="G48" s="130"/>
      <c r="H48" s="130"/>
      <c r="I48" s="131"/>
      <c r="J48" s="7">
        <v>4</v>
      </c>
      <c r="K48" s="7">
        <v>2</v>
      </c>
      <c r="L48" s="7">
        <v>2</v>
      </c>
      <c r="M48" s="7">
        <v>0</v>
      </c>
      <c r="N48" s="9">
        <f t="shared" si="2"/>
        <v>4</v>
      </c>
      <c r="O48" s="10">
        <f t="shared" si="3"/>
        <v>3</v>
      </c>
      <c r="P48" s="10">
        <f t="shared" si="4"/>
        <v>7</v>
      </c>
      <c r="Q48" s="13"/>
      <c r="R48" s="157" t="s">
        <v>31</v>
      </c>
      <c r="S48" s="158"/>
      <c r="T48" s="157" t="s">
        <v>41</v>
      </c>
      <c r="U48" s="159" t="s">
        <v>312</v>
      </c>
    </row>
    <row r="49" spans="1:25" x14ac:dyDescent="0.15">
      <c r="A49" s="94" t="s">
        <v>97</v>
      </c>
      <c r="B49" s="385" t="s">
        <v>142</v>
      </c>
      <c r="C49" s="386"/>
      <c r="D49" s="386"/>
      <c r="E49" s="386"/>
      <c r="F49" s="386"/>
      <c r="G49" s="386"/>
      <c r="H49" s="386"/>
      <c r="I49" s="387"/>
      <c r="J49" s="46">
        <v>3</v>
      </c>
      <c r="K49" s="46">
        <v>0</v>
      </c>
      <c r="L49" s="46">
        <v>2</v>
      </c>
      <c r="M49" s="46">
        <v>0</v>
      </c>
      <c r="N49" s="32">
        <f t="shared" ref="N49" si="5">K49+L49+M49</f>
        <v>2</v>
      </c>
      <c r="O49" s="10">
        <f t="shared" ref="O49" si="6">P49-N49</f>
        <v>3</v>
      </c>
      <c r="P49" s="10">
        <f t="shared" ref="P49:P50" si="7">ROUND(PRODUCT(J49,25)/14,0)</f>
        <v>5</v>
      </c>
      <c r="Q49" s="135"/>
      <c r="R49" s="136" t="s">
        <v>31</v>
      </c>
      <c r="S49" s="137"/>
      <c r="T49" s="136" t="s">
        <v>42</v>
      </c>
      <c r="U49" s="48"/>
      <c r="V49" s="48"/>
      <c r="W49" s="48"/>
      <c r="X49" s="48"/>
      <c r="Y49" s="48"/>
    </row>
    <row r="50" spans="1:25" ht="14" x14ac:dyDescent="0.15">
      <c r="A50" s="95" t="s">
        <v>91</v>
      </c>
      <c r="B50" s="318" t="s">
        <v>144</v>
      </c>
      <c r="C50" s="319"/>
      <c r="D50" s="319"/>
      <c r="E50" s="319"/>
      <c r="F50" s="319"/>
      <c r="G50" s="319"/>
      <c r="H50" s="319"/>
      <c r="I50" s="320"/>
      <c r="J50" s="40">
        <v>2</v>
      </c>
      <c r="K50" s="40">
        <v>0</v>
      </c>
      <c r="L50" s="40">
        <v>2</v>
      </c>
      <c r="M50" s="40">
        <v>0</v>
      </c>
      <c r="N50" s="40">
        <f t="shared" si="2"/>
        <v>2</v>
      </c>
      <c r="O50" s="41">
        <f t="shared" si="3"/>
        <v>2</v>
      </c>
      <c r="P50" s="41">
        <f t="shared" si="7"/>
        <v>4</v>
      </c>
      <c r="Q50" s="135"/>
      <c r="R50" s="136"/>
      <c r="S50" s="137" t="s">
        <v>36</v>
      </c>
      <c r="T50" s="136" t="s">
        <v>42</v>
      </c>
      <c r="U50" s="48"/>
      <c r="V50" s="48"/>
      <c r="W50" s="48"/>
      <c r="X50" s="48"/>
      <c r="Y50" s="48"/>
    </row>
    <row r="51" spans="1:25" x14ac:dyDescent="0.15">
      <c r="A51" s="11" t="s">
        <v>28</v>
      </c>
      <c r="B51" s="367"/>
      <c r="C51" s="368"/>
      <c r="D51" s="368"/>
      <c r="E51" s="368"/>
      <c r="F51" s="368"/>
      <c r="G51" s="368"/>
      <c r="H51" s="368"/>
      <c r="I51" s="369"/>
      <c r="J51" s="11">
        <f t="shared" ref="J51:P51" si="8">SUM(J44:J50)</f>
        <v>32</v>
      </c>
      <c r="K51" s="11">
        <f t="shared" si="8"/>
        <v>10</v>
      </c>
      <c r="L51" s="11">
        <f t="shared" si="8"/>
        <v>14</v>
      </c>
      <c r="M51" s="11">
        <f t="shared" si="8"/>
        <v>0</v>
      </c>
      <c r="N51" s="11">
        <f t="shared" si="8"/>
        <v>24</v>
      </c>
      <c r="O51" s="11">
        <f t="shared" si="8"/>
        <v>34</v>
      </c>
      <c r="P51" s="11">
        <f t="shared" si="8"/>
        <v>58</v>
      </c>
      <c r="Q51" s="21">
        <f>COUNTIF(Q44:Q50,"E")</f>
        <v>4</v>
      </c>
      <c r="R51" s="72">
        <f>COUNTIF(R44:R50,"C")</f>
        <v>2</v>
      </c>
      <c r="S51" s="72">
        <f>COUNTIF(S44:S50,"VP")</f>
        <v>1</v>
      </c>
      <c r="T51" s="89">
        <f>COUNTA(T44:T50)</f>
        <v>7</v>
      </c>
      <c r="U51" s="375" t="str">
        <f>IF(Q51&gt;=SUM(R51:S51),"Corect","E trebuie să fie cel puțin egal cu C+VP")</f>
        <v>Corect</v>
      </c>
      <c r="V51" s="376"/>
      <c r="W51" s="376"/>
    </row>
    <row r="52" spans="1:25" s="44" customFormat="1" x14ac:dyDescent="0.15">
      <c r="A52" s="405" t="s">
        <v>109</v>
      </c>
      <c r="B52" s="405"/>
      <c r="C52" s="405"/>
      <c r="D52" s="405"/>
      <c r="E52" s="405"/>
      <c r="F52" s="405"/>
      <c r="G52" s="405"/>
      <c r="H52" s="405"/>
      <c r="I52" s="405"/>
      <c r="J52" s="405"/>
      <c r="K52" s="405"/>
      <c r="L52" s="405"/>
      <c r="M52" s="405"/>
      <c r="N52" s="405"/>
      <c r="O52" s="405"/>
      <c r="P52" s="405"/>
      <c r="Q52" s="405"/>
      <c r="R52" s="405"/>
      <c r="S52" s="405"/>
      <c r="T52" s="405"/>
      <c r="U52" s="42"/>
    </row>
    <row r="53" spans="1:25" s="83" customFormat="1" x14ac:dyDescent="0.15">
      <c r="A53" s="406"/>
      <c r="B53" s="406"/>
      <c r="C53" s="406"/>
      <c r="D53" s="406"/>
      <c r="E53" s="406"/>
      <c r="F53" s="406"/>
      <c r="G53" s="406"/>
      <c r="H53" s="406"/>
      <c r="I53" s="406"/>
      <c r="J53" s="406"/>
      <c r="K53" s="406"/>
      <c r="L53" s="406"/>
      <c r="M53" s="406"/>
      <c r="N53" s="406"/>
      <c r="O53" s="406"/>
      <c r="P53" s="406"/>
      <c r="Q53" s="406"/>
      <c r="R53" s="406"/>
      <c r="S53" s="406"/>
      <c r="T53" s="406"/>
      <c r="U53" s="84"/>
    </row>
    <row r="55" spans="1:25" x14ac:dyDescent="0.15">
      <c r="A55" s="168" t="s">
        <v>46</v>
      </c>
      <c r="B55" s="169"/>
      <c r="C55" s="169"/>
      <c r="D55" s="169"/>
      <c r="E55" s="169"/>
      <c r="F55" s="169"/>
      <c r="G55" s="169"/>
      <c r="H55" s="169"/>
      <c r="I55" s="169"/>
      <c r="J55" s="169"/>
      <c r="K55" s="169"/>
      <c r="L55" s="169"/>
      <c r="M55" s="169"/>
      <c r="N55" s="169"/>
      <c r="O55" s="169"/>
      <c r="P55" s="169"/>
      <c r="Q55" s="169"/>
      <c r="R55" s="169"/>
      <c r="S55" s="169"/>
      <c r="T55" s="170"/>
    </row>
    <row r="56" spans="1:25" s="102" customFormat="1" x14ac:dyDescent="0.15">
      <c r="A56" s="171"/>
      <c r="B56" s="172"/>
      <c r="C56" s="172"/>
      <c r="D56" s="172"/>
      <c r="E56" s="172"/>
      <c r="F56" s="172"/>
      <c r="G56" s="172"/>
      <c r="H56" s="172"/>
      <c r="I56" s="172"/>
      <c r="J56" s="172"/>
      <c r="K56" s="172"/>
      <c r="L56" s="172"/>
      <c r="M56" s="172"/>
      <c r="N56" s="172"/>
      <c r="O56" s="172"/>
      <c r="P56" s="172"/>
      <c r="Q56" s="172"/>
      <c r="R56" s="172"/>
      <c r="S56" s="172"/>
      <c r="T56" s="173"/>
    </row>
    <row r="57" spans="1:25" x14ac:dyDescent="0.15">
      <c r="A57" s="309" t="s">
        <v>30</v>
      </c>
      <c r="B57" s="168" t="s">
        <v>29</v>
      </c>
      <c r="C57" s="169"/>
      <c r="D57" s="169"/>
      <c r="E57" s="169"/>
      <c r="F57" s="169"/>
      <c r="G57" s="169"/>
      <c r="H57" s="169"/>
      <c r="I57" s="170"/>
      <c r="J57" s="179" t="s">
        <v>43</v>
      </c>
      <c r="K57" s="162" t="s">
        <v>27</v>
      </c>
      <c r="L57" s="163"/>
      <c r="M57" s="164"/>
      <c r="N57" s="162" t="s">
        <v>44</v>
      </c>
      <c r="O57" s="163"/>
      <c r="P57" s="164"/>
      <c r="Q57" s="162" t="s">
        <v>26</v>
      </c>
      <c r="R57" s="163"/>
      <c r="S57" s="164"/>
      <c r="T57" s="343" t="s">
        <v>25</v>
      </c>
    </row>
    <row r="58" spans="1:25" s="102" customFormat="1" x14ac:dyDescent="0.15">
      <c r="A58" s="310"/>
      <c r="B58" s="171"/>
      <c r="C58" s="172"/>
      <c r="D58" s="172"/>
      <c r="E58" s="172"/>
      <c r="F58" s="172"/>
      <c r="G58" s="172"/>
      <c r="H58" s="172"/>
      <c r="I58" s="173"/>
      <c r="J58" s="180"/>
      <c r="K58" s="165"/>
      <c r="L58" s="166"/>
      <c r="M58" s="167"/>
      <c r="N58" s="165"/>
      <c r="O58" s="166"/>
      <c r="P58" s="167"/>
      <c r="Q58" s="165"/>
      <c r="R58" s="166"/>
      <c r="S58" s="167"/>
      <c r="T58" s="343"/>
    </row>
    <row r="59" spans="1:25" ht="14" x14ac:dyDescent="0.15">
      <c r="A59" s="311"/>
      <c r="B59" s="241"/>
      <c r="C59" s="242"/>
      <c r="D59" s="242"/>
      <c r="E59" s="242"/>
      <c r="F59" s="242"/>
      <c r="G59" s="242"/>
      <c r="H59" s="242"/>
      <c r="I59" s="243"/>
      <c r="J59" s="181"/>
      <c r="K59" s="4" t="s">
        <v>31</v>
      </c>
      <c r="L59" s="4" t="s">
        <v>32</v>
      </c>
      <c r="M59" s="4" t="s">
        <v>33</v>
      </c>
      <c r="N59" s="49" t="s">
        <v>37</v>
      </c>
      <c r="O59" s="49" t="s">
        <v>8</v>
      </c>
      <c r="P59" s="49" t="s">
        <v>34</v>
      </c>
      <c r="Q59" s="49" t="s">
        <v>35</v>
      </c>
      <c r="R59" s="49" t="s">
        <v>31</v>
      </c>
      <c r="S59" s="49" t="s">
        <v>36</v>
      </c>
      <c r="T59" s="343"/>
    </row>
    <row r="60" spans="1:25" x14ac:dyDescent="0.15">
      <c r="A60" s="31" t="s">
        <v>159</v>
      </c>
      <c r="B60" s="312" t="s">
        <v>160</v>
      </c>
      <c r="C60" s="313"/>
      <c r="D60" s="313"/>
      <c r="E60" s="313"/>
      <c r="F60" s="313"/>
      <c r="G60" s="313"/>
      <c r="H60" s="313"/>
      <c r="I60" s="314"/>
      <c r="J60" s="7">
        <v>6</v>
      </c>
      <c r="K60" s="7">
        <v>2</v>
      </c>
      <c r="L60" s="7">
        <v>2</v>
      </c>
      <c r="M60" s="7">
        <v>0</v>
      </c>
      <c r="N60" s="9">
        <f>K60+L60+M60</f>
        <v>4</v>
      </c>
      <c r="O60" s="10">
        <f>P60-N60</f>
        <v>7</v>
      </c>
      <c r="P60" s="10">
        <f>ROUND(PRODUCT(J60,25)/14,0)</f>
        <v>11</v>
      </c>
      <c r="Q60" s="13" t="s">
        <v>35</v>
      </c>
      <c r="R60" s="7"/>
      <c r="S60" s="14"/>
      <c r="T60" s="7" t="s">
        <v>40</v>
      </c>
    </row>
    <row r="61" spans="1:25" x14ac:dyDescent="0.15">
      <c r="A61" s="31" t="s">
        <v>161</v>
      </c>
      <c r="B61" s="315" t="s">
        <v>162</v>
      </c>
      <c r="C61" s="316"/>
      <c r="D61" s="316"/>
      <c r="E61" s="316"/>
      <c r="F61" s="316"/>
      <c r="G61" s="316"/>
      <c r="H61" s="316"/>
      <c r="I61" s="317"/>
      <c r="J61" s="7">
        <v>5</v>
      </c>
      <c r="K61" s="7">
        <v>2</v>
      </c>
      <c r="L61" s="7">
        <v>2</v>
      </c>
      <c r="M61" s="7">
        <v>0</v>
      </c>
      <c r="N61" s="9">
        <f t="shared" ref="N61:N66" si="9">K61+L61+M61</f>
        <v>4</v>
      </c>
      <c r="O61" s="10">
        <f t="shared" ref="O61:O66" si="10">P61-N61</f>
        <v>5</v>
      </c>
      <c r="P61" s="10">
        <f t="shared" ref="P61:P66" si="11">ROUND(PRODUCT(J61,25)/14,0)</f>
        <v>9</v>
      </c>
      <c r="Q61" s="13" t="s">
        <v>35</v>
      </c>
      <c r="R61" s="7"/>
      <c r="S61" s="14"/>
      <c r="T61" s="7" t="s">
        <v>41</v>
      </c>
    </row>
    <row r="62" spans="1:25" x14ac:dyDescent="0.15">
      <c r="A62" s="31" t="s">
        <v>163</v>
      </c>
      <c r="B62" s="315" t="s">
        <v>164</v>
      </c>
      <c r="C62" s="316"/>
      <c r="D62" s="316"/>
      <c r="E62" s="316"/>
      <c r="F62" s="316"/>
      <c r="G62" s="316"/>
      <c r="H62" s="316"/>
      <c r="I62" s="317"/>
      <c r="J62" s="7">
        <v>6</v>
      </c>
      <c r="K62" s="7">
        <v>2</v>
      </c>
      <c r="L62" s="7">
        <v>2</v>
      </c>
      <c r="M62" s="7">
        <v>0</v>
      </c>
      <c r="N62" s="9">
        <f t="shared" si="9"/>
        <v>4</v>
      </c>
      <c r="O62" s="10">
        <f t="shared" si="10"/>
        <v>7</v>
      </c>
      <c r="P62" s="10">
        <f t="shared" si="11"/>
        <v>11</v>
      </c>
      <c r="Q62" s="13" t="s">
        <v>35</v>
      </c>
      <c r="R62" s="7"/>
      <c r="S62" s="14"/>
      <c r="T62" s="7" t="s">
        <v>40</v>
      </c>
    </row>
    <row r="63" spans="1:25" ht="23.25" customHeight="1" x14ac:dyDescent="0.15">
      <c r="A63" s="31" t="s">
        <v>165</v>
      </c>
      <c r="B63" s="327" t="s">
        <v>168</v>
      </c>
      <c r="C63" s="328"/>
      <c r="D63" s="328"/>
      <c r="E63" s="328"/>
      <c r="F63" s="328"/>
      <c r="G63" s="328"/>
      <c r="H63" s="328"/>
      <c r="I63" s="329"/>
      <c r="J63" s="7">
        <v>5</v>
      </c>
      <c r="K63" s="7">
        <v>2</v>
      </c>
      <c r="L63" s="7">
        <v>2</v>
      </c>
      <c r="M63" s="7">
        <v>0</v>
      </c>
      <c r="N63" s="9">
        <f>K63+L63+M63</f>
        <v>4</v>
      </c>
      <c r="O63" s="10">
        <f>P63-N63</f>
        <v>5</v>
      </c>
      <c r="P63" s="10">
        <f>ROUND(PRODUCT(J63,25)/14,0)</f>
        <v>9</v>
      </c>
      <c r="Q63" s="13" t="s">
        <v>35</v>
      </c>
      <c r="R63" s="7"/>
      <c r="S63" s="14"/>
      <c r="T63" s="7" t="s">
        <v>42</v>
      </c>
    </row>
    <row r="64" spans="1:25" x14ac:dyDescent="0.15">
      <c r="A64" s="31" t="s">
        <v>166</v>
      </c>
      <c r="B64" s="327" t="s">
        <v>167</v>
      </c>
      <c r="C64" s="328"/>
      <c r="D64" s="328"/>
      <c r="E64" s="328"/>
      <c r="F64" s="328"/>
      <c r="G64" s="328"/>
      <c r="H64" s="328"/>
      <c r="I64" s="329"/>
      <c r="J64" s="7">
        <v>5</v>
      </c>
      <c r="K64" s="7">
        <v>2</v>
      </c>
      <c r="L64" s="7">
        <v>1</v>
      </c>
      <c r="M64" s="7">
        <v>0</v>
      </c>
      <c r="N64" s="9">
        <f t="shared" si="9"/>
        <v>3</v>
      </c>
      <c r="O64" s="10">
        <f t="shared" si="10"/>
        <v>6</v>
      </c>
      <c r="P64" s="10">
        <f t="shared" si="11"/>
        <v>9</v>
      </c>
      <c r="Q64" s="13" t="s">
        <v>35</v>
      </c>
      <c r="R64" s="7"/>
      <c r="S64" s="14"/>
      <c r="T64" s="7" t="s">
        <v>41</v>
      </c>
    </row>
    <row r="65" spans="1:25" x14ac:dyDescent="0.15">
      <c r="A65" s="94" t="s">
        <v>107</v>
      </c>
      <c r="B65" s="321" t="s">
        <v>143</v>
      </c>
      <c r="C65" s="322"/>
      <c r="D65" s="322"/>
      <c r="E65" s="322"/>
      <c r="F65" s="322"/>
      <c r="G65" s="322"/>
      <c r="H65" s="322"/>
      <c r="I65" s="323"/>
      <c r="J65" s="46">
        <v>3</v>
      </c>
      <c r="K65" s="46">
        <v>0</v>
      </c>
      <c r="L65" s="46">
        <v>2</v>
      </c>
      <c r="M65" s="46">
        <v>0</v>
      </c>
      <c r="N65" s="45">
        <f t="shared" si="9"/>
        <v>2</v>
      </c>
      <c r="O65" s="10">
        <f t="shared" si="10"/>
        <v>3</v>
      </c>
      <c r="P65" s="10">
        <f t="shared" si="11"/>
        <v>5</v>
      </c>
      <c r="Q65" s="135"/>
      <c r="R65" s="136" t="s">
        <v>31</v>
      </c>
      <c r="S65" s="137"/>
      <c r="T65" s="136" t="s">
        <v>42</v>
      </c>
      <c r="U65" s="48"/>
      <c r="V65" s="48"/>
      <c r="W65" s="48"/>
      <c r="X65" s="48"/>
      <c r="Y65" s="48"/>
    </row>
    <row r="66" spans="1:25" ht="14" x14ac:dyDescent="0.15">
      <c r="A66" s="95" t="s">
        <v>92</v>
      </c>
      <c r="B66" s="318" t="s">
        <v>147</v>
      </c>
      <c r="C66" s="319"/>
      <c r="D66" s="319"/>
      <c r="E66" s="319"/>
      <c r="F66" s="319"/>
      <c r="G66" s="319"/>
      <c r="H66" s="319"/>
      <c r="I66" s="320"/>
      <c r="J66" s="40">
        <v>2</v>
      </c>
      <c r="K66" s="40">
        <v>0</v>
      </c>
      <c r="L66" s="40">
        <v>2</v>
      </c>
      <c r="M66" s="40">
        <v>0</v>
      </c>
      <c r="N66" s="40">
        <f t="shared" si="9"/>
        <v>2</v>
      </c>
      <c r="O66" s="41">
        <f t="shared" si="10"/>
        <v>2</v>
      </c>
      <c r="P66" s="41">
        <f t="shared" si="11"/>
        <v>4</v>
      </c>
      <c r="Q66" s="135"/>
      <c r="R66" s="136"/>
      <c r="S66" s="137" t="s">
        <v>36</v>
      </c>
      <c r="T66" s="136" t="s">
        <v>42</v>
      </c>
      <c r="U66" s="48"/>
      <c r="V66" s="48"/>
      <c r="W66" s="48"/>
      <c r="X66" s="48"/>
      <c r="Y66" s="48"/>
    </row>
    <row r="67" spans="1:25" x14ac:dyDescent="0.15">
      <c r="A67" s="11" t="s">
        <v>28</v>
      </c>
      <c r="B67" s="367"/>
      <c r="C67" s="368"/>
      <c r="D67" s="368"/>
      <c r="E67" s="368"/>
      <c r="F67" s="368"/>
      <c r="G67" s="368"/>
      <c r="H67" s="368"/>
      <c r="I67" s="369"/>
      <c r="J67" s="11">
        <f t="shared" ref="J67:P67" si="12">SUM(J60:J66)</f>
        <v>32</v>
      </c>
      <c r="K67" s="11">
        <f t="shared" si="12"/>
        <v>10</v>
      </c>
      <c r="L67" s="11">
        <f t="shared" si="12"/>
        <v>13</v>
      </c>
      <c r="M67" s="11">
        <f t="shared" si="12"/>
        <v>0</v>
      </c>
      <c r="N67" s="11">
        <f t="shared" si="12"/>
        <v>23</v>
      </c>
      <c r="O67" s="11">
        <f t="shared" si="12"/>
        <v>35</v>
      </c>
      <c r="P67" s="11">
        <f t="shared" si="12"/>
        <v>58</v>
      </c>
      <c r="Q67" s="21">
        <f>COUNTIF(Q60:Q66,"E")</f>
        <v>5</v>
      </c>
      <c r="R67" s="21">
        <f>COUNTIF(R60:R66,"C")</f>
        <v>1</v>
      </c>
      <c r="S67" s="21">
        <f>COUNTIF(S60:S66,"VP")</f>
        <v>1</v>
      </c>
      <c r="T67" s="89">
        <f>COUNTA(T60:T66)</f>
        <v>7</v>
      </c>
      <c r="U67" s="377" t="str">
        <f>IF(Q67&gt;=SUM(R67:S67),"Corect","E trebuie să fie cel puțin egal cu C+VP")</f>
        <v>Corect</v>
      </c>
      <c r="V67" s="376"/>
      <c r="W67" s="376"/>
    </row>
    <row r="68" spans="1:25" x14ac:dyDescent="0.15">
      <c r="A68" s="405" t="s">
        <v>108</v>
      </c>
      <c r="B68" s="405"/>
      <c r="C68" s="405"/>
      <c r="D68" s="405"/>
      <c r="E68" s="405"/>
      <c r="F68" s="405"/>
      <c r="G68" s="405"/>
      <c r="H68" s="405"/>
      <c r="I68" s="405"/>
      <c r="J68" s="405"/>
      <c r="K68" s="405"/>
      <c r="L68" s="405"/>
      <c r="M68" s="405"/>
      <c r="N68" s="405"/>
      <c r="O68" s="405"/>
      <c r="P68" s="405"/>
      <c r="Q68" s="405"/>
      <c r="R68" s="405"/>
      <c r="S68" s="405"/>
      <c r="T68" s="405"/>
    </row>
    <row r="69" spans="1:25" x14ac:dyDescent="0.15">
      <c r="A69" s="406"/>
      <c r="B69" s="406"/>
      <c r="C69" s="406"/>
      <c r="D69" s="406"/>
      <c r="E69" s="406"/>
      <c r="F69" s="406"/>
      <c r="G69" s="406"/>
      <c r="H69" s="406"/>
      <c r="I69" s="406"/>
      <c r="J69" s="406"/>
      <c r="K69" s="406"/>
      <c r="L69" s="406"/>
      <c r="M69" s="406"/>
      <c r="N69" s="406"/>
      <c r="O69" s="406"/>
      <c r="P69" s="406"/>
      <c r="Q69" s="406"/>
      <c r="R69" s="406"/>
      <c r="S69" s="406"/>
      <c r="T69" s="406"/>
    </row>
    <row r="70" spans="1:25" s="102" customFormat="1" x14ac:dyDescent="0.15">
      <c r="A70" s="104"/>
      <c r="B70" s="104"/>
      <c r="C70" s="104"/>
      <c r="D70" s="104"/>
      <c r="E70" s="104"/>
      <c r="F70" s="104"/>
      <c r="G70" s="104"/>
      <c r="H70" s="104"/>
      <c r="I70" s="104"/>
      <c r="J70" s="104"/>
      <c r="K70" s="104"/>
      <c r="L70" s="104"/>
      <c r="M70" s="104"/>
      <c r="N70" s="104"/>
      <c r="O70" s="104"/>
      <c r="P70" s="104"/>
      <c r="Q70" s="104"/>
      <c r="R70" s="104"/>
      <c r="S70" s="104"/>
      <c r="T70" s="104"/>
    </row>
    <row r="71" spans="1:25" x14ac:dyDescent="0.15">
      <c r="A71" s="168" t="s">
        <v>47</v>
      </c>
      <c r="B71" s="169"/>
      <c r="C71" s="169"/>
      <c r="D71" s="169"/>
      <c r="E71" s="169"/>
      <c r="F71" s="169"/>
      <c r="G71" s="169"/>
      <c r="H71" s="169"/>
      <c r="I71" s="169"/>
      <c r="J71" s="169"/>
      <c r="K71" s="169"/>
      <c r="L71" s="169"/>
      <c r="M71" s="169"/>
      <c r="N71" s="169"/>
      <c r="O71" s="169"/>
      <c r="P71" s="169"/>
      <c r="Q71" s="169"/>
      <c r="R71" s="169"/>
      <c r="S71" s="169"/>
      <c r="T71" s="170"/>
    </row>
    <row r="72" spans="1:25" s="102" customFormat="1" x14ac:dyDescent="0.15">
      <c r="A72" s="171"/>
      <c r="B72" s="172"/>
      <c r="C72" s="172"/>
      <c r="D72" s="172"/>
      <c r="E72" s="172"/>
      <c r="F72" s="172"/>
      <c r="G72" s="172"/>
      <c r="H72" s="172"/>
      <c r="I72" s="172"/>
      <c r="J72" s="172"/>
      <c r="K72" s="172"/>
      <c r="L72" s="172"/>
      <c r="M72" s="172"/>
      <c r="N72" s="172"/>
      <c r="O72" s="172"/>
      <c r="P72" s="172"/>
      <c r="Q72" s="172"/>
      <c r="R72" s="172"/>
      <c r="S72" s="172"/>
      <c r="T72" s="173"/>
    </row>
    <row r="73" spans="1:25" x14ac:dyDescent="0.15">
      <c r="A73" s="309" t="s">
        <v>30</v>
      </c>
      <c r="B73" s="168" t="s">
        <v>29</v>
      </c>
      <c r="C73" s="169"/>
      <c r="D73" s="169"/>
      <c r="E73" s="169"/>
      <c r="F73" s="169"/>
      <c r="G73" s="169"/>
      <c r="H73" s="169"/>
      <c r="I73" s="170"/>
      <c r="J73" s="179" t="s">
        <v>43</v>
      </c>
      <c r="K73" s="162" t="s">
        <v>27</v>
      </c>
      <c r="L73" s="163"/>
      <c r="M73" s="164"/>
      <c r="N73" s="162" t="s">
        <v>44</v>
      </c>
      <c r="O73" s="163"/>
      <c r="P73" s="164"/>
      <c r="Q73" s="162" t="s">
        <v>26</v>
      </c>
      <c r="R73" s="163"/>
      <c r="S73" s="164"/>
      <c r="T73" s="343" t="s">
        <v>25</v>
      </c>
    </row>
    <row r="74" spans="1:25" s="102" customFormat="1" x14ac:dyDescent="0.15">
      <c r="A74" s="310"/>
      <c r="B74" s="171"/>
      <c r="C74" s="172"/>
      <c r="D74" s="172"/>
      <c r="E74" s="172"/>
      <c r="F74" s="172"/>
      <c r="G74" s="172"/>
      <c r="H74" s="172"/>
      <c r="I74" s="173"/>
      <c r="J74" s="180"/>
      <c r="K74" s="165"/>
      <c r="L74" s="166"/>
      <c r="M74" s="167"/>
      <c r="N74" s="165"/>
      <c r="O74" s="166"/>
      <c r="P74" s="167"/>
      <c r="Q74" s="165"/>
      <c r="R74" s="166"/>
      <c r="S74" s="167"/>
      <c r="T74" s="343"/>
    </row>
    <row r="75" spans="1:25" ht="14" x14ac:dyDescent="0.15">
      <c r="A75" s="311"/>
      <c r="B75" s="241"/>
      <c r="C75" s="242"/>
      <c r="D75" s="242"/>
      <c r="E75" s="242"/>
      <c r="F75" s="242"/>
      <c r="G75" s="242"/>
      <c r="H75" s="242"/>
      <c r="I75" s="243"/>
      <c r="J75" s="181"/>
      <c r="K75" s="4" t="s">
        <v>31</v>
      </c>
      <c r="L75" s="4" t="s">
        <v>32</v>
      </c>
      <c r="M75" s="4" t="s">
        <v>33</v>
      </c>
      <c r="N75" s="49" t="s">
        <v>37</v>
      </c>
      <c r="O75" s="49" t="s">
        <v>8</v>
      </c>
      <c r="P75" s="49" t="s">
        <v>34</v>
      </c>
      <c r="Q75" s="49" t="s">
        <v>35</v>
      </c>
      <c r="R75" s="49" t="s">
        <v>31</v>
      </c>
      <c r="S75" s="49" t="s">
        <v>36</v>
      </c>
      <c r="T75" s="343"/>
    </row>
    <row r="76" spans="1:25" x14ac:dyDescent="0.15">
      <c r="A76" s="31" t="s">
        <v>169</v>
      </c>
      <c r="B76" s="306" t="s">
        <v>170</v>
      </c>
      <c r="C76" s="307"/>
      <c r="D76" s="307"/>
      <c r="E76" s="307"/>
      <c r="F76" s="307"/>
      <c r="G76" s="307"/>
      <c r="H76" s="307"/>
      <c r="I76" s="308"/>
      <c r="J76" s="7">
        <v>5</v>
      </c>
      <c r="K76" s="7">
        <v>2</v>
      </c>
      <c r="L76" s="7">
        <v>2</v>
      </c>
      <c r="M76" s="7">
        <v>0</v>
      </c>
      <c r="N76" s="9">
        <f>K76+L76+M76</f>
        <v>4</v>
      </c>
      <c r="O76" s="10">
        <f>P76-N76</f>
        <v>5</v>
      </c>
      <c r="P76" s="10">
        <f>ROUND(PRODUCT(J76,25)/14,0)</f>
        <v>9</v>
      </c>
      <c r="Q76" s="13" t="s">
        <v>35</v>
      </c>
      <c r="R76" s="7"/>
      <c r="S76" s="14"/>
      <c r="T76" s="7" t="s">
        <v>40</v>
      </c>
    </row>
    <row r="77" spans="1:25" x14ac:dyDescent="0.15">
      <c r="A77" s="31" t="s">
        <v>171</v>
      </c>
      <c r="B77" s="306" t="s">
        <v>172</v>
      </c>
      <c r="C77" s="307"/>
      <c r="D77" s="307"/>
      <c r="E77" s="307"/>
      <c r="F77" s="307"/>
      <c r="G77" s="307"/>
      <c r="H77" s="307"/>
      <c r="I77" s="308"/>
      <c r="J77" s="7">
        <v>6</v>
      </c>
      <c r="K77" s="7">
        <v>2</v>
      </c>
      <c r="L77" s="7">
        <v>2</v>
      </c>
      <c r="M77" s="7">
        <v>0</v>
      </c>
      <c r="N77" s="9">
        <f t="shared" ref="N77:N80" si="13">K77+L77+M77</f>
        <v>4</v>
      </c>
      <c r="O77" s="10">
        <f t="shared" ref="O77:O80" si="14">P77-N77</f>
        <v>7</v>
      </c>
      <c r="P77" s="10">
        <f t="shared" ref="P77:P80" si="15">ROUND(PRODUCT(J77,25)/14,0)</f>
        <v>11</v>
      </c>
      <c r="Q77" s="13" t="s">
        <v>35</v>
      </c>
      <c r="R77" s="7"/>
      <c r="S77" s="14"/>
      <c r="T77" s="7" t="s">
        <v>41</v>
      </c>
    </row>
    <row r="78" spans="1:25" ht="14" x14ac:dyDescent="0.15">
      <c r="A78" s="31" t="s">
        <v>173</v>
      </c>
      <c r="B78" s="306" t="s">
        <v>174</v>
      </c>
      <c r="C78" s="307"/>
      <c r="D78" s="307"/>
      <c r="E78" s="307"/>
      <c r="F78" s="307"/>
      <c r="G78" s="307"/>
      <c r="H78" s="307"/>
      <c r="I78" s="308"/>
      <c r="J78" s="7">
        <v>5</v>
      </c>
      <c r="K78" s="7">
        <v>2</v>
      </c>
      <c r="L78" s="7">
        <v>2</v>
      </c>
      <c r="M78" s="7">
        <v>0</v>
      </c>
      <c r="N78" s="9">
        <f t="shared" si="13"/>
        <v>4</v>
      </c>
      <c r="O78" s="10">
        <f t="shared" si="14"/>
        <v>5</v>
      </c>
      <c r="P78" s="10">
        <f t="shared" si="15"/>
        <v>9</v>
      </c>
      <c r="Q78" s="13"/>
      <c r="R78" s="7"/>
      <c r="S78" s="14" t="s">
        <v>36</v>
      </c>
      <c r="T78" s="7" t="s">
        <v>41</v>
      </c>
    </row>
    <row r="79" spans="1:25" ht="29.25" customHeight="1" x14ac:dyDescent="0.15">
      <c r="A79" s="31" t="s">
        <v>175</v>
      </c>
      <c r="B79" s="327" t="s">
        <v>176</v>
      </c>
      <c r="C79" s="328"/>
      <c r="D79" s="328"/>
      <c r="E79" s="328"/>
      <c r="F79" s="328"/>
      <c r="G79" s="328"/>
      <c r="H79" s="328"/>
      <c r="I79" s="329"/>
      <c r="J79" s="7">
        <v>6</v>
      </c>
      <c r="K79" s="7">
        <v>2</v>
      </c>
      <c r="L79" s="7">
        <v>2</v>
      </c>
      <c r="M79" s="7">
        <v>0</v>
      </c>
      <c r="N79" s="9">
        <f t="shared" si="13"/>
        <v>4</v>
      </c>
      <c r="O79" s="10">
        <f t="shared" si="14"/>
        <v>7</v>
      </c>
      <c r="P79" s="10">
        <f t="shared" si="15"/>
        <v>11</v>
      </c>
      <c r="Q79" s="13" t="s">
        <v>35</v>
      </c>
      <c r="R79" s="7"/>
      <c r="S79" s="14"/>
      <c r="T79" s="7" t="s">
        <v>41</v>
      </c>
    </row>
    <row r="80" spans="1:25" x14ac:dyDescent="0.15">
      <c r="A80" s="31" t="s">
        <v>177</v>
      </c>
      <c r="B80" s="407" t="s">
        <v>178</v>
      </c>
      <c r="C80" s="408"/>
      <c r="D80" s="408"/>
      <c r="E80" s="408"/>
      <c r="F80" s="408"/>
      <c r="G80" s="408"/>
      <c r="H80" s="408"/>
      <c r="I80" s="409"/>
      <c r="J80" s="7">
        <v>3</v>
      </c>
      <c r="K80" s="7">
        <v>0</v>
      </c>
      <c r="L80" s="7">
        <v>0</v>
      </c>
      <c r="M80" s="7">
        <v>3</v>
      </c>
      <c r="N80" s="9">
        <f t="shared" si="13"/>
        <v>3</v>
      </c>
      <c r="O80" s="10">
        <f t="shared" si="14"/>
        <v>2</v>
      </c>
      <c r="P80" s="10">
        <f t="shared" si="15"/>
        <v>5</v>
      </c>
      <c r="Q80" s="13"/>
      <c r="R80" s="7" t="s">
        <v>31</v>
      </c>
      <c r="S80" s="14"/>
      <c r="T80" s="7" t="s">
        <v>41</v>
      </c>
    </row>
    <row r="81" spans="1:23" x14ac:dyDescent="0.15">
      <c r="A81" s="31" t="s">
        <v>99</v>
      </c>
      <c r="B81" s="306" t="s">
        <v>145</v>
      </c>
      <c r="C81" s="307"/>
      <c r="D81" s="307"/>
      <c r="E81" s="307"/>
      <c r="F81" s="307"/>
      <c r="G81" s="307"/>
      <c r="H81" s="307"/>
      <c r="I81" s="308"/>
      <c r="J81" s="7">
        <v>5</v>
      </c>
      <c r="K81" s="7">
        <v>2</v>
      </c>
      <c r="L81" s="7">
        <v>2</v>
      </c>
      <c r="M81" s="7">
        <v>0</v>
      </c>
      <c r="N81" s="32">
        <f t="shared" ref="N81" si="16">K81+L81+M81</f>
        <v>4</v>
      </c>
      <c r="O81" s="10">
        <f t="shared" ref="O81" si="17">P81-N81</f>
        <v>5</v>
      </c>
      <c r="P81" s="10">
        <f t="shared" ref="P81" si="18">ROUND(PRODUCT(J81,25)/14,0)</f>
        <v>9</v>
      </c>
      <c r="Q81" s="13"/>
      <c r="R81" s="7" t="s">
        <v>31</v>
      </c>
      <c r="S81" s="14"/>
      <c r="T81" s="7" t="s">
        <v>41</v>
      </c>
    </row>
    <row r="82" spans="1:23" x14ac:dyDescent="0.15">
      <c r="A82" s="11" t="s">
        <v>28</v>
      </c>
      <c r="B82" s="367"/>
      <c r="C82" s="368"/>
      <c r="D82" s="368"/>
      <c r="E82" s="368"/>
      <c r="F82" s="368"/>
      <c r="G82" s="368"/>
      <c r="H82" s="368"/>
      <c r="I82" s="369"/>
      <c r="J82" s="11">
        <f t="shared" ref="J82:P82" si="19">SUM(J76:J81)</f>
        <v>30</v>
      </c>
      <c r="K82" s="11">
        <f t="shared" si="19"/>
        <v>10</v>
      </c>
      <c r="L82" s="11">
        <f t="shared" si="19"/>
        <v>10</v>
      </c>
      <c r="M82" s="11">
        <f t="shared" si="19"/>
        <v>3</v>
      </c>
      <c r="N82" s="11">
        <f t="shared" si="19"/>
        <v>23</v>
      </c>
      <c r="O82" s="11">
        <f t="shared" si="19"/>
        <v>31</v>
      </c>
      <c r="P82" s="11">
        <f t="shared" si="19"/>
        <v>54</v>
      </c>
      <c r="Q82" s="11">
        <f>COUNTIF(Q76:Q81,"E")</f>
        <v>3</v>
      </c>
      <c r="R82" s="11">
        <f>COUNTIF(R76:R81,"C")</f>
        <v>2</v>
      </c>
      <c r="S82" s="11">
        <f>COUNTIF(S76:S81,"VP")</f>
        <v>1</v>
      </c>
      <c r="T82" s="89">
        <f>COUNTA(T76:T81)</f>
        <v>6</v>
      </c>
      <c r="U82" s="377" t="str">
        <f>IF(Q82&gt;=SUM(R82:S82),"Corect","E trebuie să fie cel puțin egal cu C+VP")</f>
        <v>Corect</v>
      </c>
      <c r="V82" s="376"/>
      <c r="W82" s="376"/>
    </row>
    <row r="84" spans="1:23" s="147" customFormat="1" x14ac:dyDescent="0.15"/>
    <row r="85" spans="1:23" s="102" customFormat="1" x14ac:dyDescent="0.15"/>
    <row r="86" spans="1:23" x14ac:dyDescent="0.15">
      <c r="A86" s="168" t="s">
        <v>48</v>
      </c>
      <c r="B86" s="169"/>
      <c r="C86" s="169"/>
      <c r="D86" s="169"/>
      <c r="E86" s="169"/>
      <c r="F86" s="169"/>
      <c r="G86" s="169"/>
      <c r="H86" s="169"/>
      <c r="I86" s="169"/>
      <c r="J86" s="169"/>
      <c r="K86" s="169"/>
      <c r="L86" s="169"/>
      <c r="M86" s="169"/>
      <c r="N86" s="169"/>
      <c r="O86" s="169"/>
      <c r="P86" s="169"/>
      <c r="Q86" s="169"/>
      <c r="R86" s="169"/>
      <c r="S86" s="169"/>
      <c r="T86" s="170"/>
    </row>
    <row r="87" spans="1:23" s="102" customFormat="1" x14ac:dyDescent="0.15">
      <c r="A87" s="171"/>
      <c r="B87" s="172"/>
      <c r="C87" s="172"/>
      <c r="D87" s="172"/>
      <c r="E87" s="172"/>
      <c r="F87" s="172"/>
      <c r="G87" s="172"/>
      <c r="H87" s="172"/>
      <c r="I87" s="172"/>
      <c r="J87" s="172"/>
      <c r="K87" s="172"/>
      <c r="L87" s="172"/>
      <c r="M87" s="172"/>
      <c r="N87" s="172"/>
      <c r="O87" s="172"/>
      <c r="P87" s="172"/>
      <c r="Q87" s="172"/>
      <c r="R87" s="172"/>
      <c r="S87" s="172"/>
      <c r="T87" s="173"/>
    </row>
    <row r="88" spans="1:23" x14ac:dyDescent="0.15">
      <c r="A88" s="309" t="s">
        <v>30</v>
      </c>
      <c r="B88" s="168" t="s">
        <v>29</v>
      </c>
      <c r="C88" s="169"/>
      <c r="D88" s="169"/>
      <c r="E88" s="169"/>
      <c r="F88" s="169"/>
      <c r="G88" s="169"/>
      <c r="H88" s="169"/>
      <c r="I88" s="170"/>
      <c r="J88" s="179" t="s">
        <v>43</v>
      </c>
      <c r="K88" s="162" t="s">
        <v>27</v>
      </c>
      <c r="L88" s="163"/>
      <c r="M88" s="164"/>
      <c r="N88" s="162" t="s">
        <v>44</v>
      </c>
      <c r="O88" s="163"/>
      <c r="P88" s="164"/>
      <c r="Q88" s="343" t="s">
        <v>26</v>
      </c>
      <c r="R88" s="343"/>
      <c r="S88" s="343"/>
      <c r="T88" s="343" t="s">
        <v>25</v>
      </c>
    </row>
    <row r="89" spans="1:23" s="102" customFormat="1" x14ac:dyDescent="0.15">
      <c r="A89" s="310"/>
      <c r="B89" s="171"/>
      <c r="C89" s="172"/>
      <c r="D89" s="172"/>
      <c r="E89" s="172"/>
      <c r="F89" s="172"/>
      <c r="G89" s="172"/>
      <c r="H89" s="172"/>
      <c r="I89" s="173"/>
      <c r="J89" s="180"/>
      <c r="K89" s="165"/>
      <c r="L89" s="166"/>
      <c r="M89" s="167"/>
      <c r="N89" s="165"/>
      <c r="O89" s="166"/>
      <c r="P89" s="167"/>
      <c r="Q89" s="343"/>
      <c r="R89" s="343"/>
      <c r="S89" s="343"/>
      <c r="T89" s="343"/>
    </row>
    <row r="90" spans="1:23" ht="14" x14ac:dyDescent="0.15">
      <c r="A90" s="311"/>
      <c r="B90" s="241"/>
      <c r="C90" s="242"/>
      <c r="D90" s="242"/>
      <c r="E90" s="242"/>
      <c r="F90" s="242"/>
      <c r="G90" s="242"/>
      <c r="H90" s="242"/>
      <c r="I90" s="243"/>
      <c r="J90" s="181"/>
      <c r="K90" s="4" t="s">
        <v>31</v>
      </c>
      <c r="L90" s="4" t="s">
        <v>32</v>
      </c>
      <c r="M90" s="4" t="s">
        <v>33</v>
      </c>
      <c r="N90" s="49" t="s">
        <v>37</v>
      </c>
      <c r="O90" s="49" t="s">
        <v>8</v>
      </c>
      <c r="P90" s="49" t="s">
        <v>34</v>
      </c>
      <c r="Q90" s="49" t="s">
        <v>35</v>
      </c>
      <c r="R90" s="49" t="s">
        <v>31</v>
      </c>
      <c r="S90" s="49" t="s">
        <v>36</v>
      </c>
      <c r="T90" s="343"/>
    </row>
    <row r="91" spans="1:23" ht="25.5" customHeight="1" x14ac:dyDescent="0.15">
      <c r="A91" s="31" t="s">
        <v>179</v>
      </c>
      <c r="B91" s="327" t="s">
        <v>180</v>
      </c>
      <c r="C91" s="328"/>
      <c r="D91" s="328"/>
      <c r="E91" s="328"/>
      <c r="F91" s="328"/>
      <c r="G91" s="328"/>
      <c r="H91" s="328"/>
      <c r="I91" s="329"/>
      <c r="J91" s="7">
        <v>5</v>
      </c>
      <c r="K91" s="7">
        <v>2</v>
      </c>
      <c r="L91" s="7">
        <v>2</v>
      </c>
      <c r="M91" s="7">
        <v>0</v>
      </c>
      <c r="N91" s="9">
        <f>K91+L91+M91</f>
        <v>4</v>
      </c>
      <c r="O91" s="10">
        <f>P91-N91</f>
        <v>5</v>
      </c>
      <c r="P91" s="10">
        <f>ROUND(PRODUCT(J91,25)/14,0)</f>
        <v>9</v>
      </c>
      <c r="Q91" s="13" t="s">
        <v>35</v>
      </c>
      <c r="R91" s="7"/>
      <c r="S91" s="14"/>
      <c r="T91" s="7" t="s">
        <v>40</v>
      </c>
    </row>
    <row r="92" spans="1:23" x14ac:dyDescent="0.15">
      <c r="A92" s="31" t="s">
        <v>181</v>
      </c>
      <c r="B92" s="306" t="s">
        <v>182</v>
      </c>
      <c r="C92" s="307"/>
      <c r="D92" s="307"/>
      <c r="E92" s="307"/>
      <c r="F92" s="307"/>
      <c r="G92" s="307"/>
      <c r="H92" s="307"/>
      <c r="I92" s="308"/>
      <c r="J92" s="7">
        <v>3</v>
      </c>
      <c r="K92" s="7">
        <v>2</v>
      </c>
      <c r="L92" s="7">
        <v>0</v>
      </c>
      <c r="M92" s="7">
        <v>2</v>
      </c>
      <c r="N92" s="9">
        <f t="shared" ref="N92:N97" si="20">K92+L92+M92</f>
        <v>4</v>
      </c>
      <c r="O92" s="10">
        <f t="shared" ref="O92:O97" si="21">P92-N92</f>
        <v>1</v>
      </c>
      <c r="P92" s="10">
        <f t="shared" ref="P92:P97" si="22">ROUND(PRODUCT(J92,25)/14,0)</f>
        <v>5</v>
      </c>
      <c r="Q92" s="13" t="s">
        <v>35</v>
      </c>
      <c r="R92" s="7"/>
      <c r="S92" s="14"/>
      <c r="T92" s="7" t="s">
        <v>41</v>
      </c>
    </row>
    <row r="93" spans="1:23" x14ac:dyDescent="0.15">
      <c r="A93" s="31" t="s">
        <v>183</v>
      </c>
      <c r="B93" s="306" t="s">
        <v>184</v>
      </c>
      <c r="C93" s="307"/>
      <c r="D93" s="307"/>
      <c r="E93" s="307"/>
      <c r="F93" s="307"/>
      <c r="G93" s="307"/>
      <c r="H93" s="307"/>
      <c r="I93" s="308"/>
      <c r="J93" s="7">
        <v>5</v>
      </c>
      <c r="K93" s="7">
        <v>2</v>
      </c>
      <c r="L93" s="7">
        <v>2</v>
      </c>
      <c r="M93" s="7">
        <v>0</v>
      </c>
      <c r="N93" s="9">
        <f t="shared" si="20"/>
        <v>4</v>
      </c>
      <c r="O93" s="10">
        <f t="shared" si="21"/>
        <v>5</v>
      </c>
      <c r="P93" s="10">
        <f t="shared" si="22"/>
        <v>9</v>
      </c>
      <c r="Q93" s="13" t="s">
        <v>35</v>
      </c>
      <c r="R93" s="7"/>
      <c r="S93" s="14"/>
      <c r="T93" s="7" t="s">
        <v>41</v>
      </c>
    </row>
    <row r="94" spans="1:23" x14ac:dyDescent="0.15">
      <c r="A94" s="31" t="s">
        <v>185</v>
      </c>
      <c r="B94" s="327" t="s">
        <v>186</v>
      </c>
      <c r="C94" s="328"/>
      <c r="D94" s="328"/>
      <c r="E94" s="328"/>
      <c r="F94" s="328"/>
      <c r="G94" s="328"/>
      <c r="H94" s="328"/>
      <c r="I94" s="329"/>
      <c r="J94" s="7">
        <v>4</v>
      </c>
      <c r="K94" s="7">
        <v>2</v>
      </c>
      <c r="L94" s="7">
        <v>1</v>
      </c>
      <c r="M94" s="7">
        <v>0</v>
      </c>
      <c r="N94" s="9">
        <f t="shared" si="20"/>
        <v>3</v>
      </c>
      <c r="O94" s="10">
        <f t="shared" si="21"/>
        <v>4</v>
      </c>
      <c r="P94" s="10">
        <f t="shared" si="22"/>
        <v>7</v>
      </c>
      <c r="Q94" s="13" t="s">
        <v>35</v>
      </c>
      <c r="R94" s="7"/>
      <c r="S94" s="14"/>
      <c r="T94" s="7" t="s">
        <v>41</v>
      </c>
    </row>
    <row r="95" spans="1:23" x14ac:dyDescent="0.15">
      <c r="A95" s="31" t="s">
        <v>187</v>
      </c>
      <c r="B95" s="306" t="s">
        <v>188</v>
      </c>
      <c r="C95" s="307"/>
      <c r="D95" s="307"/>
      <c r="E95" s="307"/>
      <c r="F95" s="307"/>
      <c r="G95" s="307"/>
      <c r="H95" s="307"/>
      <c r="I95" s="308"/>
      <c r="J95" s="7">
        <v>3</v>
      </c>
      <c r="K95" s="7">
        <v>0</v>
      </c>
      <c r="L95" s="7">
        <v>0</v>
      </c>
      <c r="M95" s="7">
        <v>4</v>
      </c>
      <c r="N95" s="9">
        <f t="shared" si="20"/>
        <v>4</v>
      </c>
      <c r="O95" s="10">
        <f t="shared" si="21"/>
        <v>1</v>
      </c>
      <c r="P95" s="10">
        <f t="shared" si="22"/>
        <v>5</v>
      </c>
      <c r="Q95" s="13"/>
      <c r="R95" s="7" t="s">
        <v>31</v>
      </c>
      <c r="S95" s="14"/>
      <c r="T95" s="7" t="s">
        <v>41</v>
      </c>
    </row>
    <row r="96" spans="1:23" x14ac:dyDescent="0.15">
      <c r="A96" s="31" t="s">
        <v>189</v>
      </c>
      <c r="B96" s="306" t="s">
        <v>268</v>
      </c>
      <c r="C96" s="307"/>
      <c r="D96" s="307"/>
      <c r="E96" s="307"/>
      <c r="F96" s="307"/>
      <c r="G96" s="307"/>
      <c r="H96" s="307"/>
      <c r="I96" s="308"/>
      <c r="J96" s="7">
        <v>5</v>
      </c>
      <c r="K96" s="7">
        <v>2</v>
      </c>
      <c r="L96" s="7">
        <v>2</v>
      </c>
      <c r="M96" s="7">
        <v>0</v>
      </c>
      <c r="N96" s="9">
        <f t="shared" si="20"/>
        <v>4</v>
      </c>
      <c r="O96" s="10">
        <f t="shared" si="21"/>
        <v>5</v>
      </c>
      <c r="P96" s="10">
        <f t="shared" si="22"/>
        <v>9</v>
      </c>
      <c r="Q96" s="13"/>
      <c r="R96" s="7" t="s">
        <v>31</v>
      </c>
      <c r="S96" s="14"/>
      <c r="T96" s="7" t="s">
        <v>41</v>
      </c>
    </row>
    <row r="97" spans="1:23" x14ac:dyDescent="0.15">
      <c r="A97" s="31" t="s">
        <v>189</v>
      </c>
      <c r="B97" s="306" t="s">
        <v>269</v>
      </c>
      <c r="C97" s="307"/>
      <c r="D97" s="307"/>
      <c r="E97" s="307"/>
      <c r="F97" s="307"/>
      <c r="G97" s="307"/>
      <c r="H97" s="307"/>
      <c r="I97" s="308"/>
      <c r="J97" s="7">
        <v>5</v>
      </c>
      <c r="K97" s="7">
        <v>2</v>
      </c>
      <c r="L97" s="7">
        <v>2</v>
      </c>
      <c r="M97" s="7">
        <v>0</v>
      </c>
      <c r="N97" s="9">
        <f t="shared" si="20"/>
        <v>4</v>
      </c>
      <c r="O97" s="10">
        <f t="shared" si="21"/>
        <v>5</v>
      </c>
      <c r="P97" s="10">
        <f t="shared" si="22"/>
        <v>9</v>
      </c>
      <c r="Q97" s="13"/>
      <c r="R97" s="7" t="s">
        <v>31</v>
      </c>
      <c r="S97" s="14"/>
      <c r="T97" s="7" t="s">
        <v>41</v>
      </c>
    </row>
    <row r="98" spans="1:23" x14ac:dyDescent="0.15">
      <c r="A98" s="11" t="s">
        <v>28</v>
      </c>
      <c r="B98" s="367"/>
      <c r="C98" s="368"/>
      <c r="D98" s="368"/>
      <c r="E98" s="368"/>
      <c r="F98" s="368"/>
      <c r="G98" s="368"/>
      <c r="H98" s="368"/>
      <c r="I98" s="369"/>
      <c r="J98" s="11">
        <f t="shared" ref="J98:P98" si="23">SUM(J91:J97)</f>
        <v>30</v>
      </c>
      <c r="K98" s="11">
        <f t="shared" si="23"/>
        <v>12</v>
      </c>
      <c r="L98" s="11">
        <f t="shared" si="23"/>
        <v>9</v>
      </c>
      <c r="M98" s="11">
        <f t="shared" si="23"/>
        <v>6</v>
      </c>
      <c r="N98" s="11">
        <f t="shared" si="23"/>
        <v>27</v>
      </c>
      <c r="O98" s="11">
        <f t="shared" si="23"/>
        <v>26</v>
      </c>
      <c r="P98" s="11">
        <f t="shared" si="23"/>
        <v>53</v>
      </c>
      <c r="Q98" s="11">
        <f>COUNTIF(Q91:Q97,"E")</f>
        <v>4</v>
      </c>
      <c r="R98" s="11">
        <f>COUNTIF(R91:R97,"C")</f>
        <v>3</v>
      </c>
      <c r="S98" s="11">
        <f>COUNTIF(S91:S97,"VP")</f>
        <v>0</v>
      </c>
      <c r="T98" s="89">
        <f>COUNTA(T91:T97)</f>
        <v>7</v>
      </c>
      <c r="U98" s="377" t="str">
        <f>IF(Q98&gt;=SUM(R98:S98),"Corect","E trebuie să fie cel puțin egal cu C+VP")</f>
        <v>Corect</v>
      </c>
      <c r="V98" s="376"/>
      <c r="W98" s="376"/>
    </row>
    <row r="99" spans="1:23" s="133" customFormat="1" x14ac:dyDescent="0.15">
      <c r="A99" s="47"/>
      <c r="B99" s="47"/>
      <c r="C99" s="47"/>
      <c r="D99" s="47"/>
      <c r="E99" s="47"/>
      <c r="F99" s="47"/>
      <c r="G99" s="47"/>
      <c r="H99" s="47"/>
      <c r="I99" s="47"/>
      <c r="J99" s="47"/>
      <c r="K99" s="47"/>
      <c r="L99" s="47"/>
      <c r="M99" s="47"/>
      <c r="N99" s="47"/>
      <c r="O99" s="47"/>
      <c r="P99" s="47"/>
      <c r="Q99" s="47"/>
      <c r="R99" s="47"/>
      <c r="S99" s="47"/>
      <c r="T99" s="138"/>
      <c r="U99" s="134"/>
    </row>
    <row r="100" spans="1:23" s="133" customFormat="1" x14ac:dyDescent="0.15">
      <c r="A100" s="47"/>
      <c r="B100" s="47"/>
      <c r="C100" s="47"/>
      <c r="D100" s="47"/>
      <c r="E100" s="47"/>
      <c r="F100" s="47"/>
      <c r="G100" s="47"/>
      <c r="H100" s="47"/>
      <c r="I100" s="47"/>
      <c r="J100" s="47"/>
      <c r="K100" s="47"/>
      <c r="L100" s="47"/>
      <c r="M100" s="47"/>
      <c r="N100" s="47"/>
      <c r="O100" s="47"/>
      <c r="P100" s="47"/>
      <c r="Q100" s="47"/>
      <c r="R100" s="47"/>
      <c r="S100" s="47"/>
      <c r="T100" s="138"/>
      <c r="U100" s="134"/>
    </row>
    <row r="101" spans="1:23" s="133" customFormat="1" x14ac:dyDescent="0.15">
      <c r="A101" s="47"/>
      <c r="B101" s="47"/>
      <c r="C101" s="47"/>
      <c r="D101" s="47"/>
      <c r="E101" s="47"/>
      <c r="F101" s="47"/>
      <c r="G101" s="47"/>
      <c r="H101" s="47"/>
      <c r="I101" s="47"/>
      <c r="J101" s="47"/>
      <c r="K101" s="47"/>
      <c r="L101" s="47"/>
      <c r="M101" s="47"/>
      <c r="N101" s="47"/>
      <c r="O101" s="47"/>
      <c r="P101" s="47"/>
      <c r="Q101" s="47"/>
      <c r="R101" s="47"/>
      <c r="S101" s="47"/>
      <c r="T101" s="138"/>
      <c r="U101" s="134"/>
    </row>
    <row r="102" spans="1:23" s="133" customFormat="1" x14ac:dyDescent="0.15">
      <c r="A102" s="47"/>
      <c r="B102" s="47"/>
      <c r="C102" s="47"/>
      <c r="D102" s="47"/>
      <c r="E102" s="47"/>
      <c r="F102" s="47"/>
      <c r="G102" s="47"/>
      <c r="H102" s="47"/>
      <c r="I102" s="47"/>
      <c r="J102" s="47"/>
      <c r="K102" s="47"/>
      <c r="L102" s="47"/>
      <c r="M102" s="47"/>
      <c r="N102" s="47"/>
      <c r="O102" s="47"/>
      <c r="P102" s="47"/>
      <c r="Q102" s="47"/>
      <c r="R102" s="47"/>
      <c r="S102" s="47"/>
      <c r="T102" s="138"/>
      <c r="U102" s="134"/>
    </row>
    <row r="103" spans="1:23" s="133" customFormat="1" x14ac:dyDescent="0.15">
      <c r="A103" s="47"/>
      <c r="B103" s="47"/>
      <c r="C103" s="47"/>
      <c r="D103" s="47"/>
      <c r="E103" s="47"/>
      <c r="F103" s="47"/>
      <c r="G103" s="47"/>
      <c r="H103" s="47"/>
      <c r="I103" s="47"/>
      <c r="J103" s="47"/>
      <c r="K103" s="47"/>
      <c r="L103" s="47"/>
      <c r="M103" s="47"/>
      <c r="N103" s="47"/>
      <c r="O103" s="47"/>
      <c r="P103" s="47"/>
      <c r="Q103" s="47"/>
      <c r="R103" s="47"/>
      <c r="S103" s="47"/>
      <c r="T103" s="138"/>
      <c r="U103" s="134"/>
    </row>
    <row r="104" spans="1:23" s="133" customFormat="1" x14ac:dyDescent="0.15">
      <c r="A104" s="47"/>
      <c r="B104" s="47"/>
      <c r="C104" s="47"/>
      <c r="D104" s="47"/>
      <c r="E104" s="47"/>
      <c r="F104" s="47"/>
      <c r="G104" s="47"/>
      <c r="H104" s="47"/>
      <c r="I104" s="47"/>
      <c r="J104" s="47"/>
      <c r="K104" s="47"/>
      <c r="L104" s="47"/>
      <c r="M104" s="47"/>
      <c r="N104" s="47"/>
      <c r="O104" s="47"/>
      <c r="P104" s="47"/>
      <c r="Q104" s="47"/>
      <c r="R104" s="47"/>
      <c r="S104" s="47"/>
      <c r="T104" s="138"/>
      <c r="U104" s="134"/>
    </row>
    <row r="105" spans="1:23" s="133" customFormat="1" x14ac:dyDescent="0.15">
      <c r="A105" s="47"/>
      <c r="B105" s="47"/>
      <c r="C105" s="47"/>
      <c r="D105" s="47"/>
      <c r="E105" s="47"/>
      <c r="F105" s="47"/>
      <c r="G105" s="47"/>
      <c r="H105" s="47"/>
      <c r="I105" s="47"/>
      <c r="J105" s="47"/>
      <c r="K105" s="47"/>
      <c r="L105" s="47"/>
      <c r="M105" s="47"/>
      <c r="N105" s="47"/>
      <c r="O105" s="47"/>
      <c r="P105" s="47"/>
      <c r="Q105" s="47"/>
      <c r="R105" s="47"/>
      <c r="S105" s="47"/>
      <c r="T105" s="138"/>
      <c r="U105" s="134"/>
    </row>
    <row r="106" spans="1:23" s="133" customFormat="1" x14ac:dyDescent="0.15">
      <c r="A106" s="47"/>
      <c r="B106" s="47"/>
      <c r="C106" s="47"/>
      <c r="D106" s="47"/>
      <c r="E106" s="47"/>
      <c r="F106" s="47"/>
      <c r="G106" s="47"/>
      <c r="H106" s="47"/>
      <c r="I106" s="47"/>
      <c r="J106" s="47"/>
      <c r="K106" s="47"/>
      <c r="L106" s="47"/>
      <c r="M106" s="47"/>
      <c r="N106" s="47"/>
      <c r="O106" s="47"/>
      <c r="P106" s="47"/>
      <c r="Q106" s="47"/>
      <c r="R106" s="47"/>
      <c r="S106" s="47"/>
      <c r="T106" s="138"/>
      <c r="U106" s="134"/>
    </row>
    <row r="108" spans="1:23" x14ac:dyDescent="0.15">
      <c r="A108" s="168" t="s">
        <v>49</v>
      </c>
      <c r="B108" s="169"/>
      <c r="C108" s="169"/>
      <c r="D108" s="169"/>
      <c r="E108" s="169"/>
      <c r="F108" s="169"/>
      <c r="G108" s="169"/>
      <c r="H108" s="169"/>
      <c r="I108" s="169"/>
      <c r="J108" s="169"/>
      <c r="K108" s="169"/>
      <c r="L108" s="169"/>
      <c r="M108" s="169"/>
      <c r="N108" s="169"/>
      <c r="O108" s="169"/>
      <c r="P108" s="169"/>
      <c r="Q108" s="169"/>
      <c r="R108" s="169"/>
      <c r="S108" s="169"/>
      <c r="T108" s="170"/>
    </row>
    <row r="109" spans="1:23" s="102" customFormat="1" x14ac:dyDescent="0.15">
      <c r="A109" s="171"/>
      <c r="B109" s="172"/>
      <c r="C109" s="172"/>
      <c r="D109" s="172"/>
      <c r="E109" s="172"/>
      <c r="F109" s="172"/>
      <c r="G109" s="172"/>
      <c r="H109" s="172"/>
      <c r="I109" s="172"/>
      <c r="J109" s="172"/>
      <c r="K109" s="172"/>
      <c r="L109" s="172"/>
      <c r="M109" s="172"/>
      <c r="N109" s="172"/>
      <c r="O109" s="172"/>
      <c r="P109" s="172"/>
      <c r="Q109" s="172"/>
      <c r="R109" s="172"/>
      <c r="S109" s="172"/>
      <c r="T109" s="173"/>
    </row>
    <row r="110" spans="1:23" x14ac:dyDescent="0.15">
      <c r="A110" s="309" t="s">
        <v>30</v>
      </c>
      <c r="B110" s="168" t="s">
        <v>29</v>
      </c>
      <c r="C110" s="169"/>
      <c r="D110" s="169"/>
      <c r="E110" s="169"/>
      <c r="F110" s="169"/>
      <c r="G110" s="169"/>
      <c r="H110" s="169"/>
      <c r="I110" s="170"/>
      <c r="J110" s="179" t="s">
        <v>43</v>
      </c>
      <c r="K110" s="162" t="s">
        <v>27</v>
      </c>
      <c r="L110" s="163"/>
      <c r="M110" s="164"/>
      <c r="N110" s="162" t="s">
        <v>44</v>
      </c>
      <c r="O110" s="163"/>
      <c r="P110" s="164"/>
      <c r="Q110" s="162" t="s">
        <v>26</v>
      </c>
      <c r="R110" s="163"/>
      <c r="S110" s="164"/>
      <c r="T110" s="343" t="s">
        <v>25</v>
      </c>
    </row>
    <row r="111" spans="1:23" s="102" customFormat="1" x14ac:dyDescent="0.15">
      <c r="A111" s="310"/>
      <c r="B111" s="171"/>
      <c r="C111" s="172"/>
      <c r="D111" s="172"/>
      <c r="E111" s="172"/>
      <c r="F111" s="172"/>
      <c r="G111" s="172"/>
      <c r="H111" s="172"/>
      <c r="I111" s="173"/>
      <c r="J111" s="180"/>
      <c r="K111" s="165"/>
      <c r="L111" s="166"/>
      <c r="M111" s="167"/>
      <c r="N111" s="165"/>
      <c r="O111" s="166"/>
      <c r="P111" s="167"/>
      <c r="Q111" s="165"/>
      <c r="R111" s="166"/>
      <c r="S111" s="167"/>
      <c r="T111" s="343"/>
    </row>
    <row r="112" spans="1:23" ht="14" x14ac:dyDescent="0.15">
      <c r="A112" s="311"/>
      <c r="B112" s="241"/>
      <c r="C112" s="242"/>
      <c r="D112" s="242"/>
      <c r="E112" s="242"/>
      <c r="F112" s="242"/>
      <c r="G112" s="242"/>
      <c r="H112" s="242"/>
      <c r="I112" s="243"/>
      <c r="J112" s="181"/>
      <c r="K112" s="4" t="s">
        <v>31</v>
      </c>
      <c r="L112" s="4" t="s">
        <v>32</v>
      </c>
      <c r="M112" s="4" t="s">
        <v>33</v>
      </c>
      <c r="N112" s="49" t="s">
        <v>37</v>
      </c>
      <c r="O112" s="49" t="s">
        <v>8</v>
      </c>
      <c r="P112" s="49" t="s">
        <v>34</v>
      </c>
      <c r="Q112" s="49" t="s">
        <v>35</v>
      </c>
      <c r="R112" s="49" t="s">
        <v>31</v>
      </c>
      <c r="S112" s="49" t="s">
        <v>36</v>
      </c>
      <c r="T112" s="343"/>
    </row>
    <row r="113" spans="1:23" x14ac:dyDescent="0.15">
      <c r="A113" s="31" t="s">
        <v>190</v>
      </c>
      <c r="B113" s="306" t="s">
        <v>191</v>
      </c>
      <c r="C113" s="307"/>
      <c r="D113" s="307"/>
      <c r="E113" s="307"/>
      <c r="F113" s="307"/>
      <c r="G113" s="307"/>
      <c r="H113" s="307"/>
      <c r="I113" s="308"/>
      <c r="J113" s="7">
        <v>5</v>
      </c>
      <c r="K113" s="7">
        <v>2</v>
      </c>
      <c r="L113" s="7">
        <v>2</v>
      </c>
      <c r="M113" s="7">
        <v>0</v>
      </c>
      <c r="N113" s="9">
        <f>K113+L113+M113</f>
        <v>4</v>
      </c>
      <c r="O113" s="10">
        <f>P113-N113</f>
        <v>5</v>
      </c>
      <c r="P113" s="10">
        <f>ROUND(PRODUCT(J113,25)/14,0)</f>
        <v>9</v>
      </c>
      <c r="Q113" s="13" t="s">
        <v>35</v>
      </c>
      <c r="R113" s="7"/>
      <c r="S113" s="14"/>
      <c r="T113" s="7" t="s">
        <v>40</v>
      </c>
    </row>
    <row r="114" spans="1:23" ht="27.75" customHeight="1" x14ac:dyDescent="0.15">
      <c r="A114" s="31" t="s">
        <v>192</v>
      </c>
      <c r="B114" s="327" t="s">
        <v>193</v>
      </c>
      <c r="C114" s="328"/>
      <c r="D114" s="328"/>
      <c r="E114" s="328"/>
      <c r="F114" s="328"/>
      <c r="G114" s="328"/>
      <c r="H114" s="328"/>
      <c r="I114" s="329"/>
      <c r="J114" s="7">
        <v>6</v>
      </c>
      <c r="K114" s="7">
        <v>2</v>
      </c>
      <c r="L114" s="7">
        <v>2</v>
      </c>
      <c r="M114" s="7">
        <v>0</v>
      </c>
      <c r="N114" s="9">
        <f t="shared" ref="N114:N118" si="24">K114+L114+M114</f>
        <v>4</v>
      </c>
      <c r="O114" s="10">
        <f t="shared" ref="O114:O118" si="25">P114-N114</f>
        <v>7</v>
      </c>
      <c r="P114" s="10">
        <f t="shared" ref="P114:P118" si="26">ROUND(PRODUCT(J114,25)/14,0)</f>
        <v>11</v>
      </c>
      <c r="Q114" s="13" t="s">
        <v>35</v>
      </c>
      <c r="R114" s="7"/>
      <c r="S114" s="14"/>
      <c r="T114" s="7" t="s">
        <v>41</v>
      </c>
      <c r="U114" s="174" t="s">
        <v>313</v>
      </c>
      <c r="V114" s="175"/>
      <c r="W114" s="175"/>
    </row>
    <row r="115" spans="1:23" ht="27.75" customHeight="1" x14ac:dyDescent="0.15">
      <c r="A115" s="31" t="s">
        <v>194</v>
      </c>
      <c r="B115" s="327" t="s">
        <v>195</v>
      </c>
      <c r="C115" s="328"/>
      <c r="D115" s="328"/>
      <c r="E115" s="328"/>
      <c r="F115" s="328"/>
      <c r="G115" s="328"/>
      <c r="H115" s="328"/>
      <c r="I115" s="329"/>
      <c r="J115" s="7">
        <v>6</v>
      </c>
      <c r="K115" s="7">
        <v>2</v>
      </c>
      <c r="L115" s="7">
        <v>2</v>
      </c>
      <c r="M115" s="7">
        <v>0</v>
      </c>
      <c r="N115" s="9">
        <f t="shared" si="24"/>
        <v>4</v>
      </c>
      <c r="O115" s="10">
        <f t="shared" si="25"/>
        <v>7</v>
      </c>
      <c r="P115" s="10">
        <f t="shared" si="26"/>
        <v>11</v>
      </c>
      <c r="Q115" s="13" t="s">
        <v>35</v>
      </c>
      <c r="R115" s="7"/>
      <c r="S115" s="14"/>
      <c r="T115" s="7" t="s">
        <v>41</v>
      </c>
      <c r="U115" s="174"/>
      <c r="V115" s="175"/>
      <c r="W115" s="175"/>
    </row>
    <row r="116" spans="1:23" x14ac:dyDescent="0.15">
      <c r="A116" s="31" t="s">
        <v>196</v>
      </c>
      <c r="B116" s="401" t="s">
        <v>197</v>
      </c>
      <c r="C116" s="402"/>
      <c r="D116" s="402"/>
      <c r="E116" s="402"/>
      <c r="F116" s="402"/>
      <c r="G116" s="402"/>
      <c r="H116" s="402"/>
      <c r="I116" s="403"/>
      <c r="J116" s="7">
        <v>3</v>
      </c>
      <c r="K116" s="7">
        <v>0</v>
      </c>
      <c r="L116" s="7">
        <v>0</v>
      </c>
      <c r="M116" s="7">
        <v>3</v>
      </c>
      <c r="N116" s="9">
        <f t="shared" si="24"/>
        <v>3</v>
      </c>
      <c r="O116" s="10">
        <f t="shared" si="25"/>
        <v>2</v>
      </c>
      <c r="P116" s="10">
        <f t="shared" si="26"/>
        <v>5</v>
      </c>
      <c r="Q116" s="13" t="s">
        <v>35</v>
      </c>
      <c r="R116" s="7"/>
      <c r="S116" s="14"/>
      <c r="T116" s="157" t="s">
        <v>41</v>
      </c>
      <c r="U116" s="174"/>
      <c r="V116" s="175"/>
      <c r="W116" s="175"/>
    </row>
    <row r="117" spans="1:23" x14ac:dyDescent="0.15">
      <c r="A117" s="31" t="s">
        <v>198</v>
      </c>
      <c r="B117" s="306" t="s">
        <v>270</v>
      </c>
      <c r="C117" s="307"/>
      <c r="D117" s="307"/>
      <c r="E117" s="307"/>
      <c r="F117" s="307"/>
      <c r="G117" s="307"/>
      <c r="H117" s="307"/>
      <c r="I117" s="308"/>
      <c r="J117" s="7">
        <v>5</v>
      </c>
      <c r="K117" s="7">
        <v>2</v>
      </c>
      <c r="L117" s="7">
        <v>2</v>
      </c>
      <c r="M117" s="7">
        <v>0</v>
      </c>
      <c r="N117" s="9">
        <f t="shared" si="24"/>
        <v>4</v>
      </c>
      <c r="O117" s="10">
        <f t="shared" si="25"/>
        <v>5</v>
      </c>
      <c r="P117" s="10">
        <f t="shared" si="26"/>
        <v>9</v>
      </c>
      <c r="Q117" s="13"/>
      <c r="R117" s="7" t="s">
        <v>31</v>
      </c>
      <c r="S117" s="14"/>
      <c r="T117" s="7" t="s">
        <v>41</v>
      </c>
    </row>
    <row r="118" spans="1:23" x14ac:dyDescent="0.15">
      <c r="A118" s="31" t="s">
        <v>198</v>
      </c>
      <c r="B118" s="306" t="s">
        <v>271</v>
      </c>
      <c r="C118" s="307"/>
      <c r="D118" s="307"/>
      <c r="E118" s="307"/>
      <c r="F118" s="307"/>
      <c r="G118" s="307"/>
      <c r="H118" s="307"/>
      <c r="I118" s="308"/>
      <c r="J118" s="7">
        <v>5</v>
      </c>
      <c r="K118" s="7">
        <v>2</v>
      </c>
      <c r="L118" s="7">
        <v>2</v>
      </c>
      <c r="M118" s="7">
        <v>0</v>
      </c>
      <c r="N118" s="9">
        <f t="shared" si="24"/>
        <v>4</v>
      </c>
      <c r="O118" s="10">
        <f t="shared" si="25"/>
        <v>5</v>
      </c>
      <c r="P118" s="10">
        <f t="shared" si="26"/>
        <v>9</v>
      </c>
      <c r="Q118" s="13"/>
      <c r="R118" s="7" t="s">
        <v>31</v>
      </c>
      <c r="S118" s="14"/>
      <c r="T118" s="7" t="s">
        <v>41</v>
      </c>
    </row>
    <row r="119" spans="1:23" x14ac:dyDescent="0.15">
      <c r="A119" s="11" t="s">
        <v>28</v>
      </c>
      <c r="B119" s="367"/>
      <c r="C119" s="368"/>
      <c r="D119" s="368"/>
      <c r="E119" s="368"/>
      <c r="F119" s="368"/>
      <c r="G119" s="368"/>
      <c r="H119" s="368"/>
      <c r="I119" s="369"/>
      <c r="J119" s="11">
        <f t="shared" ref="J119:P119" si="27">SUM(J113:J118)</f>
        <v>30</v>
      </c>
      <c r="K119" s="11">
        <f t="shared" si="27"/>
        <v>10</v>
      </c>
      <c r="L119" s="11">
        <f t="shared" si="27"/>
        <v>10</v>
      </c>
      <c r="M119" s="11">
        <f t="shared" si="27"/>
        <v>3</v>
      </c>
      <c r="N119" s="11">
        <f t="shared" si="27"/>
        <v>23</v>
      </c>
      <c r="O119" s="11">
        <f t="shared" si="27"/>
        <v>31</v>
      </c>
      <c r="P119" s="11">
        <f t="shared" si="27"/>
        <v>54</v>
      </c>
      <c r="Q119" s="11">
        <f>COUNTIF(Q113:Q118,"E")</f>
        <v>4</v>
      </c>
      <c r="R119" s="11">
        <f>COUNTIF(R113:R118,"C")</f>
        <v>2</v>
      </c>
      <c r="S119" s="11">
        <f>COUNTIF(S113:S118,"VP")</f>
        <v>0</v>
      </c>
      <c r="T119" s="89">
        <f>COUNTA(T113:T118)</f>
        <v>6</v>
      </c>
      <c r="U119" s="377" t="str">
        <f>IF(Q119&gt;=SUM(R119:S119),"Corect","E trebuie să fie cel puțin egal cu C+VP")</f>
        <v>Corect</v>
      </c>
      <c r="V119" s="376"/>
      <c r="W119" s="376"/>
    </row>
    <row r="120" spans="1:23" s="102" customFormat="1" x14ac:dyDescent="0.15">
      <c r="A120" s="108"/>
      <c r="B120" s="108"/>
      <c r="C120" s="108"/>
      <c r="D120" s="108"/>
      <c r="E120" s="108"/>
      <c r="F120" s="108"/>
      <c r="G120" s="108"/>
      <c r="H120" s="108"/>
      <c r="I120" s="108"/>
      <c r="J120" s="108"/>
      <c r="K120" s="108"/>
      <c r="L120" s="108"/>
      <c r="M120" s="108"/>
      <c r="N120" s="108"/>
      <c r="O120" s="108"/>
      <c r="P120" s="108"/>
      <c r="Q120" s="108"/>
      <c r="R120" s="108"/>
      <c r="S120" s="108"/>
      <c r="T120" s="108"/>
      <c r="U120" s="103"/>
    </row>
    <row r="121" spans="1:23" s="147" customFormat="1" x14ac:dyDescent="0.15">
      <c r="A121" s="108"/>
      <c r="B121" s="108"/>
      <c r="C121" s="108"/>
      <c r="D121" s="108"/>
      <c r="E121" s="108"/>
      <c r="F121" s="108"/>
      <c r="G121" s="108"/>
      <c r="H121" s="108"/>
      <c r="I121" s="108"/>
      <c r="J121" s="108"/>
      <c r="K121" s="108"/>
      <c r="L121" s="108"/>
      <c r="M121" s="108"/>
      <c r="N121" s="108"/>
      <c r="O121" s="108"/>
      <c r="P121" s="108"/>
      <c r="Q121" s="108"/>
      <c r="R121" s="108"/>
      <c r="S121" s="108"/>
      <c r="T121" s="108"/>
      <c r="U121" s="146"/>
    </row>
    <row r="122" spans="1:23" x14ac:dyDescent="0.15">
      <c r="A122" s="109"/>
      <c r="B122" s="109"/>
      <c r="C122" s="109"/>
      <c r="D122" s="109"/>
      <c r="E122" s="109"/>
      <c r="F122" s="109"/>
      <c r="G122" s="109"/>
      <c r="H122" s="109"/>
      <c r="I122" s="109"/>
      <c r="J122" s="109"/>
      <c r="K122" s="109"/>
      <c r="L122" s="109"/>
      <c r="M122" s="109"/>
      <c r="N122" s="109"/>
      <c r="O122" s="109"/>
      <c r="P122" s="109"/>
      <c r="Q122" s="109"/>
      <c r="R122" s="109"/>
      <c r="S122" s="109"/>
      <c r="T122" s="109"/>
    </row>
    <row r="123" spans="1:23" x14ac:dyDescent="0.15">
      <c r="A123" s="168" t="s">
        <v>50</v>
      </c>
      <c r="B123" s="169"/>
      <c r="C123" s="169"/>
      <c r="D123" s="169"/>
      <c r="E123" s="169"/>
      <c r="F123" s="169"/>
      <c r="G123" s="169"/>
      <c r="H123" s="169"/>
      <c r="I123" s="169"/>
      <c r="J123" s="169"/>
      <c r="K123" s="169"/>
      <c r="L123" s="169"/>
      <c r="M123" s="169"/>
      <c r="N123" s="169"/>
      <c r="O123" s="169"/>
      <c r="P123" s="169"/>
      <c r="Q123" s="169"/>
      <c r="R123" s="169"/>
      <c r="S123" s="169"/>
      <c r="T123" s="170"/>
    </row>
    <row r="124" spans="1:23" s="102" customFormat="1" x14ac:dyDescent="0.15">
      <c r="A124" s="171"/>
      <c r="B124" s="172"/>
      <c r="C124" s="172"/>
      <c r="D124" s="172"/>
      <c r="E124" s="172"/>
      <c r="F124" s="172"/>
      <c r="G124" s="172"/>
      <c r="H124" s="172"/>
      <c r="I124" s="172"/>
      <c r="J124" s="172"/>
      <c r="K124" s="172"/>
      <c r="L124" s="172"/>
      <c r="M124" s="172"/>
      <c r="N124" s="172"/>
      <c r="O124" s="172"/>
      <c r="P124" s="172"/>
      <c r="Q124" s="172"/>
      <c r="R124" s="172"/>
      <c r="S124" s="172"/>
      <c r="T124" s="173"/>
    </row>
    <row r="125" spans="1:23" x14ac:dyDescent="0.15">
      <c r="A125" s="309" t="s">
        <v>30</v>
      </c>
      <c r="B125" s="168" t="s">
        <v>29</v>
      </c>
      <c r="C125" s="169"/>
      <c r="D125" s="169"/>
      <c r="E125" s="169"/>
      <c r="F125" s="169"/>
      <c r="G125" s="169"/>
      <c r="H125" s="169"/>
      <c r="I125" s="170"/>
      <c r="J125" s="179" t="s">
        <v>43</v>
      </c>
      <c r="K125" s="162" t="s">
        <v>27</v>
      </c>
      <c r="L125" s="163"/>
      <c r="M125" s="164"/>
      <c r="N125" s="162" t="s">
        <v>44</v>
      </c>
      <c r="O125" s="163"/>
      <c r="P125" s="164"/>
      <c r="Q125" s="343" t="s">
        <v>26</v>
      </c>
      <c r="R125" s="343"/>
      <c r="S125" s="343"/>
      <c r="T125" s="343" t="s">
        <v>25</v>
      </c>
    </row>
    <row r="126" spans="1:23" s="102" customFormat="1" x14ac:dyDescent="0.15">
      <c r="A126" s="310"/>
      <c r="B126" s="171"/>
      <c r="C126" s="172"/>
      <c r="D126" s="172"/>
      <c r="E126" s="172"/>
      <c r="F126" s="172"/>
      <c r="G126" s="172"/>
      <c r="H126" s="172"/>
      <c r="I126" s="173"/>
      <c r="J126" s="180"/>
      <c r="K126" s="165"/>
      <c r="L126" s="166"/>
      <c r="M126" s="167"/>
      <c r="N126" s="165"/>
      <c r="O126" s="166"/>
      <c r="P126" s="167"/>
      <c r="Q126" s="343"/>
      <c r="R126" s="343"/>
      <c r="S126" s="343"/>
      <c r="T126" s="343"/>
    </row>
    <row r="127" spans="1:23" ht="14" x14ac:dyDescent="0.15">
      <c r="A127" s="311"/>
      <c r="B127" s="241"/>
      <c r="C127" s="242"/>
      <c r="D127" s="242"/>
      <c r="E127" s="242"/>
      <c r="F127" s="242"/>
      <c r="G127" s="242"/>
      <c r="H127" s="242"/>
      <c r="I127" s="243"/>
      <c r="J127" s="181"/>
      <c r="K127" s="4" t="s">
        <v>31</v>
      </c>
      <c r="L127" s="4" t="s">
        <v>32</v>
      </c>
      <c r="M127" s="4" t="s">
        <v>33</v>
      </c>
      <c r="N127" s="49" t="s">
        <v>37</v>
      </c>
      <c r="O127" s="49" t="s">
        <v>8</v>
      </c>
      <c r="P127" s="49" t="s">
        <v>34</v>
      </c>
      <c r="Q127" s="49" t="s">
        <v>35</v>
      </c>
      <c r="R127" s="49" t="s">
        <v>31</v>
      </c>
      <c r="S127" s="49" t="s">
        <v>36</v>
      </c>
      <c r="T127" s="343"/>
    </row>
    <row r="128" spans="1:23" x14ac:dyDescent="0.15">
      <c r="A128" s="31" t="s">
        <v>199</v>
      </c>
      <c r="B128" s="306" t="s">
        <v>200</v>
      </c>
      <c r="C128" s="307"/>
      <c r="D128" s="307"/>
      <c r="E128" s="307"/>
      <c r="F128" s="307"/>
      <c r="G128" s="307"/>
      <c r="H128" s="307"/>
      <c r="I128" s="308"/>
      <c r="J128" s="7">
        <v>5</v>
      </c>
      <c r="K128" s="7">
        <v>2</v>
      </c>
      <c r="L128" s="7">
        <v>2</v>
      </c>
      <c r="M128" s="7">
        <v>0</v>
      </c>
      <c r="N128" s="9">
        <f>K128+L128+M128</f>
        <v>4</v>
      </c>
      <c r="O128" s="10">
        <f>P128-N128</f>
        <v>6</v>
      </c>
      <c r="P128" s="10">
        <f>ROUND(PRODUCT(J128,25)/12,0)</f>
        <v>10</v>
      </c>
      <c r="Q128" s="139" t="s">
        <v>35</v>
      </c>
      <c r="R128" s="140"/>
      <c r="S128" s="141"/>
      <c r="T128" s="142" t="s">
        <v>40</v>
      </c>
    </row>
    <row r="129" spans="1:23" x14ac:dyDescent="0.15">
      <c r="A129" s="31" t="s">
        <v>201</v>
      </c>
      <c r="B129" s="306" t="s">
        <v>202</v>
      </c>
      <c r="C129" s="307"/>
      <c r="D129" s="307"/>
      <c r="E129" s="307"/>
      <c r="F129" s="307"/>
      <c r="G129" s="307"/>
      <c r="H129" s="307"/>
      <c r="I129" s="308"/>
      <c r="J129" s="7">
        <v>4</v>
      </c>
      <c r="K129" s="7">
        <v>2</v>
      </c>
      <c r="L129" s="7">
        <v>2</v>
      </c>
      <c r="M129" s="7">
        <v>0</v>
      </c>
      <c r="N129" s="9">
        <f t="shared" ref="N129:N133" si="28">K129+L129+M129</f>
        <v>4</v>
      </c>
      <c r="O129" s="10">
        <f t="shared" ref="O129:O133" si="29">P129-N129</f>
        <v>4</v>
      </c>
      <c r="P129" s="10">
        <f t="shared" ref="P129:P133" si="30">ROUND(PRODUCT(J129,25)/12,0)</f>
        <v>8</v>
      </c>
      <c r="Q129" s="139" t="s">
        <v>35</v>
      </c>
      <c r="R129" s="140"/>
      <c r="S129" s="141"/>
      <c r="T129" s="142" t="s">
        <v>41</v>
      </c>
    </row>
    <row r="130" spans="1:23" x14ac:dyDescent="0.15">
      <c r="A130" s="31" t="s">
        <v>203</v>
      </c>
      <c r="B130" s="306" t="s">
        <v>204</v>
      </c>
      <c r="C130" s="307"/>
      <c r="D130" s="307"/>
      <c r="E130" s="307"/>
      <c r="F130" s="307"/>
      <c r="G130" s="307"/>
      <c r="H130" s="307"/>
      <c r="I130" s="308"/>
      <c r="J130" s="7">
        <v>5</v>
      </c>
      <c r="K130" s="7">
        <v>2</v>
      </c>
      <c r="L130" s="7">
        <v>2</v>
      </c>
      <c r="M130" s="7">
        <v>0</v>
      </c>
      <c r="N130" s="9">
        <f t="shared" si="28"/>
        <v>4</v>
      </c>
      <c r="O130" s="10">
        <f t="shared" si="29"/>
        <v>6</v>
      </c>
      <c r="P130" s="10">
        <f t="shared" si="30"/>
        <v>10</v>
      </c>
      <c r="Q130" s="139" t="s">
        <v>35</v>
      </c>
      <c r="R130" s="140"/>
      <c r="S130" s="141"/>
      <c r="T130" s="142" t="s">
        <v>41</v>
      </c>
    </row>
    <row r="131" spans="1:23" x14ac:dyDescent="0.15">
      <c r="A131" s="31" t="s">
        <v>205</v>
      </c>
      <c r="B131" s="306" t="s">
        <v>206</v>
      </c>
      <c r="C131" s="307"/>
      <c r="D131" s="307"/>
      <c r="E131" s="307"/>
      <c r="F131" s="307"/>
      <c r="G131" s="307"/>
      <c r="H131" s="307"/>
      <c r="I131" s="308"/>
      <c r="J131" s="7">
        <v>4</v>
      </c>
      <c r="K131" s="7">
        <v>2</v>
      </c>
      <c r="L131" s="7">
        <v>2</v>
      </c>
      <c r="M131" s="7">
        <v>0</v>
      </c>
      <c r="N131" s="9">
        <f t="shared" si="28"/>
        <v>4</v>
      </c>
      <c r="O131" s="10">
        <f t="shared" si="29"/>
        <v>4</v>
      </c>
      <c r="P131" s="10">
        <f t="shared" si="30"/>
        <v>8</v>
      </c>
      <c r="Q131" s="139" t="s">
        <v>35</v>
      </c>
      <c r="R131" s="140"/>
      <c r="S131" s="141"/>
      <c r="T131" s="142" t="s">
        <v>42</v>
      </c>
    </row>
    <row r="132" spans="1:23" x14ac:dyDescent="0.15">
      <c r="A132" s="31" t="s">
        <v>207</v>
      </c>
      <c r="B132" s="306" t="s">
        <v>272</v>
      </c>
      <c r="C132" s="307"/>
      <c r="D132" s="307"/>
      <c r="E132" s="307"/>
      <c r="F132" s="307"/>
      <c r="G132" s="307"/>
      <c r="H132" s="307"/>
      <c r="I132" s="308"/>
      <c r="J132" s="7">
        <v>6</v>
      </c>
      <c r="K132" s="7">
        <v>2</v>
      </c>
      <c r="L132" s="7">
        <v>2</v>
      </c>
      <c r="M132" s="7">
        <v>0</v>
      </c>
      <c r="N132" s="9">
        <f t="shared" si="28"/>
        <v>4</v>
      </c>
      <c r="O132" s="10">
        <f t="shared" si="29"/>
        <v>9</v>
      </c>
      <c r="P132" s="10">
        <f t="shared" si="30"/>
        <v>13</v>
      </c>
      <c r="Q132" s="139"/>
      <c r="R132" s="140" t="s">
        <v>31</v>
      </c>
      <c r="S132" s="141"/>
      <c r="T132" s="142" t="s">
        <v>41</v>
      </c>
    </row>
    <row r="133" spans="1:23" x14ac:dyDescent="0.15">
      <c r="A133" s="31" t="s">
        <v>207</v>
      </c>
      <c r="B133" s="306" t="s">
        <v>273</v>
      </c>
      <c r="C133" s="307"/>
      <c r="D133" s="307"/>
      <c r="E133" s="307"/>
      <c r="F133" s="307"/>
      <c r="G133" s="307"/>
      <c r="H133" s="307"/>
      <c r="I133" s="308"/>
      <c r="J133" s="7">
        <v>6</v>
      </c>
      <c r="K133" s="7">
        <v>2</v>
      </c>
      <c r="L133" s="7">
        <v>2</v>
      </c>
      <c r="M133" s="7">
        <v>0</v>
      </c>
      <c r="N133" s="9">
        <f t="shared" si="28"/>
        <v>4</v>
      </c>
      <c r="O133" s="10">
        <f t="shared" si="29"/>
        <v>9</v>
      </c>
      <c r="P133" s="10">
        <f t="shared" si="30"/>
        <v>13</v>
      </c>
      <c r="Q133" s="139"/>
      <c r="R133" s="140" t="s">
        <v>31</v>
      </c>
      <c r="S133" s="141"/>
      <c r="T133" s="142" t="s">
        <v>41</v>
      </c>
    </row>
    <row r="134" spans="1:23" x14ac:dyDescent="0.15">
      <c r="A134" s="11" t="s">
        <v>28</v>
      </c>
      <c r="B134" s="367"/>
      <c r="C134" s="368"/>
      <c r="D134" s="368"/>
      <c r="E134" s="368"/>
      <c r="F134" s="368"/>
      <c r="G134" s="368"/>
      <c r="H134" s="368"/>
      <c r="I134" s="369"/>
      <c r="J134" s="11">
        <f t="shared" ref="J134:P134" si="31">SUM(J128:J133)</f>
        <v>30</v>
      </c>
      <c r="K134" s="11">
        <f t="shared" si="31"/>
        <v>12</v>
      </c>
      <c r="L134" s="11">
        <f t="shared" si="31"/>
        <v>12</v>
      </c>
      <c r="M134" s="11">
        <f t="shared" si="31"/>
        <v>0</v>
      </c>
      <c r="N134" s="11">
        <f t="shared" si="31"/>
        <v>24</v>
      </c>
      <c r="O134" s="11">
        <f t="shared" si="31"/>
        <v>38</v>
      </c>
      <c r="P134" s="11">
        <f t="shared" si="31"/>
        <v>62</v>
      </c>
      <c r="Q134" s="11">
        <f>COUNTIF(Q128:Q133,"E")</f>
        <v>4</v>
      </c>
      <c r="R134" s="11">
        <f>COUNTIF(R128:R133,"C")</f>
        <v>2</v>
      </c>
      <c r="S134" s="11">
        <f>COUNTIF(S128:S133,"VP")</f>
        <v>0</v>
      </c>
      <c r="T134" s="89">
        <f>COUNTA(T128:T133)</f>
        <v>6</v>
      </c>
      <c r="U134" s="377" t="str">
        <f>IF(Q134&gt;=SUM(R134:S134),"Corect","E trebuie să fie cel puțin egal cu C+VP")</f>
        <v>Corect</v>
      </c>
      <c r="V134" s="376"/>
      <c r="W134" s="376"/>
    </row>
    <row r="135" spans="1:23" s="147" customFormat="1" x14ac:dyDescent="0.15">
      <c r="A135" s="47"/>
      <c r="B135" s="47"/>
      <c r="C135" s="47"/>
      <c r="D135" s="47"/>
      <c r="E135" s="47"/>
      <c r="F135" s="47"/>
      <c r="G135" s="47"/>
      <c r="H135" s="47"/>
      <c r="I135" s="47"/>
      <c r="J135" s="47"/>
      <c r="K135" s="47"/>
      <c r="L135" s="47"/>
      <c r="M135" s="47"/>
      <c r="N135" s="47"/>
      <c r="O135" s="47"/>
      <c r="P135" s="47"/>
      <c r="Q135" s="47"/>
      <c r="R135" s="47"/>
      <c r="S135" s="47"/>
      <c r="T135" s="138"/>
      <c r="U135" s="146"/>
    </row>
    <row r="136" spans="1:23" s="147" customFormat="1" x14ac:dyDescent="0.15">
      <c r="A136" s="47"/>
      <c r="B136" s="47"/>
      <c r="C136" s="47"/>
      <c r="D136" s="47"/>
      <c r="E136" s="47"/>
      <c r="F136" s="47"/>
      <c r="G136" s="47"/>
      <c r="H136" s="47"/>
      <c r="I136" s="47"/>
      <c r="J136" s="47"/>
      <c r="K136" s="47"/>
      <c r="L136" s="47"/>
      <c r="M136" s="47"/>
      <c r="N136" s="47"/>
      <c r="O136" s="47"/>
      <c r="P136" s="47"/>
      <c r="Q136" s="47"/>
      <c r="R136" s="47"/>
      <c r="S136" s="47"/>
      <c r="T136" s="138"/>
      <c r="U136" s="146"/>
    </row>
    <row r="137" spans="1:23" s="147" customFormat="1" x14ac:dyDescent="0.15">
      <c r="A137" s="47"/>
      <c r="B137" s="47"/>
      <c r="C137" s="47"/>
      <c r="D137" s="47"/>
      <c r="E137" s="47"/>
      <c r="F137" s="47"/>
      <c r="G137" s="47"/>
      <c r="H137" s="47"/>
      <c r="I137" s="47"/>
      <c r="J137" s="47"/>
      <c r="K137" s="47"/>
      <c r="L137" s="47"/>
      <c r="M137" s="47"/>
      <c r="N137" s="47"/>
      <c r="O137" s="47"/>
      <c r="P137" s="47"/>
      <c r="Q137" s="47"/>
      <c r="R137" s="47"/>
      <c r="S137" s="47"/>
      <c r="T137" s="138"/>
      <c r="U137" s="146"/>
    </row>
    <row r="138" spans="1:23" s="147" customFormat="1" x14ac:dyDescent="0.15">
      <c r="A138" s="47"/>
      <c r="B138" s="47"/>
      <c r="C138" s="47"/>
      <c r="D138" s="47"/>
      <c r="E138" s="47"/>
      <c r="F138" s="47"/>
      <c r="G138" s="47"/>
      <c r="H138" s="47"/>
      <c r="I138" s="47"/>
      <c r="J138" s="47"/>
      <c r="K138" s="47"/>
      <c r="L138" s="47"/>
      <c r="M138" s="47"/>
      <c r="N138" s="47"/>
      <c r="O138" s="47"/>
      <c r="P138" s="47"/>
      <c r="Q138" s="47"/>
      <c r="R138" s="47"/>
      <c r="S138" s="47"/>
      <c r="T138" s="138"/>
      <c r="U138" s="146"/>
    </row>
    <row r="139" spans="1:23" s="147" customFormat="1" x14ac:dyDescent="0.15">
      <c r="A139" s="47"/>
      <c r="B139" s="47"/>
      <c r="C139" s="47"/>
      <c r="D139" s="47"/>
      <c r="E139" s="47"/>
      <c r="F139" s="47"/>
      <c r="G139" s="47"/>
      <c r="H139" s="47"/>
      <c r="I139" s="47"/>
      <c r="J139" s="47"/>
      <c r="K139" s="47"/>
      <c r="L139" s="47"/>
      <c r="M139" s="47"/>
      <c r="N139" s="47"/>
      <c r="O139" s="47"/>
      <c r="P139" s="47"/>
      <c r="Q139" s="47"/>
      <c r="R139" s="47"/>
      <c r="S139" s="47"/>
      <c r="T139" s="138"/>
      <c r="U139" s="146"/>
    </row>
    <row r="140" spans="1:23" s="147" customFormat="1" x14ac:dyDescent="0.15">
      <c r="A140" s="47"/>
      <c r="B140" s="47"/>
      <c r="C140" s="47"/>
      <c r="D140" s="47"/>
      <c r="E140" s="47"/>
      <c r="F140" s="47"/>
      <c r="G140" s="47"/>
      <c r="H140" s="47"/>
      <c r="I140" s="47"/>
      <c r="J140" s="47"/>
      <c r="K140" s="47"/>
      <c r="L140" s="47"/>
      <c r="M140" s="47"/>
      <c r="N140" s="47"/>
      <c r="O140" s="47"/>
      <c r="P140" s="47"/>
      <c r="Q140" s="47"/>
      <c r="R140" s="47"/>
      <c r="S140" s="47"/>
      <c r="T140" s="138"/>
      <c r="U140" s="146"/>
    </row>
    <row r="141" spans="1:23" s="147" customFormat="1" x14ac:dyDescent="0.15">
      <c r="A141" s="47"/>
      <c r="B141" s="47"/>
      <c r="C141" s="47"/>
      <c r="D141" s="47"/>
      <c r="E141" s="47"/>
      <c r="F141" s="47"/>
      <c r="G141" s="47"/>
      <c r="H141" s="47"/>
      <c r="I141" s="47"/>
      <c r="J141" s="47"/>
      <c r="K141" s="47"/>
      <c r="L141" s="47"/>
      <c r="M141" s="47"/>
      <c r="N141" s="47"/>
      <c r="O141" s="47"/>
      <c r="P141" s="47"/>
      <c r="Q141" s="47"/>
      <c r="R141" s="47"/>
      <c r="S141" s="47"/>
      <c r="T141" s="138"/>
      <c r="U141" s="146"/>
    </row>
    <row r="142" spans="1:23" s="147" customFormat="1" x14ac:dyDescent="0.15">
      <c r="A142" s="47"/>
      <c r="B142" s="47"/>
      <c r="C142" s="47"/>
      <c r="D142" s="47"/>
      <c r="E142" s="47"/>
      <c r="F142" s="47"/>
      <c r="G142" s="47"/>
      <c r="H142" s="47"/>
      <c r="I142" s="47"/>
      <c r="J142" s="47"/>
      <c r="K142" s="47"/>
      <c r="L142" s="47"/>
      <c r="M142" s="47"/>
      <c r="N142" s="47"/>
      <c r="O142" s="47"/>
      <c r="P142" s="47"/>
      <c r="Q142" s="47"/>
      <c r="R142" s="47"/>
      <c r="S142" s="47"/>
      <c r="T142" s="138"/>
      <c r="U142" s="146"/>
    </row>
    <row r="143" spans="1:23" s="147" customFormat="1" x14ac:dyDescent="0.15">
      <c r="A143" s="47"/>
      <c r="B143" s="47"/>
      <c r="C143" s="47"/>
      <c r="D143" s="47"/>
      <c r="E143" s="47"/>
      <c r="F143" s="47"/>
      <c r="G143" s="47"/>
      <c r="H143" s="47"/>
      <c r="I143" s="47"/>
      <c r="J143" s="47"/>
      <c r="K143" s="47"/>
      <c r="L143" s="47"/>
      <c r="M143" s="47"/>
      <c r="N143" s="47"/>
      <c r="O143" s="47"/>
      <c r="P143" s="47"/>
      <c r="Q143" s="47"/>
      <c r="R143" s="47"/>
      <c r="S143" s="47"/>
      <c r="T143" s="138"/>
      <c r="U143" s="146"/>
    </row>
    <row r="145" spans="1:26" x14ac:dyDescent="0.15">
      <c r="A145" s="168" t="s">
        <v>51</v>
      </c>
      <c r="B145" s="169"/>
      <c r="C145" s="169"/>
      <c r="D145" s="169"/>
      <c r="E145" s="169"/>
      <c r="F145" s="169"/>
      <c r="G145" s="169"/>
      <c r="H145" s="169"/>
      <c r="I145" s="169"/>
      <c r="J145" s="169"/>
      <c r="K145" s="169"/>
      <c r="L145" s="169"/>
      <c r="M145" s="169"/>
      <c r="N145" s="169"/>
      <c r="O145" s="169"/>
      <c r="P145" s="169"/>
      <c r="Q145" s="169"/>
      <c r="R145" s="169"/>
      <c r="S145" s="169"/>
      <c r="T145" s="170"/>
      <c r="U145" s="76"/>
      <c r="V145" s="50"/>
      <c r="W145" s="50"/>
      <c r="X145" s="50"/>
      <c r="Y145" s="50"/>
    </row>
    <row r="146" spans="1:26" s="102" customFormat="1" x14ac:dyDescent="0.15">
      <c r="A146" s="241"/>
      <c r="B146" s="242"/>
      <c r="C146" s="242"/>
      <c r="D146" s="242"/>
      <c r="E146" s="242"/>
      <c r="F146" s="242"/>
      <c r="G146" s="242"/>
      <c r="H146" s="242"/>
      <c r="I146" s="242"/>
      <c r="J146" s="242"/>
      <c r="K146" s="242"/>
      <c r="L146" s="242"/>
      <c r="M146" s="242"/>
      <c r="N146" s="242"/>
      <c r="O146" s="242"/>
      <c r="P146" s="242"/>
      <c r="Q146" s="242"/>
      <c r="R146" s="242"/>
      <c r="S146" s="242"/>
      <c r="T146" s="243"/>
      <c r="U146" s="101"/>
      <c r="V146" s="101"/>
      <c r="W146" s="101"/>
      <c r="X146" s="101"/>
      <c r="Y146" s="101"/>
    </row>
    <row r="147" spans="1:26" x14ac:dyDescent="0.15">
      <c r="A147" s="240" t="s">
        <v>30</v>
      </c>
      <c r="B147" s="168" t="s">
        <v>29</v>
      </c>
      <c r="C147" s="169"/>
      <c r="D147" s="169"/>
      <c r="E147" s="169"/>
      <c r="F147" s="169"/>
      <c r="G147" s="169"/>
      <c r="H147" s="169"/>
      <c r="I147" s="170"/>
      <c r="J147" s="343" t="s">
        <v>43</v>
      </c>
      <c r="K147" s="162" t="s">
        <v>27</v>
      </c>
      <c r="L147" s="163"/>
      <c r="M147" s="164"/>
      <c r="N147" s="162" t="s">
        <v>44</v>
      </c>
      <c r="O147" s="163"/>
      <c r="P147" s="164"/>
      <c r="Q147" s="162" t="s">
        <v>26</v>
      </c>
      <c r="R147" s="163"/>
      <c r="S147" s="164"/>
      <c r="T147" s="343" t="s">
        <v>25</v>
      </c>
      <c r="U147" s="76"/>
      <c r="V147" s="50"/>
      <c r="W147" s="50"/>
      <c r="X147" s="50"/>
      <c r="Y147" s="50"/>
    </row>
    <row r="148" spans="1:26" s="102" customFormat="1" x14ac:dyDescent="0.15">
      <c r="A148" s="240"/>
      <c r="B148" s="171"/>
      <c r="C148" s="172"/>
      <c r="D148" s="172"/>
      <c r="E148" s="172"/>
      <c r="F148" s="172"/>
      <c r="G148" s="172"/>
      <c r="H148" s="172"/>
      <c r="I148" s="173"/>
      <c r="J148" s="343"/>
      <c r="K148" s="165"/>
      <c r="L148" s="166"/>
      <c r="M148" s="167"/>
      <c r="N148" s="165"/>
      <c r="O148" s="166"/>
      <c r="P148" s="167"/>
      <c r="Q148" s="165"/>
      <c r="R148" s="166"/>
      <c r="S148" s="167"/>
      <c r="T148" s="343"/>
      <c r="U148" s="101"/>
      <c r="V148" s="101"/>
      <c r="W148" s="101"/>
      <c r="X148" s="101"/>
      <c r="Y148" s="101"/>
    </row>
    <row r="149" spans="1:26" ht="14" x14ac:dyDescent="0.15">
      <c r="A149" s="240"/>
      <c r="B149" s="241"/>
      <c r="C149" s="242"/>
      <c r="D149" s="242"/>
      <c r="E149" s="242"/>
      <c r="F149" s="242"/>
      <c r="G149" s="242"/>
      <c r="H149" s="242"/>
      <c r="I149" s="243"/>
      <c r="J149" s="343"/>
      <c r="K149" s="75" t="s">
        <v>31</v>
      </c>
      <c r="L149" s="75" t="s">
        <v>32</v>
      </c>
      <c r="M149" s="75" t="s">
        <v>33</v>
      </c>
      <c r="N149" s="75" t="s">
        <v>37</v>
      </c>
      <c r="O149" s="75" t="s">
        <v>8</v>
      </c>
      <c r="P149" s="75" t="s">
        <v>34</v>
      </c>
      <c r="Q149" s="75" t="s">
        <v>35</v>
      </c>
      <c r="R149" s="75" t="s">
        <v>31</v>
      </c>
      <c r="S149" s="75" t="s">
        <v>36</v>
      </c>
      <c r="T149" s="343"/>
      <c r="U149" s="76"/>
      <c r="V149" s="50"/>
      <c r="W149" s="50"/>
      <c r="X149" s="50"/>
      <c r="Y149" s="50"/>
    </row>
    <row r="150" spans="1:26" x14ac:dyDescent="0.15">
      <c r="A150" s="82" t="s">
        <v>208</v>
      </c>
      <c r="B150" s="304" t="s">
        <v>221</v>
      </c>
      <c r="C150" s="304"/>
      <c r="D150" s="304"/>
      <c r="E150" s="304"/>
      <c r="F150" s="304"/>
      <c r="G150" s="304"/>
      <c r="H150" s="304"/>
      <c r="I150" s="304"/>
      <c r="J150" s="304"/>
      <c r="K150" s="304"/>
      <c r="L150" s="304"/>
      <c r="M150" s="304"/>
      <c r="N150" s="304"/>
      <c r="O150" s="304"/>
      <c r="P150" s="304"/>
      <c r="Q150" s="304"/>
      <c r="R150" s="304"/>
      <c r="S150" s="304"/>
      <c r="T150" s="304"/>
      <c r="U150" s="76"/>
      <c r="V150" s="50"/>
      <c r="W150" s="50"/>
      <c r="X150" s="50"/>
      <c r="Y150" s="50"/>
    </row>
    <row r="151" spans="1:26" s="133" customFormat="1" ht="14.25" customHeight="1" x14ac:dyDescent="0.15">
      <c r="A151" s="128" t="s">
        <v>209</v>
      </c>
      <c r="B151" s="239" t="s">
        <v>214</v>
      </c>
      <c r="C151" s="239"/>
      <c r="D151" s="239"/>
      <c r="E151" s="239"/>
      <c r="F151" s="239"/>
      <c r="G151" s="239"/>
      <c r="H151" s="239"/>
      <c r="I151" s="239"/>
      <c r="J151" s="15">
        <v>5</v>
      </c>
      <c r="K151" s="15">
        <v>2</v>
      </c>
      <c r="L151" s="15">
        <v>2</v>
      </c>
      <c r="M151" s="15">
        <v>0</v>
      </c>
      <c r="N151" s="10">
        <f>K151+L151+M151</f>
        <v>4</v>
      </c>
      <c r="O151" s="10">
        <f>P151-N151</f>
        <v>5</v>
      </c>
      <c r="P151" s="10">
        <f>ROUND(PRODUCT(J151,25)/14,0)</f>
        <v>9</v>
      </c>
      <c r="Q151" s="13"/>
      <c r="R151" s="7" t="s">
        <v>31</v>
      </c>
      <c r="S151" s="14"/>
      <c r="T151" s="7" t="s">
        <v>41</v>
      </c>
      <c r="U151" s="132"/>
      <c r="V151" s="132"/>
      <c r="W151" s="132"/>
      <c r="X151" s="132"/>
      <c r="Y151" s="132"/>
    </row>
    <row r="152" spans="1:26" s="133" customFormat="1" ht="14.25" customHeight="1" x14ac:dyDescent="0.15">
      <c r="A152" s="128" t="s">
        <v>210</v>
      </c>
      <c r="B152" s="239" t="s">
        <v>215</v>
      </c>
      <c r="C152" s="239"/>
      <c r="D152" s="239"/>
      <c r="E152" s="239"/>
      <c r="F152" s="239"/>
      <c r="G152" s="239"/>
      <c r="H152" s="239"/>
      <c r="I152" s="239"/>
      <c r="J152" s="15">
        <v>5</v>
      </c>
      <c r="K152" s="15">
        <v>2</v>
      </c>
      <c r="L152" s="15">
        <v>2</v>
      </c>
      <c r="M152" s="15">
        <v>0</v>
      </c>
      <c r="N152" s="10">
        <f t="shared" ref="N152" si="32">K152+L152+M152</f>
        <v>4</v>
      </c>
      <c r="O152" s="10">
        <f t="shared" ref="O152" si="33">P152-N152</f>
        <v>5</v>
      </c>
      <c r="P152" s="10">
        <f t="shared" ref="P152" si="34">ROUND(PRODUCT(J152,25)/14,0)</f>
        <v>9</v>
      </c>
      <c r="Q152" s="13"/>
      <c r="R152" s="7" t="s">
        <v>31</v>
      </c>
      <c r="S152" s="14"/>
      <c r="T152" s="7" t="s">
        <v>41</v>
      </c>
      <c r="U152" s="59"/>
      <c r="V152" s="55"/>
      <c r="W152" s="55"/>
      <c r="X152" s="55"/>
      <c r="Y152" s="59"/>
      <c r="Z152" s="134"/>
    </row>
    <row r="153" spans="1:26" s="133" customFormat="1" ht="14.25" customHeight="1" x14ac:dyDescent="0.15">
      <c r="A153" s="128" t="s">
        <v>211</v>
      </c>
      <c r="B153" s="239" t="s">
        <v>216</v>
      </c>
      <c r="C153" s="239"/>
      <c r="D153" s="239"/>
      <c r="E153" s="239"/>
      <c r="F153" s="239"/>
      <c r="G153" s="239"/>
      <c r="H153" s="239"/>
      <c r="I153" s="239"/>
      <c r="J153" s="15">
        <v>5</v>
      </c>
      <c r="K153" s="15">
        <v>2</v>
      </c>
      <c r="L153" s="15">
        <v>2</v>
      </c>
      <c r="M153" s="15">
        <v>0</v>
      </c>
      <c r="N153" s="10">
        <f>K153+L153+M153</f>
        <v>4</v>
      </c>
      <c r="O153" s="10">
        <f>P153-N153</f>
        <v>5</v>
      </c>
      <c r="P153" s="10">
        <f>ROUND(PRODUCT(J153,25)/14,0)</f>
        <v>9</v>
      </c>
      <c r="Q153" s="13"/>
      <c r="R153" s="7" t="s">
        <v>31</v>
      </c>
      <c r="S153" s="14"/>
      <c r="T153" s="7" t="s">
        <v>41</v>
      </c>
      <c r="U153" s="56"/>
      <c r="V153" s="56"/>
      <c r="W153" s="56"/>
      <c r="X153" s="56"/>
      <c r="Y153" s="56"/>
      <c r="Z153" s="134"/>
    </row>
    <row r="154" spans="1:26" ht="14.25" customHeight="1" x14ac:dyDescent="0.15">
      <c r="A154" s="128" t="s">
        <v>212</v>
      </c>
      <c r="B154" s="239" t="s">
        <v>217</v>
      </c>
      <c r="C154" s="239"/>
      <c r="D154" s="239"/>
      <c r="E154" s="239"/>
      <c r="F154" s="239"/>
      <c r="G154" s="239"/>
      <c r="H154" s="239"/>
      <c r="I154" s="239"/>
      <c r="J154" s="15">
        <v>5</v>
      </c>
      <c r="K154" s="15">
        <v>2</v>
      </c>
      <c r="L154" s="15">
        <v>2</v>
      </c>
      <c r="M154" s="15">
        <v>0</v>
      </c>
      <c r="N154" s="10">
        <f>K154+L154+M154</f>
        <v>4</v>
      </c>
      <c r="O154" s="10">
        <f>P154-N154</f>
        <v>5</v>
      </c>
      <c r="P154" s="10">
        <f>ROUND(PRODUCT(J154,25)/14,0)</f>
        <v>9</v>
      </c>
      <c r="Q154" s="13"/>
      <c r="R154" s="7" t="s">
        <v>31</v>
      </c>
      <c r="S154" s="14"/>
      <c r="T154" s="7" t="s">
        <v>41</v>
      </c>
      <c r="U154" s="76"/>
      <c r="V154" s="50"/>
      <c r="W154" s="50"/>
      <c r="X154" s="50"/>
      <c r="Y154" s="50"/>
    </row>
    <row r="155" spans="1:26" ht="14.25" customHeight="1" x14ac:dyDescent="0.15">
      <c r="A155" s="128" t="s">
        <v>213</v>
      </c>
      <c r="B155" s="239" t="s">
        <v>218</v>
      </c>
      <c r="C155" s="239"/>
      <c r="D155" s="239"/>
      <c r="E155" s="239"/>
      <c r="F155" s="239"/>
      <c r="G155" s="239"/>
      <c r="H155" s="239"/>
      <c r="I155" s="239"/>
      <c r="J155" s="15">
        <v>5</v>
      </c>
      <c r="K155" s="15">
        <v>2</v>
      </c>
      <c r="L155" s="15">
        <v>2</v>
      </c>
      <c r="M155" s="15">
        <v>0</v>
      </c>
      <c r="N155" s="10">
        <f t="shared" ref="N155:N174" si="35">K155+L155+M155</f>
        <v>4</v>
      </c>
      <c r="O155" s="10">
        <f t="shared" ref="O155:O174" si="36">P155-N155</f>
        <v>5</v>
      </c>
      <c r="P155" s="10">
        <f t="shared" ref="P155:P174" si="37">ROUND(PRODUCT(J155,25)/14,0)</f>
        <v>9</v>
      </c>
      <c r="Q155" s="13"/>
      <c r="R155" s="7" t="s">
        <v>31</v>
      </c>
      <c r="S155" s="14"/>
      <c r="T155" s="7" t="s">
        <v>41</v>
      </c>
      <c r="U155" s="59"/>
      <c r="V155" s="55"/>
      <c r="W155" s="55"/>
      <c r="X155" s="55"/>
      <c r="Y155" s="59"/>
      <c r="Z155" s="42"/>
    </row>
    <row r="156" spans="1:26" ht="26.25" customHeight="1" x14ac:dyDescent="0.15">
      <c r="A156" s="143" t="s">
        <v>220</v>
      </c>
      <c r="B156" s="347" t="s">
        <v>219</v>
      </c>
      <c r="C156" s="347"/>
      <c r="D156" s="347"/>
      <c r="E156" s="347"/>
      <c r="F156" s="347"/>
      <c r="G156" s="347"/>
      <c r="H156" s="347"/>
      <c r="I156" s="347"/>
      <c r="J156" s="144">
        <v>5</v>
      </c>
      <c r="K156" s="144">
        <v>2</v>
      </c>
      <c r="L156" s="144">
        <v>2</v>
      </c>
      <c r="M156" s="144">
        <v>0</v>
      </c>
      <c r="N156" s="152">
        <f>K156+L156+M156</f>
        <v>4</v>
      </c>
      <c r="O156" s="152">
        <f>P156-N156</f>
        <v>5</v>
      </c>
      <c r="P156" s="152">
        <f>ROUND(PRODUCT(J156,25)/14,0)</f>
        <v>9</v>
      </c>
      <c r="Q156" s="153"/>
      <c r="R156" s="142" t="s">
        <v>31</v>
      </c>
      <c r="S156" s="154"/>
      <c r="T156" s="142" t="s">
        <v>41</v>
      </c>
      <c r="U156" s="56"/>
      <c r="V156" s="56"/>
      <c r="W156" s="56"/>
      <c r="X156" s="56"/>
      <c r="Y156" s="56"/>
      <c r="Z156" s="42"/>
    </row>
    <row r="157" spans="1:26" x14ac:dyDescent="0.15">
      <c r="A157" s="155" t="s">
        <v>189</v>
      </c>
      <c r="B157" s="305" t="s">
        <v>238</v>
      </c>
      <c r="C157" s="305"/>
      <c r="D157" s="305"/>
      <c r="E157" s="305"/>
      <c r="F157" s="305"/>
      <c r="G157" s="305"/>
      <c r="H157" s="305"/>
      <c r="I157" s="305"/>
      <c r="J157" s="305"/>
      <c r="K157" s="305"/>
      <c r="L157" s="305"/>
      <c r="M157" s="305"/>
      <c r="N157" s="305"/>
      <c r="O157" s="305"/>
      <c r="P157" s="305"/>
      <c r="Q157" s="305"/>
      <c r="R157" s="305"/>
      <c r="S157" s="305"/>
      <c r="T157" s="305"/>
      <c r="U157" s="56"/>
      <c r="V157" s="56"/>
      <c r="W157" s="56"/>
      <c r="X157" s="56"/>
      <c r="Y157" s="56"/>
      <c r="Z157" s="42"/>
    </row>
    <row r="158" spans="1:26" s="133" customFormat="1" ht="27" customHeight="1" x14ac:dyDescent="0.15">
      <c r="A158" s="143" t="s">
        <v>222</v>
      </c>
      <c r="B158" s="370" t="s">
        <v>223</v>
      </c>
      <c r="C158" s="371"/>
      <c r="D158" s="371"/>
      <c r="E158" s="371"/>
      <c r="F158" s="371"/>
      <c r="G158" s="371"/>
      <c r="H158" s="371"/>
      <c r="I158" s="372"/>
      <c r="J158" s="144">
        <v>5</v>
      </c>
      <c r="K158" s="144">
        <v>2</v>
      </c>
      <c r="L158" s="144">
        <v>2</v>
      </c>
      <c r="M158" s="144">
        <v>0</v>
      </c>
      <c r="N158" s="152">
        <f t="shared" ref="N158" si="38">K158+L158+M158</f>
        <v>4</v>
      </c>
      <c r="O158" s="152">
        <f t="shared" ref="O158" si="39">P158-N158</f>
        <v>5</v>
      </c>
      <c r="P158" s="152">
        <f t="shared" ref="P158" si="40">ROUND(PRODUCT(J158,25)/14,0)</f>
        <v>9</v>
      </c>
      <c r="Q158" s="153"/>
      <c r="R158" s="142" t="s">
        <v>31</v>
      </c>
      <c r="S158" s="154"/>
      <c r="T158" s="142" t="s">
        <v>41</v>
      </c>
      <c r="U158" s="56"/>
      <c r="V158" s="56"/>
      <c r="W158" s="56"/>
      <c r="X158" s="56"/>
      <c r="Y158" s="56"/>
      <c r="Z158" s="134"/>
    </row>
    <row r="159" spans="1:26" s="133" customFormat="1" ht="15" customHeight="1" x14ac:dyDescent="0.15">
      <c r="A159" s="143" t="s">
        <v>224</v>
      </c>
      <c r="B159" s="352" t="s">
        <v>225</v>
      </c>
      <c r="C159" s="353"/>
      <c r="D159" s="353"/>
      <c r="E159" s="353"/>
      <c r="F159" s="353"/>
      <c r="G159" s="353"/>
      <c r="H159" s="353"/>
      <c r="I159" s="354"/>
      <c r="J159" s="144">
        <v>5</v>
      </c>
      <c r="K159" s="144">
        <v>2</v>
      </c>
      <c r="L159" s="144">
        <v>2</v>
      </c>
      <c r="M159" s="144">
        <v>0</v>
      </c>
      <c r="N159" s="152">
        <f>K159+L159+M159</f>
        <v>4</v>
      </c>
      <c r="O159" s="152">
        <f>P159-N159</f>
        <v>5</v>
      </c>
      <c r="P159" s="152">
        <f>ROUND(PRODUCT(J159,25)/14,0)</f>
        <v>9</v>
      </c>
      <c r="Q159" s="153"/>
      <c r="R159" s="142" t="s">
        <v>31</v>
      </c>
      <c r="S159" s="154"/>
      <c r="T159" s="142" t="s">
        <v>41</v>
      </c>
      <c r="U159" s="56"/>
      <c r="V159" s="56"/>
      <c r="W159" s="56"/>
      <c r="X159" s="56"/>
      <c r="Y159" s="56"/>
      <c r="Z159" s="134"/>
    </row>
    <row r="160" spans="1:26" s="133" customFormat="1" ht="14.25" customHeight="1" x14ac:dyDescent="0.15">
      <c r="A160" s="143" t="s">
        <v>226</v>
      </c>
      <c r="B160" s="352" t="s">
        <v>227</v>
      </c>
      <c r="C160" s="353"/>
      <c r="D160" s="353"/>
      <c r="E160" s="353"/>
      <c r="F160" s="353"/>
      <c r="G160" s="353"/>
      <c r="H160" s="353"/>
      <c r="I160" s="354"/>
      <c r="J160" s="144">
        <v>5</v>
      </c>
      <c r="K160" s="144">
        <v>2</v>
      </c>
      <c r="L160" s="144">
        <v>2</v>
      </c>
      <c r="M160" s="144">
        <v>0</v>
      </c>
      <c r="N160" s="152">
        <f t="shared" ref="N160" si="41">K160+L160+M160</f>
        <v>4</v>
      </c>
      <c r="O160" s="152">
        <f t="shared" ref="O160" si="42">P160-N160</f>
        <v>5</v>
      </c>
      <c r="P160" s="152">
        <f t="shared" ref="P160" si="43">ROUND(PRODUCT(J160,25)/14,0)</f>
        <v>9</v>
      </c>
      <c r="Q160" s="153"/>
      <c r="R160" s="142" t="s">
        <v>31</v>
      </c>
      <c r="S160" s="154"/>
      <c r="T160" s="142" t="s">
        <v>41</v>
      </c>
      <c r="U160" s="56"/>
      <c r="V160" s="56"/>
      <c r="W160" s="56"/>
      <c r="X160" s="56"/>
      <c r="Y160" s="56"/>
      <c r="Z160" s="134"/>
    </row>
    <row r="161" spans="1:26" s="133" customFormat="1" ht="15" customHeight="1" x14ac:dyDescent="0.15">
      <c r="A161" s="143" t="s">
        <v>228</v>
      </c>
      <c r="B161" s="352" t="s">
        <v>229</v>
      </c>
      <c r="C161" s="353"/>
      <c r="D161" s="353"/>
      <c r="E161" s="353"/>
      <c r="F161" s="353"/>
      <c r="G161" s="353"/>
      <c r="H161" s="353"/>
      <c r="I161" s="354"/>
      <c r="J161" s="144">
        <v>5</v>
      </c>
      <c r="K161" s="144">
        <v>2</v>
      </c>
      <c r="L161" s="144">
        <v>2</v>
      </c>
      <c r="M161" s="144">
        <v>0</v>
      </c>
      <c r="N161" s="152">
        <f>K161+L161+M161</f>
        <v>4</v>
      </c>
      <c r="O161" s="152">
        <f>P161-N161</f>
        <v>5</v>
      </c>
      <c r="P161" s="152">
        <f>ROUND(PRODUCT(J161,25)/14,0)</f>
        <v>9</v>
      </c>
      <c r="Q161" s="153"/>
      <c r="R161" s="142" t="s">
        <v>31</v>
      </c>
      <c r="S161" s="154"/>
      <c r="T161" s="142" t="s">
        <v>41</v>
      </c>
      <c r="U161" s="56"/>
      <c r="V161" s="56"/>
      <c r="W161" s="56"/>
      <c r="X161" s="56"/>
      <c r="Y161" s="56"/>
      <c r="Z161" s="134"/>
    </row>
    <row r="162" spans="1:26" s="133" customFormat="1" ht="15" customHeight="1" x14ac:dyDescent="0.15">
      <c r="A162" s="143" t="s">
        <v>230</v>
      </c>
      <c r="B162" s="352" t="s">
        <v>231</v>
      </c>
      <c r="C162" s="353"/>
      <c r="D162" s="353"/>
      <c r="E162" s="353"/>
      <c r="F162" s="353"/>
      <c r="G162" s="353"/>
      <c r="H162" s="353"/>
      <c r="I162" s="354"/>
      <c r="J162" s="144">
        <v>5</v>
      </c>
      <c r="K162" s="144">
        <v>2</v>
      </c>
      <c r="L162" s="144">
        <v>2</v>
      </c>
      <c r="M162" s="144">
        <v>0</v>
      </c>
      <c r="N162" s="152">
        <f t="shared" ref="N162" si="44">K162+L162+M162</f>
        <v>4</v>
      </c>
      <c r="O162" s="152">
        <f t="shared" ref="O162" si="45">P162-N162</f>
        <v>5</v>
      </c>
      <c r="P162" s="152">
        <f t="shared" ref="P162" si="46">ROUND(PRODUCT(J162,25)/14,0)</f>
        <v>9</v>
      </c>
      <c r="Q162" s="153"/>
      <c r="R162" s="142" t="s">
        <v>31</v>
      </c>
      <c r="S162" s="154"/>
      <c r="T162" s="142" t="s">
        <v>41</v>
      </c>
      <c r="U162" s="56"/>
      <c r="V162" s="56"/>
      <c r="W162" s="56"/>
      <c r="X162" s="56"/>
      <c r="Y162" s="56"/>
      <c r="Z162" s="134"/>
    </row>
    <row r="163" spans="1:26" ht="15" customHeight="1" x14ac:dyDescent="0.15">
      <c r="A163" s="143" t="s">
        <v>232</v>
      </c>
      <c r="B163" s="352" t="s">
        <v>233</v>
      </c>
      <c r="C163" s="353"/>
      <c r="D163" s="353"/>
      <c r="E163" s="353"/>
      <c r="F163" s="353"/>
      <c r="G163" s="353"/>
      <c r="H163" s="353"/>
      <c r="I163" s="354"/>
      <c r="J163" s="144">
        <v>5</v>
      </c>
      <c r="K163" s="144">
        <v>2</v>
      </c>
      <c r="L163" s="144">
        <v>2</v>
      </c>
      <c r="M163" s="144">
        <v>0</v>
      </c>
      <c r="N163" s="152">
        <f t="shared" si="35"/>
        <v>4</v>
      </c>
      <c r="O163" s="152">
        <f t="shared" si="36"/>
        <v>5</v>
      </c>
      <c r="P163" s="152">
        <f t="shared" si="37"/>
        <v>9</v>
      </c>
      <c r="Q163" s="153"/>
      <c r="R163" s="142" t="s">
        <v>31</v>
      </c>
      <c r="S163" s="154"/>
      <c r="T163" s="142" t="s">
        <v>41</v>
      </c>
      <c r="U163" s="56"/>
      <c r="V163" s="56"/>
      <c r="W163" s="56"/>
      <c r="X163" s="56"/>
      <c r="Y163" s="56"/>
      <c r="Z163" s="42"/>
    </row>
    <row r="164" spans="1:26" ht="15" customHeight="1" x14ac:dyDescent="0.15">
      <c r="A164" s="143" t="s">
        <v>234</v>
      </c>
      <c r="B164" s="352" t="s">
        <v>235</v>
      </c>
      <c r="C164" s="353"/>
      <c r="D164" s="353"/>
      <c r="E164" s="353"/>
      <c r="F164" s="353"/>
      <c r="G164" s="353"/>
      <c r="H164" s="353"/>
      <c r="I164" s="354"/>
      <c r="J164" s="144">
        <v>5</v>
      </c>
      <c r="K164" s="144">
        <v>2</v>
      </c>
      <c r="L164" s="144">
        <v>2</v>
      </c>
      <c r="M164" s="144">
        <v>0</v>
      </c>
      <c r="N164" s="152">
        <f>K164+L164+M164</f>
        <v>4</v>
      </c>
      <c r="O164" s="152">
        <f>P164-N164</f>
        <v>5</v>
      </c>
      <c r="P164" s="152">
        <f>ROUND(PRODUCT(J164,25)/14,0)</f>
        <v>9</v>
      </c>
      <c r="Q164" s="153"/>
      <c r="R164" s="142" t="s">
        <v>31</v>
      </c>
      <c r="S164" s="154"/>
      <c r="T164" s="142" t="s">
        <v>41</v>
      </c>
      <c r="U164" s="56"/>
      <c r="V164" s="56"/>
      <c r="W164" s="56"/>
      <c r="X164" s="56"/>
      <c r="Y164" s="56"/>
      <c r="Z164" s="42"/>
    </row>
    <row r="165" spans="1:26" ht="28.5" customHeight="1" x14ac:dyDescent="0.15">
      <c r="A165" s="143" t="s">
        <v>236</v>
      </c>
      <c r="B165" s="347" t="s">
        <v>237</v>
      </c>
      <c r="C165" s="347"/>
      <c r="D165" s="347"/>
      <c r="E165" s="347"/>
      <c r="F165" s="347"/>
      <c r="G165" s="347"/>
      <c r="H165" s="347"/>
      <c r="I165" s="347"/>
      <c r="J165" s="144">
        <v>5</v>
      </c>
      <c r="K165" s="144">
        <v>2</v>
      </c>
      <c r="L165" s="144">
        <v>2</v>
      </c>
      <c r="M165" s="144">
        <v>0</v>
      </c>
      <c r="N165" s="152">
        <f t="shared" si="35"/>
        <v>4</v>
      </c>
      <c r="O165" s="152">
        <f t="shared" si="36"/>
        <v>5</v>
      </c>
      <c r="P165" s="152">
        <f t="shared" si="37"/>
        <v>9</v>
      </c>
      <c r="Q165" s="153"/>
      <c r="R165" s="142" t="s">
        <v>31</v>
      </c>
      <c r="S165" s="154"/>
      <c r="T165" s="142" t="s">
        <v>41</v>
      </c>
      <c r="U165" s="56"/>
      <c r="V165" s="56"/>
      <c r="W165" s="56"/>
      <c r="X165" s="56"/>
      <c r="Y165" s="56"/>
      <c r="Z165" s="42"/>
    </row>
    <row r="166" spans="1:26" x14ac:dyDescent="0.15">
      <c r="A166" s="155" t="s">
        <v>198</v>
      </c>
      <c r="B166" s="305" t="s">
        <v>239</v>
      </c>
      <c r="C166" s="305"/>
      <c r="D166" s="305"/>
      <c r="E166" s="305"/>
      <c r="F166" s="305"/>
      <c r="G166" s="305"/>
      <c r="H166" s="305"/>
      <c r="I166" s="305"/>
      <c r="J166" s="305"/>
      <c r="K166" s="305"/>
      <c r="L166" s="305"/>
      <c r="M166" s="305"/>
      <c r="N166" s="305"/>
      <c r="O166" s="305"/>
      <c r="P166" s="305"/>
      <c r="Q166" s="305"/>
      <c r="R166" s="305"/>
      <c r="S166" s="305"/>
      <c r="T166" s="305"/>
      <c r="U166" s="56"/>
      <c r="V166" s="56"/>
      <c r="W166" s="56"/>
      <c r="X166" s="56"/>
      <c r="Y166" s="56"/>
      <c r="Z166" s="42"/>
    </row>
    <row r="167" spans="1:26" s="133" customFormat="1" x14ac:dyDescent="0.15">
      <c r="A167" s="143" t="s">
        <v>240</v>
      </c>
      <c r="B167" s="352" t="s">
        <v>241</v>
      </c>
      <c r="C167" s="353"/>
      <c r="D167" s="353"/>
      <c r="E167" s="353"/>
      <c r="F167" s="353"/>
      <c r="G167" s="353"/>
      <c r="H167" s="353"/>
      <c r="I167" s="354"/>
      <c r="J167" s="144">
        <v>5</v>
      </c>
      <c r="K167" s="144">
        <v>2</v>
      </c>
      <c r="L167" s="144">
        <v>2</v>
      </c>
      <c r="M167" s="144">
        <v>0</v>
      </c>
      <c r="N167" s="152">
        <f t="shared" ref="N167:N168" si="47">K167+L167+M167</f>
        <v>4</v>
      </c>
      <c r="O167" s="152">
        <f t="shared" ref="O167:O168" si="48">P167-N167</f>
        <v>5</v>
      </c>
      <c r="P167" s="152">
        <f t="shared" ref="P167:P168" si="49">ROUND(PRODUCT(J167,25)/14,0)</f>
        <v>9</v>
      </c>
      <c r="Q167" s="153"/>
      <c r="R167" s="142" t="s">
        <v>31</v>
      </c>
      <c r="S167" s="154"/>
      <c r="T167" s="142" t="s">
        <v>41</v>
      </c>
      <c r="U167" s="56"/>
      <c r="V167" s="56"/>
      <c r="W167" s="56"/>
      <c r="X167" s="56"/>
      <c r="Y167" s="56"/>
      <c r="Z167" s="134"/>
    </row>
    <row r="168" spans="1:26" s="133" customFormat="1" ht="26.25" customHeight="1" x14ac:dyDescent="0.15">
      <c r="A168" s="128" t="s">
        <v>242</v>
      </c>
      <c r="B168" s="358" t="s">
        <v>243</v>
      </c>
      <c r="C168" s="359"/>
      <c r="D168" s="359"/>
      <c r="E168" s="359"/>
      <c r="F168" s="359"/>
      <c r="G168" s="359"/>
      <c r="H168" s="359"/>
      <c r="I168" s="360"/>
      <c r="J168" s="15">
        <v>5</v>
      </c>
      <c r="K168" s="15">
        <v>2</v>
      </c>
      <c r="L168" s="15">
        <v>2</v>
      </c>
      <c r="M168" s="15">
        <v>0</v>
      </c>
      <c r="N168" s="10">
        <f t="shared" si="47"/>
        <v>4</v>
      </c>
      <c r="O168" s="10">
        <f t="shared" si="48"/>
        <v>5</v>
      </c>
      <c r="P168" s="10">
        <f t="shared" si="49"/>
        <v>9</v>
      </c>
      <c r="Q168" s="13"/>
      <c r="R168" s="7" t="s">
        <v>31</v>
      </c>
      <c r="S168" s="14"/>
      <c r="T168" s="7" t="s">
        <v>41</v>
      </c>
      <c r="U168" s="56"/>
      <c r="V168" s="56"/>
      <c r="W168" s="56"/>
      <c r="X168" s="56"/>
      <c r="Y168" s="56"/>
      <c r="Z168" s="134"/>
    </row>
    <row r="169" spans="1:26" s="133" customFormat="1" ht="16.5" customHeight="1" x14ac:dyDescent="0.15">
      <c r="A169" s="143" t="s">
        <v>244</v>
      </c>
      <c r="B169" s="355" t="s">
        <v>245</v>
      </c>
      <c r="C169" s="356"/>
      <c r="D169" s="356"/>
      <c r="E169" s="356"/>
      <c r="F169" s="356"/>
      <c r="G169" s="356"/>
      <c r="H169" s="356"/>
      <c r="I169" s="357"/>
      <c r="J169" s="144">
        <v>5</v>
      </c>
      <c r="K169" s="144">
        <v>2</v>
      </c>
      <c r="L169" s="144">
        <v>2</v>
      </c>
      <c r="M169" s="144">
        <v>0</v>
      </c>
      <c r="N169" s="10">
        <f t="shared" ref="N169:N171" si="50">K169+L169+M169</f>
        <v>4</v>
      </c>
      <c r="O169" s="10">
        <f t="shared" ref="O169:O171" si="51">P169-N169</f>
        <v>5</v>
      </c>
      <c r="P169" s="10">
        <f t="shared" ref="P169:P171" si="52">ROUND(PRODUCT(J169,25)/14,0)</f>
        <v>9</v>
      </c>
      <c r="Q169" s="13"/>
      <c r="R169" s="7" t="s">
        <v>31</v>
      </c>
      <c r="S169" s="14"/>
      <c r="T169" s="7" t="s">
        <v>41</v>
      </c>
      <c r="U169" s="56"/>
      <c r="V169" s="56"/>
      <c r="W169" s="56"/>
      <c r="X169" s="56"/>
      <c r="Y169" s="56"/>
      <c r="Z169" s="134"/>
    </row>
    <row r="170" spans="1:26" s="133" customFormat="1" ht="16.5" customHeight="1" x14ac:dyDescent="0.15">
      <c r="A170" s="143" t="s">
        <v>246</v>
      </c>
      <c r="B170" s="352" t="s">
        <v>247</v>
      </c>
      <c r="C170" s="353"/>
      <c r="D170" s="353"/>
      <c r="E170" s="353"/>
      <c r="F170" s="353"/>
      <c r="G170" s="353"/>
      <c r="H170" s="353"/>
      <c r="I170" s="354"/>
      <c r="J170" s="144">
        <v>5</v>
      </c>
      <c r="K170" s="144">
        <v>2</v>
      </c>
      <c r="L170" s="144">
        <v>2</v>
      </c>
      <c r="M170" s="144">
        <v>0</v>
      </c>
      <c r="N170" s="10">
        <f t="shared" si="50"/>
        <v>4</v>
      </c>
      <c r="O170" s="10">
        <f t="shared" si="51"/>
        <v>5</v>
      </c>
      <c r="P170" s="10">
        <f t="shared" si="52"/>
        <v>9</v>
      </c>
      <c r="Q170" s="13"/>
      <c r="R170" s="7" t="s">
        <v>31</v>
      </c>
      <c r="S170" s="14"/>
      <c r="T170" s="7" t="s">
        <v>41</v>
      </c>
      <c r="U170" s="56"/>
      <c r="V170" s="56"/>
      <c r="W170" s="56"/>
      <c r="X170" s="56"/>
      <c r="Y170" s="56"/>
      <c r="Z170" s="134"/>
    </row>
    <row r="171" spans="1:26" s="133" customFormat="1" ht="16.5" customHeight="1" x14ac:dyDescent="0.15">
      <c r="A171" s="143" t="s">
        <v>248</v>
      </c>
      <c r="B171" s="352" t="s">
        <v>249</v>
      </c>
      <c r="C171" s="353"/>
      <c r="D171" s="353"/>
      <c r="E171" s="353"/>
      <c r="F171" s="353"/>
      <c r="G171" s="353"/>
      <c r="H171" s="353"/>
      <c r="I171" s="354"/>
      <c r="J171" s="144">
        <v>5</v>
      </c>
      <c r="K171" s="144">
        <v>2</v>
      </c>
      <c r="L171" s="144">
        <v>2</v>
      </c>
      <c r="M171" s="144">
        <v>0</v>
      </c>
      <c r="N171" s="10">
        <f t="shared" si="50"/>
        <v>4</v>
      </c>
      <c r="O171" s="10">
        <f t="shared" si="51"/>
        <v>5</v>
      </c>
      <c r="P171" s="10">
        <f t="shared" si="52"/>
        <v>9</v>
      </c>
      <c r="Q171" s="13"/>
      <c r="R171" s="7" t="s">
        <v>31</v>
      </c>
      <c r="S171" s="14"/>
      <c r="T171" s="7" t="s">
        <v>41</v>
      </c>
      <c r="U171" s="59"/>
      <c r="V171" s="55"/>
      <c r="W171" s="55"/>
      <c r="X171" s="55"/>
      <c r="Y171" s="59"/>
      <c r="Z171" s="134"/>
    </row>
    <row r="172" spans="1:26" ht="16.5" customHeight="1" x14ac:dyDescent="0.15">
      <c r="A172" s="143" t="s">
        <v>250</v>
      </c>
      <c r="B172" s="352" t="s">
        <v>251</v>
      </c>
      <c r="C172" s="353"/>
      <c r="D172" s="353"/>
      <c r="E172" s="353"/>
      <c r="F172" s="353"/>
      <c r="G172" s="353"/>
      <c r="H172" s="353"/>
      <c r="I172" s="354"/>
      <c r="J172" s="144">
        <v>5</v>
      </c>
      <c r="K172" s="144">
        <v>2</v>
      </c>
      <c r="L172" s="144">
        <v>2</v>
      </c>
      <c r="M172" s="144">
        <v>0</v>
      </c>
      <c r="N172" s="10">
        <f t="shared" si="35"/>
        <v>4</v>
      </c>
      <c r="O172" s="10">
        <f t="shared" si="36"/>
        <v>5</v>
      </c>
      <c r="P172" s="10">
        <f t="shared" si="37"/>
        <v>9</v>
      </c>
      <c r="Q172" s="13"/>
      <c r="R172" s="7" t="s">
        <v>31</v>
      </c>
      <c r="S172" s="14"/>
      <c r="T172" s="7" t="s">
        <v>41</v>
      </c>
      <c r="U172" s="56"/>
      <c r="V172" s="56"/>
      <c r="W172" s="56"/>
      <c r="X172" s="56"/>
      <c r="Y172" s="56"/>
      <c r="Z172" s="42"/>
    </row>
    <row r="173" spans="1:26" ht="26.25" customHeight="1" x14ac:dyDescent="0.15">
      <c r="A173" s="143" t="s">
        <v>252</v>
      </c>
      <c r="B173" s="355" t="s">
        <v>253</v>
      </c>
      <c r="C173" s="356"/>
      <c r="D173" s="356"/>
      <c r="E173" s="356"/>
      <c r="F173" s="356"/>
      <c r="G173" s="356"/>
      <c r="H173" s="356"/>
      <c r="I173" s="357"/>
      <c r="J173" s="144">
        <v>5</v>
      </c>
      <c r="K173" s="144">
        <v>2</v>
      </c>
      <c r="L173" s="144">
        <v>2</v>
      </c>
      <c r="M173" s="144">
        <v>0</v>
      </c>
      <c r="N173" s="10">
        <f t="shared" si="35"/>
        <v>4</v>
      </c>
      <c r="O173" s="10">
        <f t="shared" si="36"/>
        <v>5</v>
      </c>
      <c r="P173" s="10">
        <f t="shared" si="37"/>
        <v>9</v>
      </c>
      <c r="Q173" s="13"/>
      <c r="R173" s="7" t="s">
        <v>31</v>
      </c>
      <c r="S173" s="14"/>
      <c r="T173" s="7" t="s">
        <v>41</v>
      </c>
      <c r="U173" s="56"/>
      <c r="V173" s="56"/>
      <c r="W173" s="56"/>
      <c r="X173" s="56"/>
      <c r="Y173" s="56"/>
      <c r="Z173" s="42"/>
    </row>
    <row r="174" spans="1:26" ht="26.25" customHeight="1" x14ac:dyDescent="0.15">
      <c r="A174" s="143" t="s">
        <v>254</v>
      </c>
      <c r="B174" s="347" t="s">
        <v>255</v>
      </c>
      <c r="C174" s="347"/>
      <c r="D174" s="347"/>
      <c r="E174" s="347"/>
      <c r="F174" s="347"/>
      <c r="G174" s="347"/>
      <c r="H174" s="347"/>
      <c r="I174" s="347"/>
      <c r="J174" s="15">
        <v>5</v>
      </c>
      <c r="K174" s="15">
        <v>2</v>
      </c>
      <c r="L174" s="15">
        <v>2</v>
      </c>
      <c r="M174" s="15">
        <v>0</v>
      </c>
      <c r="N174" s="10">
        <f t="shared" si="35"/>
        <v>4</v>
      </c>
      <c r="O174" s="10">
        <f t="shared" si="36"/>
        <v>5</v>
      </c>
      <c r="P174" s="10">
        <f t="shared" si="37"/>
        <v>9</v>
      </c>
      <c r="Q174" s="13"/>
      <c r="R174" s="7" t="s">
        <v>31</v>
      </c>
      <c r="S174" s="14"/>
      <c r="T174" s="7" t="s">
        <v>41</v>
      </c>
      <c r="U174" s="59"/>
      <c r="V174" s="55"/>
      <c r="W174" s="55"/>
      <c r="X174" s="55"/>
      <c r="Y174" s="59"/>
      <c r="Z174" s="42"/>
    </row>
    <row r="175" spans="1:26" ht="14" x14ac:dyDescent="0.15">
      <c r="A175" s="155" t="s">
        <v>207</v>
      </c>
      <c r="B175" s="463" t="s">
        <v>311</v>
      </c>
      <c r="C175" s="463"/>
      <c r="D175" s="463"/>
      <c r="E175" s="463"/>
      <c r="F175" s="463"/>
      <c r="G175" s="463"/>
      <c r="H175" s="463"/>
      <c r="I175" s="463"/>
      <c r="J175" s="463"/>
      <c r="K175" s="463"/>
      <c r="L175" s="463"/>
      <c r="M175" s="463"/>
      <c r="N175" s="463"/>
      <c r="O175" s="463"/>
      <c r="P175" s="463"/>
      <c r="Q175" s="463"/>
      <c r="R175" s="463"/>
      <c r="S175" s="463"/>
      <c r="T175" s="463"/>
      <c r="U175" s="156" t="s">
        <v>309</v>
      </c>
      <c r="V175" s="57"/>
      <c r="W175" s="57"/>
      <c r="X175" s="57"/>
      <c r="Y175" s="60"/>
      <c r="Z175" s="42"/>
    </row>
    <row r="176" spans="1:26" s="133" customFormat="1" ht="29.25" customHeight="1" x14ac:dyDescent="0.15">
      <c r="A176" s="143" t="s">
        <v>256</v>
      </c>
      <c r="B176" s="347" t="s">
        <v>257</v>
      </c>
      <c r="C176" s="347"/>
      <c r="D176" s="347"/>
      <c r="E176" s="347"/>
      <c r="F176" s="347"/>
      <c r="G176" s="347"/>
      <c r="H176" s="347"/>
      <c r="I176" s="347"/>
      <c r="J176" s="144">
        <v>6</v>
      </c>
      <c r="K176" s="144">
        <v>2</v>
      </c>
      <c r="L176" s="144">
        <v>2</v>
      </c>
      <c r="M176" s="144">
        <v>0</v>
      </c>
      <c r="N176" s="10">
        <f t="shared" ref="N176:N181" si="53">K176+L176+M176</f>
        <v>4</v>
      </c>
      <c r="O176" s="10">
        <v>9</v>
      </c>
      <c r="P176" s="10">
        <f>ROUND(PRODUCT(J176,25)/12,0)</f>
        <v>13</v>
      </c>
      <c r="Q176" s="13"/>
      <c r="R176" s="7" t="s">
        <v>31</v>
      </c>
      <c r="S176" s="14"/>
      <c r="T176" s="7" t="s">
        <v>41</v>
      </c>
      <c r="U176" s="60"/>
      <c r="V176" s="57"/>
      <c r="W176" s="57"/>
      <c r="X176" s="57"/>
      <c r="Y176" s="60"/>
      <c r="Z176" s="134"/>
    </row>
    <row r="177" spans="1:26" s="133" customFormat="1" ht="27.75" customHeight="1" x14ac:dyDescent="0.15">
      <c r="A177" s="143" t="s">
        <v>258</v>
      </c>
      <c r="B177" s="347" t="s">
        <v>259</v>
      </c>
      <c r="C177" s="347"/>
      <c r="D177" s="347"/>
      <c r="E177" s="347"/>
      <c r="F177" s="347"/>
      <c r="G177" s="347"/>
      <c r="H177" s="347"/>
      <c r="I177" s="347"/>
      <c r="J177" s="144">
        <v>6</v>
      </c>
      <c r="K177" s="144">
        <v>2</v>
      </c>
      <c r="L177" s="144">
        <v>2</v>
      </c>
      <c r="M177" s="144">
        <v>0</v>
      </c>
      <c r="N177" s="10">
        <f t="shared" si="53"/>
        <v>4</v>
      </c>
      <c r="O177" s="10">
        <f t="shared" ref="O177" si="54">P177-N177</f>
        <v>9</v>
      </c>
      <c r="P177" s="10">
        <f t="shared" ref="P177:P181" si="55">ROUND(PRODUCT(J177,25)/12,0)</f>
        <v>13</v>
      </c>
      <c r="Q177" s="13"/>
      <c r="R177" s="7" t="s">
        <v>31</v>
      </c>
      <c r="S177" s="14"/>
      <c r="T177" s="7" t="s">
        <v>41</v>
      </c>
      <c r="U177" s="60"/>
      <c r="V177" s="57"/>
      <c r="W177" s="57"/>
      <c r="X177" s="57"/>
      <c r="Y177" s="60"/>
      <c r="Z177" s="134"/>
    </row>
    <row r="178" spans="1:26" ht="27.75" customHeight="1" x14ac:dyDescent="0.15">
      <c r="A178" s="143" t="s">
        <v>260</v>
      </c>
      <c r="B178" s="347" t="s">
        <v>261</v>
      </c>
      <c r="C178" s="347"/>
      <c r="D178" s="347"/>
      <c r="E178" s="347"/>
      <c r="F178" s="347"/>
      <c r="G178" s="347"/>
      <c r="H178" s="347"/>
      <c r="I178" s="347"/>
      <c r="J178" s="144">
        <v>6</v>
      </c>
      <c r="K178" s="144">
        <v>2</v>
      </c>
      <c r="L178" s="144">
        <v>2</v>
      </c>
      <c r="M178" s="144">
        <v>0</v>
      </c>
      <c r="N178" s="10">
        <f t="shared" si="53"/>
        <v>4</v>
      </c>
      <c r="O178" s="10">
        <f>P178-N178</f>
        <v>9</v>
      </c>
      <c r="P178" s="10">
        <f t="shared" si="55"/>
        <v>13</v>
      </c>
      <c r="Q178" s="13"/>
      <c r="R178" s="7" t="s">
        <v>31</v>
      </c>
      <c r="S178" s="14"/>
      <c r="T178" s="7" t="s">
        <v>41</v>
      </c>
      <c r="U178" s="60"/>
      <c r="V178" s="57"/>
      <c r="W178" s="57"/>
      <c r="X178" s="57"/>
      <c r="Y178" s="60"/>
      <c r="Z178" s="42"/>
    </row>
    <row r="179" spans="1:26" ht="27.75" customHeight="1" x14ac:dyDescent="0.15">
      <c r="A179" s="143" t="s">
        <v>262</v>
      </c>
      <c r="B179" s="355" t="s">
        <v>263</v>
      </c>
      <c r="C179" s="356"/>
      <c r="D179" s="356"/>
      <c r="E179" s="356"/>
      <c r="F179" s="356"/>
      <c r="G179" s="356"/>
      <c r="H179" s="356"/>
      <c r="I179" s="357"/>
      <c r="J179" s="144">
        <v>6</v>
      </c>
      <c r="K179" s="144">
        <v>2</v>
      </c>
      <c r="L179" s="144">
        <v>2</v>
      </c>
      <c r="M179" s="144">
        <v>0</v>
      </c>
      <c r="N179" s="10">
        <f t="shared" si="53"/>
        <v>4</v>
      </c>
      <c r="O179" s="10">
        <f t="shared" ref="O179:O181" si="56">P179-N179</f>
        <v>9</v>
      </c>
      <c r="P179" s="10">
        <f t="shared" si="55"/>
        <v>13</v>
      </c>
      <c r="Q179" s="13"/>
      <c r="R179" s="7" t="s">
        <v>31</v>
      </c>
      <c r="S179" s="14"/>
      <c r="T179" s="7" t="s">
        <v>41</v>
      </c>
      <c r="U179" s="60"/>
      <c r="V179" s="57"/>
      <c r="W179" s="57"/>
      <c r="X179" s="57"/>
      <c r="Y179" s="60"/>
      <c r="Z179" s="42"/>
    </row>
    <row r="180" spans="1:26" x14ac:dyDescent="0.15">
      <c r="A180" s="143" t="s">
        <v>264</v>
      </c>
      <c r="B180" s="352" t="s">
        <v>265</v>
      </c>
      <c r="C180" s="353"/>
      <c r="D180" s="353"/>
      <c r="E180" s="353"/>
      <c r="F180" s="353"/>
      <c r="G180" s="353"/>
      <c r="H180" s="353"/>
      <c r="I180" s="354"/>
      <c r="J180" s="144">
        <v>6</v>
      </c>
      <c r="K180" s="144">
        <v>2</v>
      </c>
      <c r="L180" s="144">
        <v>2</v>
      </c>
      <c r="M180" s="144">
        <v>0</v>
      </c>
      <c r="N180" s="10">
        <f t="shared" si="53"/>
        <v>4</v>
      </c>
      <c r="O180" s="10">
        <f t="shared" si="56"/>
        <v>9</v>
      </c>
      <c r="P180" s="10">
        <f t="shared" si="55"/>
        <v>13</v>
      </c>
      <c r="Q180" s="13"/>
      <c r="R180" s="7" t="s">
        <v>31</v>
      </c>
      <c r="S180" s="14"/>
      <c r="T180" s="7" t="s">
        <v>41</v>
      </c>
      <c r="U180" s="59"/>
      <c r="V180" s="55"/>
      <c r="W180" s="55"/>
      <c r="X180" s="55"/>
      <c r="Y180" s="59"/>
      <c r="Z180" s="42"/>
    </row>
    <row r="181" spans="1:26" x14ac:dyDescent="0.15">
      <c r="A181" s="143" t="s">
        <v>266</v>
      </c>
      <c r="B181" s="352" t="s">
        <v>267</v>
      </c>
      <c r="C181" s="353"/>
      <c r="D181" s="353"/>
      <c r="E181" s="353"/>
      <c r="F181" s="353"/>
      <c r="G181" s="353"/>
      <c r="H181" s="353"/>
      <c r="I181" s="354"/>
      <c r="J181" s="144">
        <v>6</v>
      </c>
      <c r="K181" s="144">
        <v>2</v>
      </c>
      <c r="L181" s="144">
        <v>2</v>
      </c>
      <c r="M181" s="144">
        <v>0</v>
      </c>
      <c r="N181" s="10">
        <f t="shared" si="53"/>
        <v>4</v>
      </c>
      <c r="O181" s="10">
        <f t="shared" si="56"/>
        <v>9</v>
      </c>
      <c r="P181" s="10">
        <f t="shared" si="55"/>
        <v>13</v>
      </c>
      <c r="Q181" s="13"/>
      <c r="R181" s="7" t="s">
        <v>31</v>
      </c>
      <c r="S181" s="14"/>
      <c r="T181" s="7" t="s">
        <v>41</v>
      </c>
      <c r="U181" s="58"/>
      <c r="V181" s="58"/>
      <c r="W181" s="58"/>
      <c r="X181" s="58"/>
      <c r="Y181" s="58"/>
      <c r="Z181" s="42"/>
    </row>
    <row r="182" spans="1:26" x14ac:dyDescent="0.15">
      <c r="A182" s="374" t="s">
        <v>136</v>
      </c>
      <c r="B182" s="374"/>
      <c r="C182" s="374"/>
      <c r="D182" s="374"/>
      <c r="E182" s="374"/>
      <c r="F182" s="374"/>
      <c r="G182" s="374"/>
      <c r="H182" s="374"/>
      <c r="I182" s="374"/>
      <c r="J182" s="12">
        <f>SUM(J151,J158,J159,J167,J168,J176,J177)</f>
        <v>37</v>
      </c>
      <c r="K182" s="145">
        <f t="shared" ref="K182:P182" si="57">SUM(K151,K158,K159,K167,K168,K176,K177)</f>
        <v>14</v>
      </c>
      <c r="L182" s="145">
        <f t="shared" si="57"/>
        <v>14</v>
      </c>
      <c r="M182" s="145">
        <f t="shared" si="57"/>
        <v>0</v>
      </c>
      <c r="N182" s="145">
        <f t="shared" si="57"/>
        <v>28</v>
      </c>
      <c r="O182" s="145">
        <f t="shared" si="57"/>
        <v>43</v>
      </c>
      <c r="P182" s="145">
        <f t="shared" si="57"/>
        <v>71</v>
      </c>
      <c r="Q182" s="145">
        <f>COUNTIF(Q151,"E")+COUNTIF(Q158:Q159,"E")+COUNTIF(Q167:Q168,"E")+COUNTIF(Q176:Q177,"E")</f>
        <v>0</v>
      </c>
      <c r="R182" s="145">
        <f>COUNTIF(R151,"C")+COUNTIF(R158:R159,"C")+COUNTIF(R167:R168,"C")+COUNTIF(R176:R177,"C")</f>
        <v>7</v>
      </c>
      <c r="S182" s="145">
        <f>COUNTIF(S151,"VP")+COUNTIF(S158:S159,"VP")+COUNTIF(S167:S168,"VP")+COUNTIF(S176:S177,"VP")</f>
        <v>0</v>
      </c>
      <c r="T182" s="78">
        <f>COUNTA(T151,T158,T159,T167,T168,T176,T177,#REF!,#REF!)</f>
        <v>9</v>
      </c>
      <c r="U182" s="58"/>
      <c r="V182" s="58"/>
      <c r="W182" s="58"/>
      <c r="X182" s="58"/>
      <c r="Y182" s="58"/>
      <c r="Z182" s="42"/>
    </row>
    <row r="183" spans="1:26" x14ac:dyDescent="0.15">
      <c r="A183" s="238" t="s">
        <v>53</v>
      </c>
      <c r="B183" s="238"/>
      <c r="C183" s="238"/>
      <c r="D183" s="238"/>
      <c r="E183" s="238"/>
      <c r="F183" s="238"/>
      <c r="G183" s="238"/>
      <c r="H183" s="238"/>
      <c r="I183" s="238"/>
      <c r="J183" s="238"/>
      <c r="K183" s="12">
        <f>SUM(K151,K158,K159,K167,K168)*14+SUM(K176,K177)*12</f>
        <v>188</v>
      </c>
      <c r="L183" s="145">
        <f t="shared" ref="L183:P183" si="58">SUM(L151,L158,L159,L167,L168)*14+SUM(L176,L177)*12</f>
        <v>188</v>
      </c>
      <c r="M183" s="145">
        <f t="shared" si="58"/>
        <v>0</v>
      </c>
      <c r="N183" s="145">
        <f t="shared" si="58"/>
        <v>376</v>
      </c>
      <c r="O183" s="145">
        <f t="shared" si="58"/>
        <v>566</v>
      </c>
      <c r="P183" s="145">
        <f t="shared" si="58"/>
        <v>942</v>
      </c>
      <c r="Q183" s="373"/>
      <c r="R183" s="373"/>
      <c r="S183" s="373"/>
      <c r="T183" s="373"/>
      <c r="Y183" s="42"/>
      <c r="Z183" s="42"/>
    </row>
    <row r="184" spans="1:26" x14ac:dyDescent="0.15">
      <c r="A184" s="238"/>
      <c r="B184" s="238"/>
      <c r="C184" s="238"/>
      <c r="D184" s="238"/>
      <c r="E184" s="238"/>
      <c r="F184" s="238"/>
      <c r="G184" s="238"/>
      <c r="H184" s="238"/>
      <c r="I184" s="238"/>
      <c r="J184" s="238"/>
      <c r="K184" s="337">
        <f>SUM(K183:M183)</f>
        <v>376</v>
      </c>
      <c r="L184" s="337"/>
      <c r="M184" s="337"/>
      <c r="N184" s="337">
        <f>SUM(N183:O183)</f>
        <v>942</v>
      </c>
      <c r="O184" s="337"/>
      <c r="P184" s="337"/>
      <c r="Q184" s="373"/>
      <c r="R184" s="373"/>
      <c r="S184" s="373"/>
      <c r="T184" s="373"/>
    </row>
    <row r="185" spans="1:26" ht="12.75" customHeight="1" x14ac:dyDescent="0.15">
      <c r="A185" s="268" t="s">
        <v>95</v>
      </c>
      <c r="B185" s="269"/>
      <c r="C185" s="269"/>
      <c r="D185" s="269"/>
      <c r="E185" s="269"/>
      <c r="F185" s="269"/>
      <c r="G185" s="269"/>
      <c r="H185" s="269"/>
      <c r="I185" s="269"/>
      <c r="J185" s="270"/>
      <c r="K185" s="336">
        <f>T182/SUM(T51,T67,T82,T98,T119,T134)</f>
        <v>0.23076923076923078</v>
      </c>
      <c r="L185" s="336"/>
      <c r="M185" s="336"/>
      <c r="N185" s="336"/>
      <c r="O185" s="336"/>
      <c r="P185" s="336"/>
      <c r="Q185" s="336"/>
      <c r="R185" s="336"/>
      <c r="S185" s="336"/>
      <c r="T185" s="336"/>
    </row>
    <row r="186" spans="1:26" x14ac:dyDescent="0.15">
      <c r="A186" s="271" t="s">
        <v>96</v>
      </c>
      <c r="B186" s="271"/>
      <c r="C186" s="271"/>
      <c r="D186" s="271"/>
      <c r="E186" s="271"/>
      <c r="F186" s="271"/>
      <c r="G186" s="271"/>
      <c r="H186" s="271"/>
      <c r="I186" s="271"/>
      <c r="J186" s="271"/>
      <c r="K186" s="336">
        <f>K184/(SUM(N51,N67,N82,N98,N119)*14+N134*12)</f>
        <v>0.1910569105691057</v>
      </c>
      <c r="L186" s="336"/>
      <c r="M186" s="336"/>
      <c r="N186" s="336"/>
      <c r="O186" s="336"/>
      <c r="P186" s="336"/>
      <c r="Q186" s="336"/>
      <c r="R186" s="336"/>
      <c r="S186" s="336"/>
      <c r="T186" s="336"/>
    </row>
    <row r="187" spans="1:26" s="102" customFormat="1" x14ac:dyDescent="0.15">
      <c r="A187" s="107"/>
      <c r="B187" s="107"/>
      <c r="C187" s="107"/>
      <c r="D187" s="107"/>
      <c r="E187" s="107"/>
      <c r="F187" s="107"/>
      <c r="G187" s="107"/>
      <c r="H187" s="107"/>
      <c r="I187" s="107"/>
      <c r="J187" s="107"/>
      <c r="K187" s="69"/>
      <c r="L187" s="69"/>
      <c r="M187" s="69"/>
      <c r="N187" s="69"/>
      <c r="O187" s="69"/>
      <c r="P187" s="69"/>
      <c r="Q187" s="69"/>
      <c r="R187" s="69"/>
      <c r="S187" s="69"/>
      <c r="T187" s="69"/>
    </row>
    <row r="188" spans="1:26" x14ac:dyDescent="0.15">
      <c r="B188" s="6"/>
      <c r="C188" s="6"/>
      <c r="D188" s="6"/>
      <c r="E188" s="6"/>
      <c r="F188" s="6"/>
      <c r="G188" s="6"/>
      <c r="M188" s="6"/>
      <c r="N188" s="6"/>
      <c r="O188" s="6"/>
      <c r="P188" s="6"/>
      <c r="Q188" s="6"/>
      <c r="R188" s="6"/>
      <c r="S188" s="6"/>
    </row>
    <row r="189" spans="1:26" x14ac:dyDescent="0.15">
      <c r="A189" s="168" t="s">
        <v>131</v>
      </c>
      <c r="B189" s="169"/>
      <c r="C189" s="169"/>
      <c r="D189" s="169"/>
      <c r="E189" s="169"/>
      <c r="F189" s="169"/>
      <c r="G189" s="169"/>
      <c r="H189" s="169"/>
      <c r="I189" s="169"/>
      <c r="J189" s="169"/>
      <c r="K189" s="169"/>
      <c r="L189" s="169"/>
      <c r="M189" s="169"/>
      <c r="N189" s="169"/>
      <c r="O189" s="169"/>
      <c r="P189" s="169"/>
      <c r="Q189" s="169"/>
      <c r="R189" s="169"/>
      <c r="S189" s="169"/>
      <c r="T189" s="170"/>
    </row>
    <row r="190" spans="1:26" s="102" customFormat="1" x14ac:dyDescent="0.15">
      <c r="A190" s="241"/>
      <c r="B190" s="242"/>
      <c r="C190" s="242"/>
      <c r="D190" s="242"/>
      <c r="E190" s="242"/>
      <c r="F190" s="242"/>
      <c r="G190" s="242"/>
      <c r="H190" s="242"/>
      <c r="I190" s="242"/>
      <c r="J190" s="242"/>
      <c r="K190" s="242"/>
      <c r="L190" s="242"/>
      <c r="M190" s="242"/>
      <c r="N190" s="242"/>
      <c r="O190" s="242"/>
      <c r="P190" s="242"/>
      <c r="Q190" s="242"/>
      <c r="R190" s="242"/>
      <c r="S190" s="242"/>
      <c r="T190" s="243"/>
    </row>
    <row r="191" spans="1:26" x14ac:dyDescent="0.15">
      <c r="A191" s="240" t="s">
        <v>30</v>
      </c>
      <c r="B191" s="168" t="s">
        <v>29</v>
      </c>
      <c r="C191" s="169"/>
      <c r="D191" s="169"/>
      <c r="E191" s="169"/>
      <c r="F191" s="169"/>
      <c r="G191" s="169"/>
      <c r="H191" s="169"/>
      <c r="I191" s="170"/>
      <c r="J191" s="343" t="s">
        <v>43</v>
      </c>
      <c r="K191" s="162" t="s">
        <v>27</v>
      </c>
      <c r="L191" s="163"/>
      <c r="M191" s="164"/>
      <c r="N191" s="162" t="s">
        <v>44</v>
      </c>
      <c r="O191" s="163"/>
      <c r="P191" s="164"/>
      <c r="Q191" s="162" t="s">
        <v>26</v>
      </c>
      <c r="R191" s="163"/>
      <c r="S191" s="164"/>
      <c r="T191" s="343" t="s">
        <v>25</v>
      </c>
    </row>
    <row r="192" spans="1:26" s="102" customFormat="1" x14ac:dyDescent="0.15">
      <c r="A192" s="240"/>
      <c r="B192" s="171"/>
      <c r="C192" s="172"/>
      <c r="D192" s="172"/>
      <c r="E192" s="172"/>
      <c r="F192" s="172"/>
      <c r="G192" s="172"/>
      <c r="H192" s="172"/>
      <c r="I192" s="173"/>
      <c r="J192" s="343"/>
      <c r="K192" s="165"/>
      <c r="L192" s="166"/>
      <c r="M192" s="167"/>
      <c r="N192" s="165"/>
      <c r="O192" s="166"/>
      <c r="P192" s="167"/>
      <c r="Q192" s="165"/>
      <c r="R192" s="166"/>
      <c r="S192" s="167"/>
      <c r="T192" s="343"/>
    </row>
    <row r="193" spans="1:26" ht="14" x14ac:dyDescent="0.15">
      <c r="A193" s="240"/>
      <c r="B193" s="241"/>
      <c r="C193" s="242"/>
      <c r="D193" s="242"/>
      <c r="E193" s="242"/>
      <c r="F193" s="242"/>
      <c r="G193" s="242"/>
      <c r="H193" s="242"/>
      <c r="I193" s="243"/>
      <c r="J193" s="343"/>
      <c r="K193" s="75" t="s">
        <v>31</v>
      </c>
      <c r="L193" s="75" t="s">
        <v>32</v>
      </c>
      <c r="M193" s="75" t="s">
        <v>33</v>
      </c>
      <c r="N193" s="75" t="s">
        <v>37</v>
      </c>
      <c r="O193" s="75" t="s">
        <v>8</v>
      </c>
      <c r="P193" s="75" t="s">
        <v>34</v>
      </c>
      <c r="Q193" s="75" t="s">
        <v>35</v>
      </c>
      <c r="R193" s="75" t="s">
        <v>31</v>
      </c>
      <c r="S193" s="75" t="s">
        <v>36</v>
      </c>
      <c r="T193" s="343"/>
    </row>
    <row r="194" spans="1:26" x14ac:dyDescent="0.15">
      <c r="A194" s="247" t="s">
        <v>56</v>
      </c>
      <c r="B194" s="247"/>
      <c r="C194" s="247"/>
      <c r="D194" s="247"/>
      <c r="E194" s="247"/>
      <c r="F194" s="247"/>
      <c r="G194" s="247"/>
      <c r="H194" s="247"/>
      <c r="I194" s="247"/>
      <c r="J194" s="247"/>
      <c r="K194" s="247"/>
      <c r="L194" s="247"/>
      <c r="M194" s="247"/>
      <c r="N194" s="247"/>
      <c r="O194" s="247"/>
      <c r="P194" s="247"/>
      <c r="Q194" s="247"/>
      <c r="R194" s="247"/>
      <c r="S194" s="247"/>
      <c r="T194" s="247"/>
      <c r="U194" s="56"/>
      <c r="V194" s="61"/>
      <c r="W194" s="61"/>
      <c r="X194" s="61"/>
      <c r="Y194" s="61"/>
      <c r="Z194" s="61"/>
    </row>
    <row r="195" spans="1:26" ht="24.75" customHeight="1" x14ac:dyDescent="0.15">
      <c r="A195" s="128" t="s">
        <v>274</v>
      </c>
      <c r="B195" s="344" t="s">
        <v>275</v>
      </c>
      <c r="C195" s="344"/>
      <c r="D195" s="344"/>
      <c r="E195" s="344"/>
      <c r="F195" s="344"/>
      <c r="G195" s="344"/>
      <c r="H195" s="344"/>
      <c r="I195" s="344"/>
      <c r="J195" s="15">
        <v>3</v>
      </c>
      <c r="K195" s="15">
        <v>0</v>
      </c>
      <c r="L195" s="15">
        <v>2</v>
      </c>
      <c r="M195" s="15">
        <v>0</v>
      </c>
      <c r="N195" s="10">
        <f t="shared" ref="N195" si="59">K195+L195+M195</f>
        <v>2</v>
      </c>
      <c r="O195" s="10">
        <f t="shared" ref="O195" si="60">P195-N195</f>
        <v>3</v>
      </c>
      <c r="P195" s="10">
        <f>ROUND(PRODUCT(J195,25)/14,0)</f>
        <v>5</v>
      </c>
      <c r="Q195" s="13"/>
      <c r="R195" s="7"/>
      <c r="S195" s="14" t="s">
        <v>36</v>
      </c>
      <c r="T195" s="7" t="s">
        <v>41</v>
      </c>
      <c r="U195" s="56"/>
      <c r="V195" s="61"/>
      <c r="W195" s="61"/>
      <c r="X195" s="61"/>
      <c r="Y195" s="61"/>
      <c r="Z195" s="61"/>
    </row>
    <row r="196" spans="1:26" x14ac:dyDescent="0.15">
      <c r="A196" s="348" t="s">
        <v>57</v>
      </c>
      <c r="B196" s="349"/>
      <c r="C196" s="349"/>
      <c r="D196" s="349"/>
      <c r="E196" s="349"/>
      <c r="F196" s="349"/>
      <c r="G196" s="349"/>
      <c r="H196" s="349"/>
      <c r="I196" s="349"/>
      <c r="J196" s="349"/>
      <c r="K196" s="349"/>
      <c r="L196" s="349"/>
      <c r="M196" s="349"/>
      <c r="N196" s="349"/>
      <c r="O196" s="349"/>
      <c r="P196" s="349"/>
      <c r="Q196" s="349"/>
      <c r="R196" s="349"/>
      <c r="S196" s="349"/>
      <c r="T196" s="350"/>
      <c r="U196" s="42"/>
    </row>
    <row r="197" spans="1:26" x14ac:dyDescent="0.15">
      <c r="A197" s="97" t="s">
        <v>277</v>
      </c>
      <c r="B197" s="244" t="s">
        <v>276</v>
      </c>
      <c r="C197" s="245"/>
      <c r="D197" s="245"/>
      <c r="E197" s="245"/>
      <c r="F197" s="245"/>
      <c r="G197" s="245"/>
      <c r="H197" s="245"/>
      <c r="I197" s="246"/>
      <c r="J197" s="15">
        <v>3</v>
      </c>
      <c r="K197" s="15">
        <v>2</v>
      </c>
      <c r="L197" s="15">
        <v>0</v>
      </c>
      <c r="M197" s="15">
        <v>0</v>
      </c>
      <c r="N197" s="10">
        <f t="shared" ref="N197:N198" si="61">K197+L197+M197</f>
        <v>2</v>
      </c>
      <c r="O197" s="10">
        <f t="shared" ref="O197:O198" si="62">P197-N197</f>
        <v>3</v>
      </c>
      <c r="P197" s="10">
        <f t="shared" ref="P197:P198" si="63">ROUND(PRODUCT(J197,25)/14,0)</f>
        <v>5</v>
      </c>
      <c r="Q197" s="13"/>
      <c r="R197" s="7" t="s">
        <v>31</v>
      </c>
      <c r="S197" s="14"/>
      <c r="T197" s="7" t="s">
        <v>42</v>
      </c>
      <c r="U197" s="42"/>
    </row>
    <row r="198" spans="1:26" s="99" customFormat="1" x14ac:dyDescent="0.15">
      <c r="A198" s="128" t="s">
        <v>278</v>
      </c>
      <c r="B198" s="239" t="s">
        <v>279</v>
      </c>
      <c r="C198" s="239"/>
      <c r="D198" s="239"/>
      <c r="E198" s="239"/>
      <c r="F198" s="239"/>
      <c r="G198" s="239"/>
      <c r="H198" s="239"/>
      <c r="I198" s="239"/>
      <c r="J198" s="15">
        <v>3</v>
      </c>
      <c r="K198" s="15">
        <v>2</v>
      </c>
      <c r="L198" s="15">
        <v>0</v>
      </c>
      <c r="M198" s="15">
        <v>0</v>
      </c>
      <c r="N198" s="10">
        <f t="shared" si="61"/>
        <v>2</v>
      </c>
      <c r="O198" s="10">
        <f t="shared" si="62"/>
        <v>3</v>
      </c>
      <c r="P198" s="10">
        <f t="shared" si="63"/>
        <v>5</v>
      </c>
      <c r="Q198" s="13"/>
      <c r="R198" s="7" t="s">
        <v>31</v>
      </c>
      <c r="S198" s="14"/>
      <c r="T198" s="7" t="s">
        <v>41</v>
      </c>
      <c r="U198" s="100"/>
    </row>
    <row r="199" spans="1:26" x14ac:dyDescent="0.15">
      <c r="A199" s="128" t="s">
        <v>280</v>
      </c>
      <c r="B199" s="239" t="s">
        <v>281</v>
      </c>
      <c r="C199" s="239"/>
      <c r="D199" s="239"/>
      <c r="E199" s="239"/>
      <c r="F199" s="239"/>
      <c r="G199" s="239"/>
      <c r="H199" s="239"/>
      <c r="I199" s="239"/>
      <c r="J199" s="15">
        <v>3</v>
      </c>
      <c r="K199" s="15">
        <v>2</v>
      </c>
      <c r="L199" s="15">
        <v>0</v>
      </c>
      <c r="M199" s="15">
        <v>0</v>
      </c>
      <c r="N199" s="10">
        <f>K199+L199+M199</f>
        <v>2</v>
      </c>
      <c r="O199" s="10">
        <f>P199-N199</f>
        <v>3</v>
      </c>
      <c r="P199" s="10">
        <f>ROUND(PRODUCT(J199,25)/14,0)</f>
        <v>5</v>
      </c>
      <c r="Q199" s="13"/>
      <c r="R199" s="7" t="s">
        <v>31</v>
      </c>
      <c r="S199" s="14"/>
      <c r="T199" s="7" t="s">
        <v>41</v>
      </c>
      <c r="U199" s="42"/>
    </row>
    <row r="200" spans="1:26" x14ac:dyDescent="0.15">
      <c r="A200" s="247" t="s">
        <v>59</v>
      </c>
      <c r="B200" s="247"/>
      <c r="C200" s="247"/>
      <c r="D200" s="247"/>
      <c r="E200" s="247"/>
      <c r="F200" s="247"/>
      <c r="G200" s="247"/>
      <c r="H200" s="247"/>
      <c r="I200" s="247"/>
      <c r="J200" s="247"/>
      <c r="K200" s="247"/>
      <c r="L200" s="247"/>
      <c r="M200" s="247"/>
      <c r="N200" s="247"/>
      <c r="O200" s="247"/>
      <c r="P200" s="247"/>
      <c r="Q200" s="247"/>
      <c r="R200" s="247"/>
      <c r="S200" s="247"/>
      <c r="T200" s="247"/>
      <c r="U200" s="42"/>
    </row>
    <row r="201" spans="1:26" x14ac:dyDescent="0.15">
      <c r="A201" s="143" t="s">
        <v>282</v>
      </c>
      <c r="B201" s="347" t="s">
        <v>283</v>
      </c>
      <c r="C201" s="347"/>
      <c r="D201" s="347"/>
      <c r="E201" s="347"/>
      <c r="F201" s="347"/>
      <c r="G201" s="347"/>
      <c r="H201" s="347"/>
      <c r="I201" s="347"/>
      <c r="J201" s="144">
        <v>3</v>
      </c>
      <c r="K201" s="144">
        <v>2</v>
      </c>
      <c r="L201" s="144">
        <v>2</v>
      </c>
      <c r="M201" s="144">
        <v>0</v>
      </c>
      <c r="N201" s="10">
        <f t="shared" ref="N201" si="64">K201+L201+M201</f>
        <v>4</v>
      </c>
      <c r="O201" s="10">
        <f t="shared" ref="O201" si="65">P201-N201</f>
        <v>2</v>
      </c>
      <c r="P201" s="10">
        <f t="shared" ref="P201" si="66">ROUND(PRODUCT(J201,25)/12,0)</f>
        <v>6</v>
      </c>
      <c r="Q201" s="13"/>
      <c r="R201" s="7" t="s">
        <v>31</v>
      </c>
      <c r="S201" s="14"/>
      <c r="T201" s="7" t="s">
        <v>41</v>
      </c>
      <c r="U201" s="81"/>
      <c r="V201" s="62"/>
      <c r="W201" s="62"/>
      <c r="X201" s="62"/>
      <c r="Y201" s="62"/>
      <c r="Z201" s="62"/>
    </row>
    <row r="202" spans="1:26" x14ac:dyDescent="0.15">
      <c r="A202" s="238" t="s">
        <v>135</v>
      </c>
      <c r="B202" s="238"/>
      <c r="C202" s="238"/>
      <c r="D202" s="238"/>
      <c r="E202" s="238"/>
      <c r="F202" s="238"/>
      <c r="G202" s="238"/>
      <c r="H202" s="238"/>
      <c r="I202" s="238"/>
      <c r="J202" s="12">
        <f>SUM(J195:J195,J197:J199,J201:J201)</f>
        <v>15</v>
      </c>
      <c r="K202" s="145">
        <f t="shared" ref="K202:P202" si="67">SUM(K195:K195,K197:K199,K201:K201)</f>
        <v>8</v>
      </c>
      <c r="L202" s="145">
        <f t="shared" si="67"/>
        <v>4</v>
      </c>
      <c r="M202" s="145">
        <f t="shared" si="67"/>
        <v>0</v>
      </c>
      <c r="N202" s="145">
        <f t="shared" si="67"/>
        <v>12</v>
      </c>
      <c r="O202" s="145">
        <f t="shared" si="67"/>
        <v>14</v>
      </c>
      <c r="P202" s="145">
        <f t="shared" si="67"/>
        <v>26</v>
      </c>
      <c r="Q202" s="12">
        <f>COUNTIF(Q195:Q195,"E")+COUNTIF(Q197:Q199,"E")+COUNTIF(Q201:Q201,"E")</f>
        <v>0</v>
      </c>
      <c r="R202" s="145">
        <f>COUNTIF(R195:R195,"c")+COUNTIF(R197:R199,"c")+COUNTIF(R201:R201,"c")</f>
        <v>4</v>
      </c>
      <c r="S202" s="145">
        <f>COUNTIF(S195:S195,"vp")+COUNTIF(S197:S199,"vp")+COUNTIF(S201:S201,"vp")</f>
        <v>1</v>
      </c>
      <c r="T202" s="78">
        <f>COUNTA(T195:T195,T197:T199,T201)</f>
        <v>5</v>
      </c>
    </row>
    <row r="203" spans="1:26" x14ac:dyDescent="0.15">
      <c r="A203" s="238" t="s">
        <v>53</v>
      </c>
      <c r="B203" s="238"/>
      <c r="C203" s="238"/>
      <c r="D203" s="238"/>
      <c r="E203" s="238"/>
      <c r="F203" s="238"/>
      <c r="G203" s="238"/>
      <c r="H203" s="238"/>
      <c r="I203" s="238"/>
      <c r="J203" s="238"/>
      <c r="K203" s="12">
        <f>SUM(K195:K195,K197:K199)*14+K201*12</f>
        <v>108</v>
      </c>
      <c r="L203" s="145">
        <f t="shared" ref="L203:P203" si="68">SUM(L195:L195,L197:L199)*14+L201*12</f>
        <v>52</v>
      </c>
      <c r="M203" s="145">
        <f t="shared" si="68"/>
        <v>0</v>
      </c>
      <c r="N203" s="145">
        <f t="shared" si="68"/>
        <v>160</v>
      </c>
      <c r="O203" s="145">
        <f t="shared" si="68"/>
        <v>192</v>
      </c>
      <c r="P203" s="145">
        <f t="shared" si="68"/>
        <v>352</v>
      </c>
      <c r="Q203" s="338"/>
      <c r="R203" s="338"/>
      <c r="S203" s="338"/>
      <c r="T203" s="338"/>
    </row>
    <row r="204" spans="1:26" x14ac:dyDescent="0.15">
      <c r="A204" s="238"/>
      <c r="B204" s="238"/>
      <c r="C204" s="238"/>
      <c r="D204" s="238"/>
      <c r="E204" s="238"/>
      <c r="F204" s="238"/>
      <c r="G204" s="238"/>
      <c r="H204" s="238"/>
      <c r="I204" s="238"/>
      <c r="J204" s="238"/>
      <c r="K204" s="337">
        <f>SUM(K203:M203)</f>
        <v>160</v>
      </c>
      <c r="L204" s="337"/>
      <c r="M204" s="337"/>
      <c r="N204" s="337">
        <f>SUM(N203:O203)</f>
        <v>352</v>
      </c>
      <c r="O204" s="337"/>
      <c r="P204" s="337"/>
      <c r="Q204" s="338"/>
      <c r="R204" s="338"/>
      <c r="S204" s="338"/>
      <c r="T204" s="338"/>
    </row>
    <row r="205" spans="1:26" x14ac:dyDescent="0.15">
      <c r="A205" s="268" t="s">
        <v>95</v>
      </c>
      <c r="B205" s="269"/>
      <c r="C205" s="269"/>
      <c r="D205" s="269"/>
      <c r="E205" s="269"/>
      <c r="F205" s="269"/>
      <c r="G205" s="269"/>
      <c r="H205" s="269"/>
      <c r="I205" s="269"/>
      <c r="J205" s="270"/>
      <c r="K205" s="272">
        <f>T202/SUM(T51,T67,T82,T98,T119,T134)</f>
        <v>0.12820512820512819</v>
      </c>
      <c r="L205" s="273"/>
      <c r="M205" s="273"/>
      <c r="N205" s="273"/>
      <c r="O205" s="273"/>
      <c r="P205" s="273"/>
      <c r="Q205" s="273"/>
      <c r="R205" s="273"/>
      <c r="S205" s="273"/>
      <c r="T205" s="274"/>
    </row>
    <row r="206" spans="1:26" x14ac:dyDescent="0.15">
      <c r="A206" s="271" t="s">
        <v>96</v>
      </c>
      <c r="B206" s="271"/>
      <c r="C206" s="271"/>
      <c r="D206" s="271"/>
      <c r="E206" s="271"/>
      <c r="F206" s="271"/>
      <c r="G206" s="271"/>
      <c r="H206" s="271"/>
      <c r="I206" s="271"/>
      <c r="J206" s="271"/>
      <c r="K206" s="272">
        <f>K204/(SUM(N51,N67,N82,N98,N119)*14+N134*12)</f>
        <v>8.1300813008130079E-2</v>
      </c>
      <c r="L206" s="273"/>
      <c r="M206" s="273"/>
      <c r="N206" s="273"/>
      <c r="O206" s="273"/>
      <c r="P206" s="273"/>
      <c r="Q206" s="273"/>
      <c r="R206" s="273"/>
      <c r="S206" s="273"/>
      <c r="T206" s="274"/>
    </row>
    <row r="207" spans="1:26" s="102" customFormat="1" x14ac:dyDescent="0.15">
      <c r="A207" s="68"/>
      <c r="B207" s="68"/>
      <c r="C207" s="68"/>
      <c r="D207" s="68"/>
      <c r="E207" s="68"/>
      <c r="F207" s="68"/>
      <c r="G207" s="68"/>
      <c r="H207" s="68"/>
      <c r="I207" s="68"/>
      <c r="J207" s="68"/>
      <c r="K207" s="69"/>
      <c r="L207" s="69"/>
      <c r="M207" s="69"/>
      <c r="N207" s="69"/>
      <c r="O207" s="69"/>
      <c r="P207" s="69"/>
      <c r="Q207" s="69"/>
      <c r="R207" s="69"/>
      <c r="S207" s="69"/>
      <c r="T207" s="69"/>
    </row>
    <row r="208" spans="1:26" s="99" customFormat="1" x14ac:dyDescent="0.15">
      <c r="A208" s="168" t="s">
        <v>132</v>
      </c>
      <c r="B208" s="169"/>
      <c r="C208" s="169"/>
      <c r="D208" s="169"/>
      <c r="E208" s="169"/>
      <c r="F208" s="169"/>
      <c r="G208" s="169"/>
      <c r="H208" s="169"/>
      <c r="I208" s="169"/>
      <c r="J208" s="169"/>
      <c r="K208" s="169"/>
      <c r="L208" s="169"/>
      <c r="M208" s="169"/>
      <c r="N208" s="169"/>
      <c r="O208" s="169"/>
      <c r="P208" s="169"/>
      <c r="Q208" s="169"/>
      <c r="R208" s="169"/>
      <c r="S208" s="169"/>
      <c r="T208" s="170"/>
    </row>
    <row r="209" spans="1:26" s="102" customFormat="1" x14ac:dyDescent="0.15">
      <c r="A209" s="241"/>
      <c r="B209" s="242"/>
      <c r="C209" s="242"/>
      <c r="D209" s="242"/>
      <c r="E209" s="242"/>
      <c r="F209" s="242"/>
      <c r="G209" s="242"/>
      <c r="H209" s="242"/>
      <c r="I209" s="242"/>
      <c r="J209" s="242"/>
      <c r="K209" s="242"/>
      <c r="L209" s="242"/>
      <c r="M209" s="242"/>
      <c r="N209" s="242"/>
      <c r="O209" s="242"/>
      <c r="P209" s="242"/>
      <c r="Q209" s="242"/>
      <c r="R209" s="242"/>
      <c r="S209" s="242"/>
      <c r="T209" s="243"/>
    </row>
    <row r="210" spans="1:26" s="99" customFormat="1" x14ac:dyDescent="0.15">
      <c r="A210" s="240" t="s">
        <v>30</v>
      </c>
      <c r="B210" s="168" t="s">
        <v>29</v>
      </c>
      <c r="C210" s="169"/>
      <c r="D210" s="169"/>
      <c r="E210" s="169"/>
      <c r="F210" s="169"/>
      <c r="G210" s="169"/>
      <c r="H210" s="169"/>
      <c r="I210" s="170"/>
      <c r="J210" s="343" t="s">
        <v>43</v>
      </c>
      <c r="K210" s="162" t="s">
        <v>27</v>
      </c>
      <c r="L210" s="163"/>
      <c r="M210" s="164"/>
      <c r="N210" s="162" t="s">
        <v>44</v>
      </c>
      <c r="O210" s="163"/>
      <c r="P210" s="164"/>
      <c r="Q210" s="162" t="s">
        <v>26</v>
      </c>
      <c r="R210" s="163"/>
      <c r="S210" s="164"/>
      <c r="T210" s="343" t="s">
        <v>25</v>
      </c>
    </row>
    <row r="211" spans="1:26" s="102" customFormat="1" x14ac:dyDescent="0.15">
      <c r="A211" s="240"/>
      <c r="B211" s="171"/>
      <c r="C211" s="172"/>
      <c r="D211" s="172"/>
      <c r="E211" s="172"/>
      <c r="F211" s="172"/>
      <c r="G211" s="172"/>
      <c r="H211" s="172"/>
      <c r="I211" s="173"/>
      <c r="J211" s="343"/>
      <c r="K211" s="165"/>
      <c r="L211" s="166"/>
      <c r="M211" s="167"/>
      <c r="N211" s="165"/>
      <c r="O211" s="166"/>
      <c r="P211" s="167"/>
      <c r="Q211" s="165"/>
      <c r="R211" s="166"/>
      <c r="S211" s="167"/>
      <c r="T211" s="343"/>
    </row>
    <row r="212" spans="1:26" s="99" customFormat="1" ht="14" x14ac:dyDescent="0.15">
      <c r="A212" s="240"/>
      <c r="B212" s="241"/>
      <c r="C212" s="242"/>
      <c r="D212" s="242"/>
      <c r="E212" s="242"/>
      <c r="F212" s="242"/>
      <c r="G212" s="242"/>
      <c r="H212" s="242"/>
      <c r="I212" s="243"/>
      <c r="J212" s="343"/>
      <c r="K212" s="96" t="s">
        <v>31</v>
      </c>
      <c r="L212" s="96" t="s">
        <v>32</v>
      </c>
      <c r="M212" s="96" t="s">
        <v>33</v>
      </c>
      <c r="N212" s="96" t="s">
        <v>37</v>
      </c>
      <c r="O212" s="96" t="s">
        <v>8</v>
      </c>
      <c r="P212" s="96" t="s">
        <v>34</v>
      </c>
      <c r="Q212" s="96" t="s">
        <v>35</v>
      </c>
      <c r="R212" s="96" t="s">
        <v>31</v>
      </c>
      <c r="S212" s="96" t="s">
        <v>36</v>
      </c>
      <c r="T212" s="343"/>
    </row>
    <row r="213" spans="1:26" s="99" customFormat="1" x14ac:dyDescent="0.15">
      <c r="A213" s="304" t="s">
        <v>129</v>
      </c>
      <c r="B213" s="304"/>
      <c r="C213" s="304"/>
      <c r="D213" s="304"/>
      <c r="E213" s="304"/>
      <c r="F213" s="304"/>
      <c r="G213" s="304"/>
      <c r="H213" s="304"/>
      <c r="I213" s="304"/>
      <c r="J213" s="304"/>
      <c r="K213" s="304"/>
      <c r="L213" s="304"/>
      <c r="M213" s="304"/>
      <c r="N213" s="304"/>
      <c r="O213" s="304"/>
      <c r="P213" s="304"/>
      <c r="Q213" s="304"/>
      <c r="R213" s="304"/>
      <c r="S213" s="304"/>
      <c r="T213" s="304"/>
      <c r="U213" s="100"/>
    </row>
    <row r="214" spans="1:26" s="99" customFormat="1" ht="14" x14ac:dyDescent="0.15">
      <c r="A214" s="97" t="s">
        <v>127</v>
      </c>
      <c r="B214" s="239" t="s">
        <v>141</v>
      </c>
      <c r="C214" s="239"/>
      <c r="D214" s="239"/>
      <c r="E214" s="239"/>
      <c r="F214" s="239"/>
      <c r="G214" s="239"/>
      <c r="H214" s="239"/>
      <c r="I214" s="239"/>
      <c r="J214" s="15">
        <v>3</v>
      </c>
      <c r="K214" s="15">
        <v>2</v>
      </c>
      <c r="L214" s="15">
        <v>0</v>
      </c>
      <c r="M214" s="15">
        <v>0</v>
      </c>
      <c r="N214" s="10">
        <f t="shared" ref="N214" si="69">K214+L214+M214</f>
        <v>2</v>
      </c>
      <c r="O214" s="10">
        <f t="shared" ref="O214" si="70">P214-N214</f>
        <v>3</v>
      </c>
      <c r="P214" s="10">
        <f t="shared" ref="P214" si="71">ROUND(PRODUCT(J214,25)/14,0)</f>
        <v>5</v>
      </c>
      <c r="Q214" s="13"/>
      <c r="R214" s="7"/>
      <c r="S214" s="14" t="s">
        <v>36</v>
      </c>
      <c r="T214" s="7" t="s">
        <v>42</v>
      </c>
      <c r="U214" s="100"/>
    </row>
    <row r="215" spans="1:26" s="124" customFormat="1" ht="15" customHeight="1" x14ac:dyDescent="0.15">
      <c r="A215" s="388" t="s">
        <v>128</v>
      </c>
      <c r="B215" s="390" t="s">
        <v>146</v>
      </c>
      <c r="C215" s="391"/>
      <c r="D215" s="391"/>
      <c r="E215" s="391"/>
      <c r="F215" s="391"/>
      <c r="G215" s="391"/>
      <c r="H215" s="391"/>
      <c r="I215" s="392"/>
      <c r="J215" s="396">
        <v>3</v>
      </c>
      <c r="K215" s="396">
        <v>2</v>
      </c>
      <c r="L215" s="396">
        <v>0</v>
      </c>
      <c r="M215" s="396">
        <v>0</v>
      </c>
      <c r="N215" s="248">
        <f>K215+L215+M215</f>
        <v>2</v>
      </c>
      <c r="O215" s="248">
        <f>P215-N215</f>
        <v>3</v>
      </c>
      <c r="P215" s="248">
        <f>ROUND(PRODUCT(J215,25)/14,0)</f>
        <v>5</v>
      </c>
      <c r="Q215" s="398"/>
      <c r="R215" s="339"/>
      <c r="S215" s="341" t="s">
        <v>36</v>
      </c>
      <c r="T215" s="339" t="s">
        <v>42</v>
      </c>
      <c r="U215" s="125"/>
    </row>
    <row r="216" spans="1:26" s="99" customFormat="1" x14ac:dyDescent="0.15">
      <c r="A216" s="389"/>
      <c r="B216" s="393"/>
      <c r="C216" s="394"/>
      <c r="D216" s="394"/>
      <c r="E216" s="394"/>
      <c r="F216" s="394"/>
      <c r="G216" s="394"/>
      <c r="H216" s="394"/>
      <c r="I216" s="395"/>
      <c r="J216" s="397"/>
      <c r="K216" s="397"/>
      <c r="L216" s="397"/>
      <c r="M216" s="397"/>
      <c r="N216" s="249"/>
      <c r="O216" s="249"/>
      <c r="P216" s="249"/>
      <c r="Q216" s="399"/>
      <c r="R216" s="340"/>
      <c r="S216" s="342"/>
      <c r="T216" s="340"/>
      <c r="U216" s="56"/>
      <c r="V216" s="61"/>
      <c r="W216" s="61"/>
      <c r="X216" s="61"/>
      <c r="Y216" s="61"/>
      <c r="Z216" s="61"/>
    </row>
    <row r="217" spans="1:26" s="99" customFormat="1" x14ac:dyDescent="0.15">
      <c r="A217" s="238" t="s">
        <v>135</v>
      </c>
      <c r="B217" s="238"/>
      <c r="C217" s="238"/>
      <c r="D217" s="238"/>
      <c r="E217" s="238"/>
      <c r="F217" s="238"/>
      <c r="G217" s="238"/>
      <c r="H217" s="238"/>
      <c r="I217" s="238"/>
      <c r="J217" s="98">
        <f>SUM(J214:J216)</f>
        <v>6</v>
      </c>
      <c r="K217" s="126">
        <f t="shared" ref="K217:P217" si="72">SUM(K214:K216)</f>
        <v>4</v>
      </c>
      <c r="L217" s="126">
        <f t="shared" si="72"/>
        <v>0</v>
      </c>
      <c r="M217" s="126">
        <f t="shared" si="72"/>
        <v>0</v>
      </c>
      <c r="N217" s="126">
        <f t="shared" si="72"/>
        <v>4</v>
      </c>
      <c r="O217" s="126">
        <f t="shared" si="72"/>
        <v>6</v>
      </c>
      <c r="P217" s="126">
        <f t="shared" si="72"/>
        <v>10</v>
      </c>
      <c r="Q217" s="98">
        <f>COUNTIF(Q214:Q216,"E")</f>
        <v>0</v>
      </c>
      <c r="R217" s="98">
        <f>COUNTIF(R214:R216,"C")</f>
        <v>0</v>
      </c>
      <c r="S217" s="98">
        <f>COUNTIF(S214:S216,"VP")</f>
        <v>2</v>
      </c>
      <c r="T217" s="78">
        <f>COUNTA(T214:T216)</f>
        <v>2</v>
      </c>
    </row>
    <row r="218" spans="1:26" s="99" customFormat="1" x14ac:dyDescent="0.15">
      <c r="A218" s="238" t="s">
        <v>53</v>
      </c>
      <c r="B218" s="238"/>
      <c r="C218" s="238"/>
      <c r="D218" s="238"/>
      <c r="E218" s="238"/>
      <c r="F218" s="238"/>
      <c r="G218" s="238"/>
      <c r="H218" s="238"/>
      <c r="I218" s="238"/>
      <c r="J218" s="238"/>
      <c r="K218" s="98">
        <f>SUM(K214:K216)*14</f>
        <v>56</v>
      </c>
      <c r="L218" s="126">
        <f t="shared" ref="L218:P218" si="73">SUM(L214:L216)*14</f>
        <v>0</v>
      </c>
      <c r="M218" s="126">
        <f t="shared" si="73"/>
        <v>0</v>
      </c>
      <c r="N218" s="126">
        <f t="shared" si="73"/>
        <v>56</v>
      </c>
      <c r="O218" s="126">
        <f t="shared" si="73"/>
        <v>84</v>
      </c>
      <c r="P218" s="126">
        <f t="shared" si="73"/>
        <v>140</v>
      </c>
      <c r="Q218" s="338"/>
      <c r="R218" s="338"/>
      <c r="S218" s="338"/>
      <c r="T218" s="338"/>
    </row>
    <row r="219" spans="1:26" s="99" customFormat="1" x14ac:dyDescent="0.15">
      <c r="A219" s="238"/>
      <c r="B219" s="238"/>
      <c r="C219" s="238"/>
      <c r="D219" s="238"/>
      <c r="E219" s="238"/>
      <c r="F219" s="238"/>
      <c r="G219" s="238"/>
      <c r="H219" s="238"/>
      <c r="I219" s="238"/>
      <c r="J219" s="238"/>
      <c r="K219" s="337">
        <f>SUM(K218:M218)</f>
        <v>56</v>
      </c>
      <c r="L219" s="337"/>
      <c r="M219" s="337"/>
      <c r="N219" s="337">
        <f>SUM(N218:O218)</f>
        <v>140</v>
      </c>
      <c r="O219" s="337"/>
      <c r="P219" s="337"/>
      <c r="Q219" s="338"/>
      <c r="R219" s="338"/>
      <c r="S219" s="338"/>
      <c r="T219" s="338"/>
    </row>
    <row r="220" spans="1:26" s="99" customFormat="1" ht="12.75" customHeight="1" x14ac:dyDescent="0.15">
      <c r="A220" s="268" t="s">
        <v>95</v>
      </c>
      <c r="B220" s="269"/>
      <c r="C220" s="269"/>
      <c r="D220" s="269"/>
      <c r="E220" s="269"/>
      <c r="F220" s="269"/>
      <c r="G220" s="269"/>
      <c r="H220" s="269"/>
      <c r="I220" s="269"/>
      <c r="J220" s="270"/>
      <c r="K220" s="272">
        <f>T217/SUM(T51,T67,T82,T98,T119,T134)</f>
        <v>5.128205128205128E-2</v>
      </c>
      <c r="L220" s="273"/>
      <c r="M220" s="273"/>
      <c r="N220" s="273"/>
      <c r="O220" s="273"/>
      <c r="P220" s="273"/>
      <c r="Q220" s="273"/>
      <c r="R220" s="273"/>
      <c r="S220" s="273"/>
      <c r="T220" s="274"/>
    </row>
    <row r="221" spans="1:26" s="99" customFormat="1" x14ac:dyDescent="0.15">
      <c r="A221" s="271" t="s">
        <v>96</v>
      </c>
      <c r="B221" s="271"/>
      <c r="C221" s="271"/>
      <c r="D221" s="271"/>
      <c r="E221" s="271"/>
      <c r="F221" s="271"/>
      <c r="G221" s="271"/>
      <c r="H221" s="271"/>
      <c r="I221" s="271"/>
      <c r="J221" s="271"/>
      <c r="K221" s="272">
        <f>K219/(SUM(N51,N67,N82,N98,N119)*14+N134*12)</f>
        <v>2.8455284552845527E-2</v>
      </c>
      <c r="L221" s="273"/>
      <c r="M221" s="273"/>
      <c r="N221" s="273"/>
      <c r="O221" s="273"/>
      <c r="P221" s="273"/>
      <c r="Q221" s="273"/>
      <c r="R221" s="273"/>
      <c r="S221" s="273"/>
      <c r="T221" s="274"/>
    </row>
    <row r="222" spans="1:26" s="99" customFormat="1" x14ac:dyDescent="0.15">
      <c r="A222" s="345" t="s">
        <v>134</v>
      </c>
      <c r="B222" s="345"/>
      <c r="C222" s="345"/>
      <c r="D222" s="345"/>
      <c r="E222" s="345"/>
      <c r="F222" s="345"/>
      <c r="G222" s="345"/>
      <c r="H222" s="345"/>
      <c r="I222" s="345"/>
      <c r="J222" s="345"/>
      <c r="K222" s="345"/>
      <c r="L222" s="345"/>
      <c r="M222" s="345"/>
      <c r="N222" s="345"/>
      <c r="O222" s="345"/>
      <c r="P222" s="345"/>
      <c r="Q222" s="345"/>
      <c r="R222" s="345"/>
      <c r="S222" s="345"/>
      <c r="T222" s="345"/>
    </row>
    <row r="223" spans="1:26" s="99" customFormat="1" x14ac:dyDescent="0.15">
      <c r="A223" s="346"/>
      <c r="B223" s="346"/>
      <c r="C223" s="346"/>
      <c r="D223" s="346"/>
      <c r="E223" s="346"/>
      <c r="F223" s="346"/>
      <c r="G223" s="346"/>
      <c r="H223" s="346"/>
      <c r="I223" s="346"/>
      <c r="J223" s="346"/>
      <c r="K223" s="346"/>
      <c r="L223" s="346"/>
      <c r="M223" s="346"/>
      <c r="N223" s="346"/>
      <c r="O223" s="346"/>
      <c r="P223" s="346"/>
      <c r="Q223" s="346"/>
      <c r="R223" s="346"/>
      <c r="S223" s="346"/>
      <c r="T223" s="346"/>
    </row>
    <row r="224" spans="1:26" s="99" customFormat="1" x14ac:dyDescent="0.15">
      <c r="A224" s="346"/>
      <c r="B224" s="346"/>
      <c r="C224" s="346"/>
      <c r="D224" s="346"/>
      <c r="E224" s="346"/>
      <c r="F224" s="346"/>
      <c r="G224" s="346"/>
      <c r="H224" s="346"/>
      <c r="I224" s="346"/>
      <c r="J224" s="346"/>
      <c r="K224" s="346"/>
      <c r="L224" s="346"/>
      <c r="M224" s="346"/>
      <c r="N224" s="346"/>
      <c r="O224" s="346"/>
      <c r="P224" s="346"/>
      <c r="Q224" s="346"/>
      <c r="R224" s="346"/>
      <c r="S224" s="346"/>
      <c r="T224" s="346"/>
    </row>
    <row r="225" spans="1:20" s="99" customFormat="1" x14ac:dyDescent="0.15">
      <c r="A225" s="68"/>
      <c r="B225" s="68"/>
      <c r="C225" s="68"/>
      <c r="D225" s="68"/>
      <c r="E225" s="68"/>
      <c r="F225" s="68"/>
      <c r="G225" s="68"/>
      <c r="H225" s="68"/>
      <c r="I225" s="68"/>
      <c r="J225" s="68"/>
      <c r="K225" s="69"/>
      <c r="L225" s="69"/>
      <c r="M225" s="69"/>
      <c r="N225" s="69"/>
      <c r="O225" s="69"/>
      <c r="P225" s="69"/>
      <c r="Q225" s="69"/>
      <c r="R225" s="69"/>
      <c r="S225" s="69"/>
      <c r="T225" s="69"/>
    </row>
    <row r="226" spans="1:20" s="99" customFormat="1" x14ac:dyDescent="0.15">
      <c r="A226" s="68"/>
      <c r="B226" s="68"/>
      <c r="C226" s="68"/>
      <c r="D226" s="68"/>
      <c r="E226" s="68"/>
      <c r="F226" s="68"/>
      <c r="G226" s="68"/>
      <c r="H226" s="68"/>
      <c r="I226" s="68"/>
      <c r="J226" s="68"/>
      <c r="K226" s="69"/>
      <c r="L226" s="69"/>
      <c r="M226" s="69"/>
      <c r="N226" s="69"/>
      <c r="O226" s="69"/>
      <c r="P226" s="69"/>
      <c r="Q226" s="69"/>
      <c r="R226" s="69"/>
      <c r="S226" s="69"/>
      <c r="T226" s="69"/>
    </row>
    <row r="227" spans="1:20" s="99" customFormat="1" x14ac:dyDescent="0.15">
      <c r="A227" s="68"/>
      <c r="B227" s="68"/>
      <c r="C227" s="68"/>
      <c r="D227" s="68"/>
      <c r="E227" s="68"/>
      <c r="F227" s="68"/>
      <c r="G227" s="68"/>
      <c r="H227" s="68"/>
      <c r="I227" s="68"/>
      <c r="J227" s="68"/>
      <c r="K227" s="69"/>
      <c r="L227" s="69"/>
      <c r="M227" s="69"/>
      <c r="N227" s="69"/>
      <c r="O227" s="69"/>
      <c r="P227" s="69"/>
      <c r="Q227" s="69"/>
      <c r="R227" s="69"/>
      <c r="S227" s="69"/>
      <c r="T227" s="69"/>
    </row>
    <row r="228" spans="1:20" s="99" customFormat="1" x14ac:dyDescent="0.15">
      <c r="A228" s="68"/>
      <c r="B228" s="68"/>
      <c r="C228" s="68"/>
      <c r="D228" s="68"/>
      <c r="E228" s="68"/>
      <c r="F228" s="68"/>
      <c r="G228" s="68"/>
      <c r="H228" s="68"/>
      <c r="I228" s="68"/>
      <c r="J228" s="68"/>
      <c r="K228" s="69"/>
      <c r="L228" s="69"/>
      <c r="M228" s="69"/>
      <c r="N228" s="69"/>
      <c r="O228" s="69"/>
      <c r="P228" s="69"/>
      <c r="Q228" s="69"/>
      <c r="R228" s="69"/>
      <c r="S228" s="69"/>
      <c r="T228" s="69"/>
    </row>
    <row r="229" spans="1:20" s="102" customFormat="1" x14ac:dyDescent="0.15">
      <c r="A229" s="240" t="s">
        <v>133</v>
      </c>
      <c r="B229" s="240"/>
      <c r="C229" s="240"/>
      <c r="D229" s="240"/>
      <c r="E229" s="240"/>
      <c r="F229" s="240"/>
      <c r="G229" s="240"/>
      <c r="H229" s="240"/>
      <c r="I229" s="240"/>
      <c r="J229" s="240"/>
      <c r="K229" s="240"/>
      <c r="L229" s="240"/>
      <c r="M229" s="240"/>
      <c r="N229" s="240"/>
      <c r="O229" s="240"/>
      <c r="P229" s="240"/>
      <c r="Q229" s="240"/>
      <c r="R229" s="240"/>
      <c r="S229" s="240"/>
      <c r="T229" s="240"/>
    </row>
    <row r="230" spans="1:20" s="99" customFormat="1" x14ac:dyDescent="0.15">
      <c r="A230" s="240"/>
      <c r="B230" s="240"/>
      <c r="C230" s="240"/>
      <c r="D230" s="240"/>
      <c r="E230" s="240"/>
      <c r="F230" s="240"/>
      <c r="G230" s="240"/>
      <c r="H230" s="240"/>
      <c r="I230" s="240"/>
      <c r="J230" s="240"/>
      <c r="K230" s="240"/>
      <c r="L230" s="240"/>
      <c r="M230" s="240"/>
      <c r="N230" s="240"/>
      <c r="O230" s="240"/>
      <c r="P230" s="240"/>
      <c r="Q230" s="240"/>
      <c r="R230" s="240"/>
      <c r="S230" s="240"/>
      <c r="T230" s="240"/>
    </row>
    <row r="231" spans="1:20" s="99" customFormat="1" ht="15" customHeight="1" x14ac:dyDescent="0.15">
      <c r="A231" s="168"/>
      <c r="B231" s="169"/>
      <c r="C231" s="169"/>
      <c r="D231" s="169"/>
      <c r="E231" s="169"/>
      <c r="F231" s="169"/>
      <c r="G231" s="169"/>
      <c r="H231" s="169"/>
      <c r="I231" s="170"/>
      <c r="J231" s="179" t="s">
        <v>43</v>
      </c>
      <c r="K231" s="162" t="s">
        <v>27</v>
      </c>
      <c r="L231" s="163"/>
      <c r="M231" s="164"/>
      <c r="N231" s="162" t="s">
        <v>44</v>
      </c>
      <c r="O231" s="163"/>
      <c r="P231" s="164"/>
      <c r="Q231" s="162" t="s">
        <v>26</v>
      </c>
      <c r="R231" s="163"/>
      <c r="S231" s="164"/>
      <c r="T231" s="179" t="s">
        <v>130</v>
      </c>
    </row>
    <row r="232" spans="1:20" s="99" customFormat="1" x14ac:dyDescent="0.15">
      <c r="A232" s="171"/>
      <c r="B232" s="172"/>
      <c r="C232" s="172"/>
      <c r="D232" s="172"/>
      <c r="E232" s="172"/>
      <c r="F232" s="172"/>
      <c r="G232" s="172"/>
      <c r="H232" s="172"/>
      <c r="I232" s="173"/>
      <c r="J232" s="180"/>
      <c r="K232" s="165"/>
      <c r="L232" s="166"/>
      <c r="M232" s="167"/>
      <c r="N232" s="165"/>
      <c r="O232" s="166"/>
      <c r="P232" s="167"/>
      <c r="Q232" s="165"/>
      <c r="R232" s="166"/>
      <c r="S232" s="167"/>
      <c r="T232" s="180"/>
    </row>
    <row r="233" spans="1:20" s="99" customFormat="1" ht="14" x14ac:dyDescent="0.15">
      <c r="A233" s="241"/>
      <c r="B233" s="242"/>
      <c r="C233" s="242"/>
      <c r="D233" s="242"/>
      <c r="E233" s="242"/>
      <c r="F233" s="242"/>
      <c r="G233" s="242"/>
      <c r="H233" s="242"/>
      <c r="I233" s="243"/>
      <c r="J233" s="181"/>
      <c r="K233" s="96" t="s">
        <v>31</v>
      </c>
      <c r="L233" s="96" t="s">
        <v>32</v>
      </c>
      <c r="M233" s="96" t="s">
        <v>33</v>
      </c>
      <c r="N233" s="96" t="s">
        <v>37</v>
      </c>
      <c r="O233" s="96" t="s">
        <v>8</v>
      </c>
      <c r="P233" s="96" t="s">
        <v>34</v>
      </c>
      <c r="Q233" s="96" t="s">
        <v>35</v>
      </c>
      <c r="R233" s="96" t="s">
        <v>31</v>
      </c>
      <c r="S233" s="96" t="s">
        <v>36</v>
      </c>
      <c r="T233" s="181"/>
    </row>
    <row r="234" spans="1:20" s="99" customFormat="1" ht="12.75" customHeight="1" x14ac:dyDescent="0.15">
      <c r="A234" s="238" t="s">
        <v>135</v>
      </c>
      <c r="B234" s="238"/>
      <c r="C234" s="238"/>
      <c r="D234" s="238"/>
      <c r="E234" s="238"/>
      <c r="F234" s="238"/>
      <c r="G234" s="238"/>
      <c r="H234" s="238"/>
      <c r="I234" s="238"/>
      <c r="J234" s="98">
        <f t="shared" ref="J234:T234" si="74">J202+J217</f>
        <v>21</v>
      </c>
      <c r="K234" s="98">
        <f t="shared" si="74"/>
        <v>12</v>
      </c>
      <c r="L234" s="98">
        <f t="shared" si="74"/>
        <v>4</v>
      </c>
      <c r="M234" s="98">
        <f t="shared" si="74"/>
        <v>0</v>
      </c>
      <c r="N234" s="98">
        <f t="shared" si="74"/>
        <v>16</v>
      </c>
      <c r="O234" s="98">
        <f t="shared" si="74"/>
        <v>20</v>
      </c>
      <c r="P234" s="98">
        <f t="shared" si="74"/>
        <v>36</v>
      </c>
      <c r="Q234" s="98">
        <f t="shared" si="74"/>
        <v>0</v>
      </c>
      <c r="R234" s="98">
        <f t="shared" si="74"/>
        <v>4</v>
      </c>
      <c r="S234" s="98">
        <f t="shared" si="74"/>
        <v>3</v>
      </c>
      <c r="T234" s="98">
        <f t="shared" si="74"/>
        <v>7</v>
      </c>
    </row>
    <row r="235" spans="1:20" s="99" customFormat="1" x14ac:dyDescent="0.15">
      <c r="A235" s="238" t="s">
        <v>53</v>
      </c>
      <c r="B235" s="238"/>
      <c r="C235" s="238"/>
      <c r="D235" s="238"/>
      <c r="E235" s="238"/>
      <c r="F235" s="238"/>
      <c r="G235" s="238"/>
      <c r="H235" s="238"/>
      <c r="I235" s="238"/>
      <c r="J235" s="238"/>
      <c r="K235" s="98">
        <f t="shared" ref="K235:P235" si="75">K203+K218</f>
        <v>164</v>
      </c>
      <c r="L235" s="98">
        <f t="shared" si="75"/>
        <v>52</v>
      </c>
      <c r="M235" s="98">
        <f t="shared" si="75"/>
        <v>0</v>
      </c>
      <c r="N235" s="98">
        <f t="shared" si="75"/>
        <v>216</v>
      </c>
      <c r="O235" s="98">
        <f t="shared" si="75"/>
        <v>276</v>
      </c>
      <c r="P235" s="98">
        <f t="shared" si="75"/>
        <v>492</v>
      </c>
      <c r="Q235" s="338"/>
      <c r="R235" s="338"/>
      <c r="S235" s="338"/>
      <c r="T235" s="338"/>
    </row>
    <row r="236" spans="1:20" s="99" customFormat="1" x14ac:dyDescent="0.15">
      <c r="A236" s="238"/>
      <c r="B236" s="238"/>
      <c r="C236" s="238"/>
      <c r="D236" s="238"/>
      <c r="E236" s="238"/>
      <c r="F236" s="238"/>
      <c r="G236" s="238"/>
      <c r="H236" s="238"/>
      <c r="I236" s="238"/>
      <c r="J236" s="238"/>
      <c r="K236" s="337">
        <f>K204+K219</f>
        <v>216</v>
      </c>
      <c r="L236" s="337"/>
      <c r="M236" s="337"/>
      <c r="N236" s="337">
        <f>N204+N219</f>
        <v>492</v>
      </c>
      <c r="O236" s="337"/>
      <c r="P236" s="337"/>
      <c r="Q236" s="338"/>
      <c r="R236" s="338"/>
      <c r="S236" s="338"/>
      <c r="T236" s="338"/>
    </row>
    <row r="237" spans="1:20" s="99" customFormat="1" ht="12.75" customHeight="1" x14ac:dyDescent="0.15">
      <c r="A237" s="268" t="s">
        <v>95</v>
      </c>
      <c r="B237" s="269"/>
      <c r="C237" s="269"/>
      <c r="D237" s="269"/>
      <c r="E237" s="269"/>
      <c r="F237" s="269"/>
      <c r="G237" s="269"/>
      <c r="H237" s="269"/>
      <c r="I237" s="269"/>
      <c r="J237" s="270"/>
      <c r="K237" s="272">
        <f>T234/SUM(T51,T67,T82,T98,T119,T134)</f>
        <v>0.17948717948717949</v>
      </c>
      <c r="L237" s="273"/>
      <c r="M237" s="273"/>
      <c r="N237" s="273"/>
      <c r="O237" s="273"/>
      <c r="P237" s="273"/>
      <c r="Q237" s="273"/>
      <c r="R237" s="273"/>
      <c r="S237" s="273"/>
      <c r="T237" s="274"/>
    </row>
    <row r="238" spans="1:20" s="99" customFormat="1" x14ac:dyDescent="0.15">
      <c r="A238" s="271" t="s">
        <v>96</v>
      </c>
      <c r="B238" s="271"/>
      <c r="C238" s="271"/>
      <c r="D238" s="271"/>
      <c r="E238" s="271"/>
      <c r="F238" s="271"/>
      <c r="G238" s="271"/>
      <c r="H238" s="271"/>
      <c r="I238" s="271"/>
      <c r="J238" s="271"/>
      <c r="K238" s="272">
        <f>K236/(SUM(N51,N67,N82,N98,N119)*14+N134*12)</f>
        <v>0.10975609756097561</v>
      </c>
      <c r="L238" s="273"/>
      <c r="M238" s="273"/>
      <c r="N238" s="273"/>
      <c r="O238" s="273"/>
      <c r="P238" s="273"/>
      <c r="Q238" s="273"/>
      <c r="R238" s="273"/>
      <c r="S238" s="273"/>
      <c r="T238" s="274"/>
    </row>
    <row r="239" spans="1:20" s="102" customFormat="1" x14ac:dyDescent="0.15">
      <c r="A239" s="68"/>
      <c r="B239" s="68"/>
      <c r="C239" s="68"/>
      <c r="D239" s="68"/>
      <c r="E239" s="68"/>
      <c r="F239" s="68"/>
      <c r="G239" s="68"/>
      <c r="H239" s="68"/>
      <c r="I239" s="68"/>
      <c r="J239" s="68"/>
      <c r="K239" s="69"/>
      <c r="L239" s="69"/>
      <c r="M239" s="69"/>
      <c r="N239" s="69"/>
      <c r="O239" s="69"/>
      <c r="P239" s="69"/>
      <c r="Q239" s="69"/>
      <c r="R239" s="69"/>
      <c r="S239" s="69"/>
      <c r="T239" s="69"/>
    </row>
    <row r="240" spans="1:20" s="102" customFormat="1" x14ac:dyDescent="0.15">
      <c r="A240" s="68"/>
      <c r="B240" s="68"/>
      <c r="C240" s="68"/>
      <c r="D240" s="68"/>
      <c r="E240" s="68"/>
      <c r="F240" s="68"/>
      <c r="G240" s="68"/>
      <c r="H240" s="68"/>
      <c r="I240" s="68"/>
      <c r="J240" s="68"/>
      <c r="K240" s="69"/>
      <c r="L240" s="69"/>
      <c r="M240" s="69"/>
      <c r="N240" s="69"/>
      <c r="O240" s="69"/>
      <c r="P240" s="69"/>
      <c r="Q240" s="69"/>
      <c r="R240" s="69"/>
      <c r="S240" s="69"/>
      <c r="T240" s="69"/>
    </row>
    <row r="241" spans="1:26" s="102" customFormat="1" x14ac:dyDescent="0.15">
      <c r="A241" s="68"/>
      <c r="B241" s="68"/>
      <c r="C241" s="68"/>
      <c r="D241" s="68"/>
      <c r="E241" s="68"/>
      <c r="F241" s="68"/>
      <c r="G241" s="68"/>
      <c r="H241" s="68"/>
      <c r="I241" s="68"/>
      <c r="J241" s="68"/>
      <c r="K241" s="69"/>
      <c r="L241" s="69"/>
      <c r="M241" s="69"/>
      <c r="N241" s="69"/>
      <c r="O241" s="69"/>
      <c r="P241" s="69"/>
      <c r="Q241" s="69"/>
      <c r="R241" s="69"/>
      <c r="S241" s="69"/>
      <c r="T241" s="69"/>
    </row>
    <row r="242" spans="1:26" s="99" customFormat="1" x14ac:dyDescent="0.15">
      <c r="A242" s="68"/>
      <c r="B242" s="68"/>
      <c r="C242" s="68"/>
      <c r="D242" s="68"/>
      <c r="E242" s="68"/>
      <c r="F242" s="68"/>
      <c r="G242" s="68"/>
      <c r="H242" s="68"/>
      <c r="I242" s="68"/>
      <c r="J242" s="68"/>
      <c r="K242" s="69"/>
      <c r="L242" s="69"/>
      <c r="M242" s="69"/>
      <c r="N242" s="69"/>
      <c r="O242" s="69"/>
      <c r="P242" s="69"/>
      <c r="Q242" s="69"/>
      <c r="R242" s="69"/>
      <c r="S242" s="69"/>
      <c r="T242" s="69"/>
    </row>
    <row r="243" spans="1:26" s="99" customFormat="1" x14ac:dyDescent="0.15">
      <c r="A243" s="68"/>
      <c r="B243" s="68"/>
      <c r="C243" s="68"/>
      <c r="D243" s="68"/>
      <c r="E243" s="68"/>
      <c r="F243" s="68"/>
      <c r="G243" s="68"/>
      <c r="H243" s="68"/>
      <c r="I243" s="68"/>
      <c r="J243" s="68"/>
      <c r="K243" s="69"/>
      <c r="L243" s="69"/>
      <c r="M243" s="69"/>
      <c r="N243" s="69"/>
      <c r="O243" s="69"/>
      <c r="P243" s="69"/>
      <c r="Q243" s="69"/>
      <c r="R243" s="69"/>
      <c r="S243" s="69"/>
      <c r="T243" s="69"/>
    </row>
    <row r="244" spans="1:26" s="99" customFormat="1" x14ac:dyDescent="0.15">
      <c r="A244" s="68"/>
      <c r="B244" s="68"/>
      <c r="C244" s="68"/>
      <c r="D244" s="68"/>
      <c r="E244" s="68"/>
      <c r="F244" s="68"/>
      <c r="G244" s="68"/>
      <c r="H244" s="68"/>
      <c r="I244" s="68"/>
      <c r="J244" s="68"/>
      <c r="K244" s="69"/>
      <c r="L244" s="69"/>
      <c r="M244" s="69"/>
      <c r="N244" s="69"/>
      <c r="O244" s="69"/>
      <c r="P244" s="69"/>
      <c r="Q244" s="69"/>
      <c r="R244" s="69"/>
      <c r="S244" s="69"/>
      <c r="T244" s="69"/>
    </row>
    <row r="245" spans="1:26" s="99" customFormat="1" x14ac:dyDescent="0.15">
      <c r="A245" s="68"/>
      <c r="B245" s="68"/>
      <c r="C245" s="68"/>
      <c r="D245" s="68"/>
      <c r="E245" s="68"/>
      <c r="F245" s="68"/>
      <c r="G245" s="68"/>
      <c r="H245" s="68"/>
      <c r="I245" s="68"/>
      <c r="J245" s="68"/>
      <c r="K245" s="69"/>
      <c r="L245" s="69"/>
      <c r="M245" s="69"/>
      <c r="N245" s="69"/>
      <c r="O245" s="69"/>
      <c r="P245" s="69"/>
      <c r="Q245" s="69"/>
      <c r="R245" s="69"/>
      <c r="S245" s="69"/>
      <c r="T245" s="69"/>
    </row>
    <row r="246" spans="1:26" s="99" customFormat="1" x14ac:dyDescent="0.15">
      <c r="A246" s="68"/>
      <c r="B246" s="68"/>
      <c r="C246" s="68"/>
      <c r="D246" s="68"/>
      <c r="E246" s="68"/>
      <c r="F246" s="68"/>
      <c r="G246" s="68"/>
      <c r="H246" s="68"/>
      <c r="I246" s="68"/>
      <c r="J246" s="68"/>
      <c r="K246" s="69"/>
      <c r="L246" s="69"/>
      <c r="M246" s="69"/>
      <c r="N246" s="69"/>
      <c r="O246" s="69"/>
      <c r="P246" s="69"/>
      <c r="Q246" s="69"/>
      <c r="R246" s="69"/>
      <c r="S246" s="69"/>
      <c r="T246" s="69"/>
    </row>
    <row r="247" spans="1:26" s="102" customFormat="1" x14ac:dyDescent="0.15">
      <c r="A247" s="351" t="s">
        <v>60</v>
      </c>
      <c r="B247" s="351"/>
      <c r="C247" s="351"/>
      <c r="D247" s="351"/>
      <c r="E247" s="351"/>
      <c r="F247" s="351"/>
      <c r="G247" s="351"/>
      <c r="H247" s="351"/>
      <c r="I247" s="351"/>
      <c r="J247" s="351"/>
      <c r="K247" s="351"/>
      <c r="L247" s="351"/>
      <c r="M247" s="351"/>
      <c r="N247" s="351"/>
      <c r="O247" s="351"/>
      <c r="P247" s="351"/>
      <c r="Q247" s="351"/>
      <c r="R247" s="351"/>
      <c r="S247" s="351"/>
      <c r="T247" s="351"/>
    </row>
    <row r="248" spans="1:26" x14ac:dyDescent="0.15">
      <c r="A248" s="242"/>
      <c r="B248" s="242"/>
      <c r="C248" s="242"/>
      <c r="D248" s="242"/>
      <c r="E248" s="242"/>
      <c r="F248" s="242"/>
      <c r="G248" s="242"/>
      <c r="H248" s="242"/>
      <c r="I248" s="242"/>
      <c r="J248" s="242"/>
      <c r="K248" s="242"/>
      <c r="L248" s="242"/>
      <c r="M248" s="242"/>
      <c r="N248" s="242"/>
      <c r="O248" s="242"/>
      <c r="P248" s="242"/>
      <c r="Q248" s="242"/>
      <c r="R248" s="242"/>
      <c r="S248" s="242"/>
      <c r="T248" s="242"/>
    </row>
    <row r="249" spans="1:26" x14ac:dyDescent="0.15">
      <c r="A249" s="361" t="s">
        <v>62</v>
      </c>
      <c r="B249" s="362"/>
      <c r="C249" s="362"/>
      <c r="D249" s="362"/>
      <c r="E249" s="362"/>
      <c r="F249" s="362"/>
      <c r="G249" s="362"/>
      <c r="H249" s="362"/>
      <c r="I249" s="362"/>
      <c r="J249" s="362"/>
      <c r="K249" s="362"/>
      <c r="L249" s="362"/>
      <c r="M249" s="362"/>
      <c r="N249" s="362"/>
      <c r="O249" s="362"/>
      <c r="P249" s="362"/>
      <c r="Q249" s="362"/>
      <c r="R249" s="362"/>
      <c r="S249" s="362"/>
      <c r="T249" s="363"/>
      <c r="U249" s="42"/>
    </row>
    <row r="250" spans="1:26" s="102" customFormat="1" x14ac:dyDescent="0.15">
      <c r="A250" s="364"/>
      <c r="B250" s="365"/>
      <c r="C250" s="365"/>
      <c r="D250" s="365"/>
      <c r="E250" s="365"/>
      <c r="F250" s="365"/>
      <c r="G250" s="365"/>
      <c r="H250" s="365"/>
      <c r="I250" s="365"/>
      <c r="J250" s="365"/>
      <c r="K250" s="365"/>
      <c r="L250" s="365"/>
      <c r="M250" s="365"/>
      <c r="N250" s="365"/>
      <c r="O250" s="365"/>
      <c r="P250" s="365"/>
      <c r="Q250" s="365"/>
      <c r="R250" s="365"/>
      <c r="S250" s="365"/>
      <c r="T250" s="366"/>
      <c r="U250" s="103"/>
    </row>
    <row r="251" spans="1:26" x14ac:dyDescent="0.15">
      <c r="A251" s="254" t="s">
        <v>30</v>
      </c>
      <c r="B251" s="254" t="s">
        <v>29</v>
      </c>
      <c r="C251" s="254"/>
      <c r="D251" s="254"/>
      <c r="E251" s="254"/>
      <c r="F251" s="254"/>
      <c r="G251" s="254"/>
      <c r="H251" s="254"/>
      <c r="I251" s="254"/>
      <c r="J251" s="255" t="s">
        <v>43</v>
      </c>
      <c r="K251" s="283" t="s">
        <v>27</v>
      </c>
      <c r="L251" s="284"/>
      <c r="M251" s="285"/>
      <c r="N251" s="283" t="s">
        <v>44</v>
      </c>
      <c r="O251" s="284"/>
      <c r="P251" s="285"/>
      <c r="Q251" s="283" t="s">
        <v>26</v>
      </c>
      <c r="R251" s="284"/>
      <c r="S251" s="285"/>
      <c r="T251" s="255" t="s">
        <v>25</v>
      </c>
      <c r="U251" s="42"/>
    </row>
    <row r="252" spans="1:26" s="102" customFormat="1" x14ac:dyDescent="0.15">
      <c r="A252" s="254"/>
      <c r="B252" s="254"/>
      <c r="C252" s="254"/>
      <c r="D252" s="254"/>
      <c r="E252" s="254"/>
      <c r="F252" s="254"/>
      <c r="G252" s="254"/>
      <c r="H252" s="254"/>
      <c r="I252" s="254"/>
      <c r="J252" s="255"/>
      <c r="K252" s="286"/>
      <c r="L252" s="287"/>
      <c r="M252" s="288"/>
      <c r="N252" s="286"/>
      <c r="O252" s="287"/>
      <c r="P252" s="288"/>
      <c r="Q252" s="286"/>
      <c r="R252" s="287"/>
      <c r="S252" s="288"/>
      <c r="T252" s="255"/>
      <c r="U252" s="103"/>
    </row>
    <row r="253" spans="1:26" ht="14" x14ac:dyDescent="0.15">
      <c r="A253" s="254"/>
      <c r="B253" s="254"/>
      <c r="C253" s="254"/>
      <c r="D253" s="254"/>
      <c r="E253" s="254"/>
      <c r="F253" s="254"/>
      <c r="G253" s="254"/>
      <c r="H253" s="254"/>
      <c r="I253" s="254"/>
      <c r="J253" s="255"/>
      <c r="K253" s="74" t="s">
        <v>31</v>
      </c>
      <c r="L253" s="74" t="s">
        <v>32</v>
      </c>
      <c r="M253" s="74" t="s">
        <v>33</v>
      </c>
      <c r="N253" s="74" t="s">
        <v>37</v>
      </c>
      <c r="O253" s="74" t="s">
        <v>8</v>
      </c>
      <c r="P253" s="74" t="s">
        <v>34</v>
      </c>
      <c r="Q253" s="74" t="s">
        <v>35</v>
      </c>
      <c r="R253" s="74" t="s">
        <v>31</v>
      </c>
      <c r="S253" s="74" t="s">
        <v>36</v>
      </c>
      <c r="T253" s="255"/>
      <c r="U253" s="42"/>
    </row>
    <row r="254" spans="1:26" x14ac:dyDescent="0.15">
      <c r="A254" s="254" t="s">
        <v>61</v>
      </c>
      <c r="B254" s="254"/>
      <c r="C254" s="254"/>
      <c r="D254" s="254"/>
      <c r="E254" s="254"/>
      <c r="F254" s="254"/>
      <c r="G254" s="254"/>
      <c r="H254" s="254"/>
      <c r="I254" s="254"/>
      <c r="J254" s="254"/>
      <c r="K254" s="254"/>
      <c r="L254" s="254"/>
      <c r="M254" s="254"/>
      <c r="N254" s="254"/>
      <c r="O254" s="254"/>
      <c r="P254" s="254"/>
      <c r="Q254" s="254"/>
      <c r="R254" s="254"/>
      <c r="S254" s="254"/>
      <c r="T254" s="254"/>
      <c r="U254" s="42"/>
    </row>
    <row r="255" spans="1:26" ht="30" customHeight="1" x14ac:dyDescent="0.2">
      <c r="A255" s="18" t="str">
        <f t="shared" ref="A255:A263" si="76">IF(ISNA(INDEX($A$39:$T$204,MATCH($B255,$B$39:$B$204,0),1)),"",INDEX($A$39:$T$204,MATCH($B255,$B$39:$B$204,0),1))</f>
        <v>ULR4101</v>
      </c>
      <c r="B255" s="263" t="s">
        <v>150</v>
      </c>
      <c r="C255" s="263"/>
      <c r="D255" s="263"/>
      <c r="E255" s="263"/>
      <c r="F255" s="263"/>
      <c r="G255" s="263"/>
      <c r="H255" s="263"/>
      <c r="I255" s="263"/>
      <c r="J255" s="10">
        <f t="shared" ref="J255:J263" si="77">IF(ISNA(INDEX($A$39:$T$204,MATCH($B255,$B$39:$B$204,0),10)),"",INDEX($A$39:$T$204,MATCH($B255,$B$39:$B$204,0),10))</f>
        <v>6</v>
      </c>
      <c r="K255" s="10">
        <f t="shared" ref="K255:K263" si="78">IF(ISNA(INDEX($A$39:$T$204,MATCH($B255,$B$39:$B$204,0),11)),"",INDEX($A$39:$T$204,MATCH($B255,$B$39:$B$204,0),11))</f>
        <v>2</v>
      </c>
      <c r="L255" s="10">
        <f t="shared" ref="L255:L263" si="79">IF(ISNA(INDEX($A$39:$T$204,MATCH($B255,$B$39:$B$204,0),12)),"",INDEX($A$39:$T$204,MATCH($B255,$B$39:$B$204,0),12))</f>
        <v>2</v>
      </c>
      <c r="M255" s="10">
        <f t="shared" ref="M255:M263" si="80">IF(ISNA(INDEX($A$39:$T$204,MATCH($B255,$B$39:$B$204,0),13)),"",INDEX($A$39:$T$204,MATCH($B255,$B$39:$B$204,0),13))</f>
        <v>0</v>
      </c>
      <c r="N255" s="10">
        <f t="shared" ref="N255:N263" si="81">IF(ISNA(INDEX($A$39:$T$204,MATCH($B255,$B$39:$B$204,0),14)),"",INDEX($A$39:$T$204,MATCH($B255,$B$39:$B$204,0),14))</f>
        <v>4</v>
      </c>
      <c r="O255" s="10">
        <f t="shared" ref="O255:O263" si="82">IF(ISNA(INDEX($A$39:$T$204,MATCH($B255,$B$39:$B$204,0),15)),"",INDEX($A$39:$T$204,MATCH($B255,$B$39:$B$204,0),15))</f>
        <v>7</v>
      </c>
      <c r="P255" s="10">
        <f t="shared" ref="P255:P263" si="83">IF(ISNA(INDEX($A$39:$T$204,MATCH($B255,$B$39:$B$204,0),16)),"",INDEX($A$39:$T$204,MATCH($B255,$B$39:$B$204,0),16))</f>
        <v>11</v>
      </c>
      <c r="Q255" s="16" t="str">
        <f t="shared" ref="Q255:Q263" si="84">IF(ISNA(INDEX($A$39:$T$204,MATCH($B255,$B$39:$B$204,0),17)),"",INDEX($A$39:$T$204,MATCH($B255,$B$39:$B$204,0),17))</f>
        <v>E</v>
      </c>
      <c r="R255" s="16">
        <f t="shared" ref="R255:R263" si="85">IF(ISNA(INDEX($A$39:$T$204,MATCH($B255,$B$39:$B$204,0),18)),"",INDEX($A$39:$T$204,MATCH($B255,$B$39:$B$204,0),18))</f>
        <v>0</v>
      </c>
      <c r="S255" s="16">
        <f t="shared" ref="S255:S263" si="86">IF(ISNA(INDEX($A$39:$T$204,MATCH($B255,$B$39:$B$204,0),19)),"",INDEX($A$39:$T$204,MATCH($B255,$B$39:$B$204,0),19))</f>
        <v>0</v>
      </c>
      <c r="T255" s="16" t="str">
        <f t="shared" ref="T255:T263" si="87">IF(ISNA(INDEX($A$39:$T$204,MATCH($B255,$B$39:$B$204,0),20)),"",INDEX($A$39:$T$204,MATCH($B255,$B$39:$B$204,0),20))</f>
        <v>DF</v>
      </c>
      <c r="U255" s="79"/>
      <c r="V255" s="63"/>
      <c r="W255" s="63"/>
      <c r="X255" s="63"/>
      <c r="Y255" s="63"/>
      <c r="Z255" s="63"/>
    </row>
    <row r="256" spans="1:26" ht="30" customHeight="1" x14ac:dyDescent="0.2">
      <c r="A256" s="18" t="str">
        <f t="shared" si="76"/>
        <v>ULR4207</v>
      </c>
      <c r="B256" s="263" t="s">
        <v>152</v>
      </c>
      <c r="C256" s="263"/>
      <c r="D256" s="263"/>
      <c r="E256" s="263"/>
      <c r="F256" s="263"/>
      <c r="G256" s="263"/>
      <c r="H256" s="263"/>
      <c r="I256" s="263"/>
      <c r="J256" s="10">
        <f t="shared" si="77"/>
        <v>6</v>
      </c>
      <c r="K256" s="10">
        <f t="shared" si="78"/>
        <v>2</v>
      </c>
      <c r="L256" s="10">
        <f t="shared" si="79"/>
        <v>2</v>
      </c>
      <c r="M256" s="10">
        <f t="shared" si="80"/>
        <v>0</v>
      </c>
      <c r="N256" s="10">
        <f t="shared" si="81"/>
        <v>4</v>
      </c>
      <c r="O256" s="10">
        <f t="shared" si="82"/>
        <v>7</v>
      </c>
      <c r="P256" s="10">
        <f t="shared" si="83"/>
        <v>11</v>
      </c>
      <c r="Q256" s="16" t="str">
        <f t="shared" si="84"/>
        <v>E</v>
      </c>
      <c r="R256" s="16">
        <f t="shared" si="85"/>
        <v>0</v>
      </c>
      <c r="S256" s="16">
        <f t="shared" si="86"/>
        <v>0</v>
      </c>
      <c r="T256" s="16" t="str">
        <f t="shared" si="87"/>
        <v>DF</v>
      </c>
      <c r="U256" s="80"/>
      <c r="V256" s="63"/>
      <c r="W256" s="63"/>
      <c r="X256" s="63"/>
      <c r="Y256" s="63"/>
      <c r="Z256" s="63"/>
    </row>
    <row r="257" spans="1:26" ht="30" customHeight="1" x14ac:dyDescent="0.2">
      <c r="A257" s="18" t="str">
        <f t="shared" si="76"/>
        <v>ULR4624</v>
      </c>
      <c r="B257" s="263" t="s">
        <v>154</v>
      </c>
      <c r="C257" s="263"/>
      <c r="D257" s="263"/>
      <c r="E257" s="263"/>
      <c r="F257" s="263"/>
      <c r="G257" s="263"/>
      <c r="H257" s="263"/>
      <c r="I257" s="263"/>
      <c r="J257" s="10">
        <f t="shared" si="77"/>
        <v>5</v>
      </c>
      <c r="K257" s="10">
        <f t="shared" si="78"/>
        <v>2</v>
      </c>
      <c r="L257" s="10">
        <f t="shared" si="79"/>
        <v>2</v>
      </c>
      <c r="M257" s="10">
        <f t="shared" si="80"/>
        <v>0</v>
      </c>
      <c r="N257" s="10">
        <f t="shared" si="81"/>
        <v>4</v>
      </c>
      <c r="O257" s="10">
        <f t="shared" si="82"/>
        <v>5</v>
      </c>
      <c r="P257" s="10">
        <f t="shared" si="83"/>
        <v>9</v>
      </c>
      <c r="Q257" s="16" t="str">
        <f t="shared" si="84"/>
        <v>E</v>
      </c>
      <c r="R257" s="16">
        <f t="shared" si="85"/>
        <v>0</v>
      </c>
      <c r="S257" s="16">
        <f t="shared" si="86"/>
        <v>0</v>
      </c>
      <c r="T257" s="16" t="str">
        <f t="shared" si="87"/>
        <v>DF</v>
      </c>
      <c r="U257" s="80"/>
      <c r="V257" s="63"/>
      <c r="W257" s="63"/>
      <c r="X257" s="63"/>
      <c r="Y257" s="63"/>
      <c r="Z257" s="63"/>
    </row>
    <row r="258" spans="1:26" ht="30" customHeight="1" x14ac:dyDescent="0.2">
      <c r="A258" s="18" t="str">
        <f t="shared" si="76"/>
        <v>ULR4104</v>
      </c>
      <c r="B258" s="263" t="s">
        <v>156</v>
      </c>
      <c r="C258" s="263"/>
      <c r="D258" s="263"/>
      <c r="E258" s="263"/>
      <c r="F258" s="263"/>
      <c r="G258" s="263"/>
      <c r="H258" s="263"/>
      <c r="I258" s="263"/>
      <c r="J258" s="10">
        <f t="shared" si="77"/>
        <v>6</v>
      </c>
      <c r="K258" s="10">
        <f t="shared" si="78"/>
        <v>2</v>
      </c>
      <c r="L258" s="10">
        <f t="shared" si="79"/>
        <v>2</v>
      </c>
      <c r="M258" s="10">
        <f t="shared" si="80"/>
        <v>0</v>
      </c>
      <c r="N258" s="10">
        <f t="shared" si="81"/>
        <v>4</v>
      </c>
      <c r="O258" s="10">
        <f t="shared" si="82"/>
        <v>7</v>
      </c>
      <c r="P258" s="10">
        <f t="shared" si="83"/>
        <v>11</v>
      </c>
      <c r="Q258" s="16" t="str">
        <f t="shared" si="84"/>
        <v>E</v>
      </c>
      <c r="R258" s="16">
        <f t="shared" si="85"/>
        <v>0</v>
      </c>
      <c r="S258" s="16">
        <f t="shared" si="86"/>
        <v>0</v>
      </c>
      <c r="T258" s="16" t="str">
        <f t="shared" si="87"/>
        <v>DF</v>
      </c>
      <c r="U258" s="80"/>
      <c r="V258" s="63"/>
      <c r="W258" s="63"/>
      <c r="X258" s="63"/>
      <c r="Y258" s="63"/>
      <c r="Z258" s="63"/>
    </row>
    <row r="259" spans="1:26" ht="30" customHeight="1" x14ac:dyDescent="0.2">
      <c r="A259" s="18" t="str">
        <f t="shared" si="76"/>
        <v>ULR4102</v>
      </c>
      <c r="B259" s="263" t="s">
        <v>160</v>
      </c>
      <c r="C259" s="263"/>
      <c r="D259" s="263"/>
      <c r="E259" s="263"/>
      <c r="F259" s="263"/>
      <c r="G259" s="263"/>
      <c r="H259" s="263"/>
      <c r="I259" s="263"/>
      <c r="J259" s="10">
        <f t="shared" si="77"/>
        <v>6</v>
      </c>
      <c r="K259" s="10">
        <f t="shared" si="78"/>
        <v>2</v>
      </c>
      <c r="L259" s="10">
        <f t="shared" si="79"/>
        <v>2</v>
      </c>
      <c r="M259" s="10">
        <f t="shared" si="80"/>
        <v>0</v>
      </c>
      <c r="N259" s="10">
        <f t="shared" si="81"/>
        <v>4</v>
      </c>
      <c r="O259" s="10">
        <f t="shared" si="82"/>
        <v>7</v>
      </c>
      <c r="P259" s="10">
        <f t="shared" si="83"/>
        <v>11</v>
      </c>
      <c r="Q259" s="16" t="str">
        <f t="shared" si="84"/>
        <v>E</v>
      </c>
      <c r="R259" s="16">
        <f t="shared" si="85"/>
        <v>0</v>
      </c>
      <c r="S259" s="16">
        <f t="shared" si="86"/>
        <v>0</v>
      </c>
      <c r="T259" s="16" t="str">
        <f t="shared" si="87"/>
        <v>DF</v>
      </c>
      <c r="U259" s="80"/>
      <c r="V259" s="63"/>
      <c r="W259" s="63"/>
      <c r="X259" s="63"/>
      <c r="Y259" s="63"/>
      <c r="Z259" s="63"/>
    </row>
    <row r="260" spans="1:26" s="147" customFormat="1" ht="15" x14ac:dyDescent="0.2">
      <c r="A260" s="18" t="str">
        <f t="shared" si="76"/>
        <v>ULR4208</v>
      </c>
      <c r="B260" s="250" t="s">
        <v>164</v>
      </c>
      <c r="C260" s="250"/>
      <c r="D260" s="250"/>
      <c r="E260" s="250"/>
      <c r="F260" s="250"/>
      <c r="G260" s="250"/>
      <c r="H260" s="250"/>
      <c r="I260" s="250"/>
      <c r="J260" s="10">
        <f t="shared" si="77"/>
        <v>6</v>
      </c>
      <c r="K260" s="10">
        <f t="shared" si="78"/>
        <v>2</v>
      </c>
      <c r="L260" s="10">
        <f t="shared" si="79"/>
        <v>2</v>
      </c>
      <c r="M260" s="10">
        <f t="shared" si="80"/>
        <v>0</v>
      </c>
      <c r="N260" s="10">
        <f t="shared" si="81"/>
        <v>4</v>
      </c>
      <c r="O260" s="10">
        <f t="shared" si="82"/>
        <v>7</v>
      </c>
      <c r="P260" s="10">
        <f t="shared" si="83"/>
        <v>11</v>
      </c>
      <c r="Q260" s="16" t="str">
        <f t="shared" si="84"/>
        <v>E</v>
      </c>
      <c r="R260" s="16">
        <f t="shared" si="85"/>
        <v>0</v>
      </c>
      <c r="S260" s="16">
        <f t="shared" si="86"/>
        <v>0</v>
      </c>
      <c r="T260" s="16" t="str">
        <f t="shared" si="87"/>
        <v>DF</v>
      </c>
      <c r="U260" s="80"/>
      <c r="V260" s="63"/>
      <c r="W260" s="63"/>
      <c r="X260" s="63"/>
      <c r="Y260" s="63"/>
      <c r="Z260" s="63"/>
    </row>
    <row r="261" spans="1:26" ht="15" x14ac:dyDescent="0.2">
      <c r="A261" s="18" t="str">
        <f t="shared" si="76"/>
        <v>ULR4311</v>
      </c>
      <c r="B261" s="250" t="s">
        <v>170</v>
      </c>
      <c r="C261" s="250"/>
      <c r="D261" s="250"/>
      <c r="E261" s="250"/>
      <c r="F261" s="250"/>
      <c r="G261" s="250"/>
      <c r="H261" s="250"/>
      <c r="I261" s="250"/>
      <c r="J261" s="10">
        <f t="shared" si="77"/>
        <v>5</v>
      </c>
      <c r="K261" s="10">
        <f t="shared" si="78"/>
        <v>2</v>
      </c>
      <c r="L261" s="10">
        <f t="shared" si="79"/>
        <v>2</v>
      </c>
      <c r="M261" s="10">
        <f t="shared" si="80"/>
        <v>0</v>
      </c>
      <c r="N261" s="10">
        <f t="shared" si="81"/>
        <v>4</v>
      </c>
      <c r="O261" s="10">
        <f t="shared" si="82"/>
        <v>5</v>
      </c>
      <c r="P261" s="10">
        <f t="shared" si="83"/>
        <v>9</v>
      </c>
      <c r="Q261" s="16" t="str">
        <f t="shared" si="84"/>
        <v>E</v>
      </c>
      <c r="R261" s="16">
        <f t="shared" si="85"/>
        <v>0</v>
      </c>
      <c r="S261" s="16">
        <f t="shared" si="86"/>
        <v>0</v>
      </c>
      <c r="T261" s="16" t="str">
        <f t="shared" si="87"/>
        <v>DF</v>
      </c>
      <c r="U261" s="80"/>
      <c r="V261" s="63"/>
      <c r="W261" s="63"/>
      <c r="X261" s="63"/>
      <c r="Y261" s="63"/>
      <c r="Z261" s="63"/>
    </row>
    <row r="262" spans="1:26" ht="28.5" customHeight="1" x14ac:dyDescent="0.2">
      <c r="A262" s="18" t="str">
        <f t="shared" si="76"/>
        <v>ULR4416</v>
      </c>
      <c r="B262" s="263" t="s">
        <v>180</v>
      </c>
      <c r="C262" s="263"/>
      <c r="D262" s="263"/>
      <c r="E262" s="263"/>
      <c r="F262" s="263"/>
      <c r="G262" s="263"/>
      <c r="H262" s="263"/>
      <c r="I262" s="263"/>
      <c r="J262" s="10">
        <f t="shared" si="77"/>
        <v>5</v>
      </c>
      <c r="K262" s="10">
        <f t="shared" si="78"/>
        <v>2</v>
      </c>
      <c r="L262" s="10">
        <f t="shared" si="79"/>
        <v>2</v>
      </c>
      <c r="M262" s="10">
        <f t="shared" si="80"/>
        <v>0</v>
      </c>
      <c r="N262" s="10">
        <f t="shared" si="81"/>
        <v>4</v>
      </c>
      <c r="O262" s="10">
        <f t="shared" si="82"/>
        <v>5</v>
      </c>
      <c r="P262" s="10">
        <f t="shared" si="83"/>
        <v>9</v>
      </c>
      <c r="Q262" s="16" t="str">
        <f t="shared" si="84"/>
        <v>E</v>
      </c>
      <c r="R262" s="16">
        <f t="shared" si="85"/>
        <v>0</v>
      </c>
      <c r="S262" s="16">
        <f t="shared" si="86"/>
        <v>0</v>
      </c>
      <c r="T262" s="16" t="str">
        <f t="shared" si="87"/>
        <v>DF</v>
      </c>
      <c r="U262" s="80"/>
      <c r="V262" s="63"/>
      <c r="W262" s="63"/>
      <c r="X262" s="63"/>
      <c r="Y262" s="63"/>
      <c r="Z262" s="63"/>
    </row>
    <row r="263" spans="1:26" s="150" customFormat="1" ht="15" x14ac:dyDescent="0.2">
      <c r="A263" s="18" t="str">
        <f t="shared" si="76"/>
        <v>ULR4513</v>
      </c>
      <c r="B263" s="462" t="s">
        <v>191</v>
      </c>
      <c r="C263" s="462"/>
      <c r="D263" s="462"/>
      <c r="E263" s="462"/>
      <c r="F263" s="462"/>
      <c r="G263" s="462"/>
      <c r="H263" s="462"/>
      <c r="I263" s="462"/>
      <c r="J263" s="10">
        <f t="shared" si="77"/>
        <v>5</v>
      </c>
      <c r="K263" s="10">
        <f t="shared" si="78"/>
        <v>2</v>
      </c>
      <c r="L263" s="10">
        <f t="shared" si="79"/>
        <v>2</v>
      </c>
      <c r="M263" s="10">
        <f t="shared" si="80"/>
        <v>0</v>
      </c>
      <c r="N263" s="10">
        <f t="shared" si="81"/>
        <v>4</v>
      </c>
      <c r="O263" s="10">
        <f t="shared" si="82"/>
        <v>5</v>
      </c>
      <c r="P263" s="10">
        <f t="shared" si="83"/>
        <v>9</v>
      </c>
      <c r="Q263" s="16" t="str">
        <f t="shared" si="84"/>
        <v>E</v>
      </c>
      <c r="R263" s="16">
        <f t="shared" si="85"/>
        <v>0</v>
      </c>
      <c r="S263" s="16">
        <f t="shared" si="86"/>
        <v>0</v>
      </c>
      <c r="T263" s="16" t="str">
        <f t="shared" si="87"/>
        <v>DF</v>
      </c>
      <c r="U263" s="160"/>
      <c r="V263" s="161"/>
      <c r="W263" s="63"/>
      <c r="X263" s="63"/>
      <c r="Y263" s="63"/>
      <c r="Z263" s="63"/>
    </row>
    <row r="264" spans="1:26" ht="15" x14ac:dyDescent="0.2">
      <c r="A264" s="72" t="s">
        <v>28</v>
      </c>
      <c r="B264" s="262"/>
      <c r="C264" s="262"/>
      <c r="D264" s="262"/>
      <c r="E264" s="262"/>
      <c r="F264" s="262"/>
      <c r="G264" s="262"/>
      <c r="H264" s="262"/>
      <c r="I264" s="262"/>
      <c r="J264" s="12">
        <f>SUM(J255:J263)</f>
        <v>50</v>
      </c>
      <c r="K264" s="149">
        <f t="shared" ref="K264:P264" si="88">SUM(K255:K263)</f>
        <v>18</v>
      </c>
      <c r="L264" s="149">
        <f t="shared" si="88"/>
        <v>18</v>
      </c>
      <c r="M264" s="149">
        <f t="shared" si="88"/>
        <v>0</v>
      </c>
      <c r="N264" s="149">
        <f t="shared" si="88"/>
        <v>36</v>
      </c>
      <c r="O264" s="149">
        <f t="shared" si="88"/>
        <v>55</v>
      </c>
      <c r="P264" s="149">
        <f t="shared" si="88"/>
        <v>91</v>
      </c>
      <c r="Q264" s="72">
        <f>COUNTIF(Q255:Q263,"E")</f>
        <v>9</v>
      </c>
      <c r="R264" s="72">
        <f>COUNTIF(R255:R263,"C")</f>
        <v>0</v>
      </c>
      <c r="S264" s="72">
        <f>COUNTIF(S255:S263,"VP")</f>
        <v>0</v>
      </c>
      <c r="T264" s="73">
        <f>COUNTA(T255:T263)</f>
        <v>9</v>
      </c>
      <c r="U264" s="80"/>
      <c r="V264" s="63"/>
      <c r="W264" s="63"/>
      <c r="X264" s="63"/>
      <c r="Y264" s="63"/>
      <c r="Z264" s="63"/>
    </row>
    <row r="265" spans="1:26" ht="15" x14ac:dyDescent="0.2">
      <c r="A265" s="254" t="s">
        <v>74</v>
      </c>
      <c r="B265" s="254"/>
      <c r="C265" s="254"/>
      <c r="D265" s="254"/>
      <c r="E265" s="254"/>
      <c r="F265" s="254"/>
      <c r="G265" s="254"/>
      <c r="H265" s="254"/>
      <c r="I265" s="254"/>
      <c r="J265" s="254"/>
      <c r="K265" s="254"/>
      <c r="L265" s="254"/>
      <c r="M265" s="254"/>
      <c r="N265" s="254"/>
      <c r="O265" s="254"/>
      <c r="P265" s="254"/>
      <c r="Q265" s="254"/>
      <c r="R265" s="254"/>
      <c r="S265" s="254"/>
      <c r="T265" s="254"/>
      <c r="U265" s="80"/>
      <c r="V265" s="63"/>
      <c r="W265" s="63"/>
      <c r="X265" s="63"/>
      <c r="Y265" s="63"/>
      <c r="Z265" s="63"/>
    </row>
    <row r="266" spans="1:26" ht="15" x14ac:dyDescent="0.2">
      <c r="A266" s="18" t="str">
        <f>IF(ISNA(INDEX($A$39:$T$204,MATCH($B266,$B$39:$B$204,0),1)),"",INDEX($A$39:$T$204,MATCH($B266,$B$39:$B$204,0),1))</f>
        <v>ULR4520</v>
      </c>
      <c r="B266" s="250" t="s">
        <v>200</v>
      </c>
      <c r="C266" s="250"/>
      <c r="D266" s="250"/>
      <c r="E266" s="250"/>
      <c r="F266" s="250"/>
      <c r="G266" s="250"/>
      <c r="H266" s="250"/>
      <c r="I266" s="250"/>
      <c r="J266" s="10">
        <f>IF(ISNA(INDEX($A$39:$T$204,MATCH($B266,$B$39:$B$204,0),10)),"",INDEX($A$39:$T$204,MATCH($B266,$B$39:$B$204,0),10))</f>
        <v>5</v>
      </c>
      <c r="K266" s="10">
        <f>IF(ISNA(INDEX($A$39:$T$204,MATCH($B266,$B$39:$B$204,0),11)),"",INDEX($A$39:$T$204,MATCH($B266,$B$39:$B$204,0),11))</f>
        <v>2</v>
      </c>
      <c r="L266" s="10">
        <f>IF(ISNA(INDEX($A$39:$T$204,MATCH($B266,$B$39:$B$204,0),12)),"",INDEX($A$39:$T$204,MATCH($B266,$B$39:$B$204,0),12))</f>
        <v>2</v>
      </c>
      <c r="M266" s="10">
        <f>IF(ISNA(INDEX($A$39:$T$204,MATCH($B266,$B$39:$B$204,0),13)),"",INDEX($A$39:$T$204,MATCH($B266,$B$39:$B$204,0),13))</f>
        <v>0</v>
      </c>
      <c r="N266" s="10">
        <f>IF(ISNA(INDEX($A$39:$T$204,MATCH($B266,$B$39:$B$204,0),14)),"",INDEX($A$39:$T$204,MATCH($B266,$B$39:$B$204,0),14))</f>
        <v>4</v>
      </c>
      <c r="O266" s="10">
        <f>IF(ISNA(INDEX($A$39:$T$204,MATCH($B266,$B$39:$B$204,0),15)),"",INDEX($A$39:$T$204,MATCH($B266,$B$39:$B$204,0),15))</f>
        <v>6</v>
      </c>
      <c r="P266" s="10">
        <f>IF(ISNA(INDEX($A$39:$T$204,MATCH($B266,$B$39:$B$204,0),16)),"",INDEX($A$39:$T$204,MATCH($B266,$B$39:$B$204,0),16))</f>
        <v>10</v>
      </c>
      <c r="Q266" s="16" t="str">
        <f>IF(ISNA(INDEX($A$39:$T$204,MATCH($B266,$B$39:$B$204,0),17)),"",INDEX($A$39:$T$204,MATCH($B266,$B$39:$B$204,0),17))</f>
        <v>E</v>
      </c>
      <c r="R266" s="16">
        <f>IF(ISNA(INDEX($A$39:$T$204,MATCH($B266,$B$39:$B$204,0),18)),"",INDEX($A$39:$T$204,MATCH($B266,$B$39:$B$204,0),18))</f>
        <v>0</v>
      </c>
      <c r="S266" s="16">
        <f>IF(ISNA(INDEX($A$39:$T$204,MATCH($B266,$B$39:$B$204,0),19)),"",INDEX($A$39:$T$204,MATCH($B266,$B$39:$B$204,0),19))</f>
        <v>0</v>
      </c>
      <c r="T266" s="16" t="str">
        <f>IF(ISNA(INDEX($A$39:$T$204,MATCH($B266,$B$39:$B$204,0),20)),"",INDEX($A$39:$T$204,MATCH($B266,$B$39:$B$204,0),20))</f>
        <v>DF</v>
      </c>
      <c r="U266" s="80"/>
      <c r="V266" s="63"/>
      <c r="W266" s="63"/>
      <c r="X266" s="63"/>
      <c r="Y266" s="63"/>
      <c r="Z266" s="63"/>
    </row>
    <row r="267" spans="1:26" ht="15" x14ac:dyDescent="0.2">
      <c r="A267" s="72" t="s">
        <v>28</v>
      </c>
      <c r="B267" s="254"/>
      <c r="C267" s="254"/>
      <c r="D267" s="254"/>
      <c r="E267" s="254"/>
      <c r="F267" s="254"/>
      <c r="G267" s="254"/>
      <c r="H267" s="254"/>
      <c r="I267" s="254"/>
      <c r="J267" s="12">
        <f t="shared" ref="J267:P267" si="89">SUM(J266:J266)</f>
        <v>5</v>
      </c>
      <c r="K267" s="12">
        <f t="shared" si="89"/>
        <v>2</v>
      </c>
      <c r="L267" s="12">
        <f t="shared" si="89"/>
        <v>2</v>
      </c>
      <c r="M267" s="12">
        <f t="shared" si="89"/>
        <v>0</v>
      </c>
      <c r="N267" s="12">
        <f t="shared" si="89"/>
        <v>4</v>
      </c>
      <c r="O267" s="12">
        <f t="shared" si="89"/>
        <v>6</v>
      </c>
      <c r="P267" s="12">
        <f t="shared" si="89"/>
        <v>10</v>
      </c>
      <c r="Q267" s="72">
        <f>COUNTIF(Q266:Q266,"E")</f>
        <v>1</v>
      </c>
      <c r="R267" s="72">
        <f>COUNTIF(R266:R266,"C")</f>
        <v>0</v>
      </c>
      <c r="S267" s="72">
        <f>COUNTIF(S266:S266,"VP")</f>
        <v>0</v>
      </c>
      <c r="T267" s="73">
        <f>COUNTA(T266:T266)</f>
        <v>1</v>
      </c>
      <c r="U267" s="80"/>
      <c r="V267" s="63"/>
      <c r="W267" s="63"/>
      <c r="X267" s="63"/>
      <c r="Y267" s="63"/>
      <c r="Z267" s="63"/>
    </row>
    <row r="268" spans="1:26" ht="15" x14ac:dyDescent="0.2">
      <c r="A268" s="238" t="s">
        <v>135</v>
      </c>
      <c r="B268" s="238"/>
      <c r="C268" s="238"/>
      <c r="D268" s="238"/>
      <c r="E268" s="238"/>
      <c r="F268" s="238"/>
      <c r="G268" s="238"/>
      <c r="H268" s="238"/>
      <c r="I268" s="238"/>
      <c r="J268" s="12">
        <f t="shared" ref="J268:T268" si="90">SUM(J264,J267)</f>
        <v>55</v>
      </c>
      <c r="K268" s="12">
        <f t="shared" si="90"/>
        <v>20</v>
      </c>
      <c r="L268" s="12">
        <f t="shared" si="90"/>
        <v>20</v>
      </c>
      <c r="M268" s="12">
        <f t="shared" si="90"/>
        <v>0</v>
      </c>
      <c r="N268" s="12">
        <f t="shared" si="90"/>
        <v>40</v>
      </c>
      <c r="O268" s="12">
        <f t="shared" si="90"/>
        <v>61</v>
      </c>
      <c r="P268" s="12">
        <f t="shared" si="90"/>
        <v>101</v>
      </c>
      <c r="Q268" s="12">
        <f t="shared" si="90"/>
        <v>10</v>
      </c>
      <c r="R268" s="12">
        <f t="shared" si="90"/>
        <v>0</v>
      </c>
      <c r="S268" s="12">
        <f t="shared" si="90"/>
        <v>0</v>
      </c>
      <c r="T268" s="78">
        <f t="shared" si="90"/>
        <v>10</v>
      </c>
      <c r="U268" s="80"/>
      <c r="V268" s="63"/>
      <c r="W268" s="63"/>
      <c r="X268" s="63"/>
      <c r="Y268" s="63"/>
      <c r="Z268" s="63"/>
    </row>
    <row r="269" spans="1:26" ht="15" x14ac:dyDescent="0.2">
      <c r="A269" s="238" t="s">
        <v>53</v>
      </c>
      <c r="B269" s="238"/>
      <c r="C269" s="238"/>
      <c r="D269" s="238"/>
      <c r="E269" s="238"/>
      <c r="F269" s="238"/>
      <c r="G269" s="238"/>
      <c r="H269" s="238"/>
      <c r="I269" s="238"/>
      <c r="J269" s="238"/>
      <c r="K269" s="12">
        <f t="shared" ref="K269:P269" si="91">K264*14+K267*12</f>
        <v>276</v>
      </c>
      <c r="L269" s="12">
        <f t="shared" si="91"/>
        <v>276</v>
      </c>
      <c r="M269" s="12">
        <f t="shared" si="91"/>
        <v>0</v>
      </c>
      <c r="N269" s="12">
        <f t="shared" si="91"/>
        <v>552</v>
      </c>
      <c r="O269" s="12">
        <f t="shared" si="91"/>
        <v>842</v>
      </c>
      <c r="P269" s="12">
        <f t="shared" si="91"/>
        <v>1394</v>
      </c>
      <c r="Q269" s="338"/>
      <c r="R269" s="338"/>
      <c r="S269" s="338"/>
      <c r="T269" s="338"/>
      <c r="U269" s="80"/>
      <c r="V269" s="63"/>
      <c r="W269" s="63"/>
      <c r="X269" s="63"/>
      <c r="Y269" s="63"/>
      <c r="Z269" s="63"/>
    </row>
    <row r="270" spans="1:26" ht="15" x14ac:dyDescent="0.2">
      <c r="A270" s="238"/>
      <c r="B270" s="238"/>
      <c r="C270" s="238"/>
      <c r="D270" s="238"/>
      <c r="E270" s="238"/>
      <c r="F270" s="238"/>
      <c r="G270" s="238"/>
      <c r="H270" s="238"/>
      <c r="I270" s="238"/>
      <c r="J270" s="238"/>
      <c r="K270" s="337">
        <f>SUM(K269:M269)</f>
        <v>552</v>
      </c>
      <c r="L270" s="337"/>
      <c r="M270" s="337"/>
      <c r="N270" s="337">
        <f>SUM(N269:O269)</f>
        <v>1394</v>
      </c>
      <c r="O270" s="337"/>
      <c r="P270" s="337"/>
      <c r="Q270" s="338"/>
      <c r="R270" s="338"/>
      <c r="S270" s="338"/>
      <c r="T270" s="338"/>
      <c r="U270" s="80"/>
      <c r="V270" s="63"/>
      <c r="W270" s="63"/>
      <c r="X270" s="63"/>
      <c r="Y270" s="63"/>
      <c r="Z270" s="63"/>
    </row>
    <row r="271" spans="1:26" ht="15" customHeight="1" x14ac:dyDescent="0.2">
      <c r="A271" s="268" t="s">
        <v>95</v>
      </c>
      <c r="B271" s="269"/>
      <c r="C271" s="269"/>
      <c r="D271" s="269"/>
      <c r="E271" s="269"/>
      <c r="F271" s="269"/>
      <c r="G271" s="269"/>
      <c r="H271" s="269"/>
      <c r="I271" s="269"/>
      <c r="J271" s="270"/>
      <c r="K271" s="336">
        <f>T268/SUM(T51,T67,T82,T98,T119,T134)</f>
        <v>0.25641025641025639</v>
      </c>
      <c r="L271" s="336"/>
      <c r="M271" s="336"/>
      <c r="N271" s="336"/>
      <c r="O271" s="336"/>
      <c r="P271" s="336"/>
      <c r="Q271" s="336"/>
      <c r="R271" s="336"/>
      <c r="S271" s="336"/>
      <c r="T271" s="336"/>
      <c r="U271" s="80"/>
      <c r="V271" s="63"/>
      <c r="W271" s="63"/>
      <c r="X271" s="63"/>
      <c r="Y271" s="63"/>
      <c r="Z271" s="63"/>
    </row>
    <row r="272" spans="1:26" ht="15" x14ac:dyDescent="0.2">
      <c r="A272" s="271" t="s">
        <v>96</v>
      </c>
      <c r="B272" s="271"/>
      <c r="C272" s="271"/>
      <c r="D272" s="271"/>
      <c r="E272" s="271"/>
      <c r="F272" s="271"/>
      <c r="G272" s="271"/>
      <c r="H272" s="271"/>
      <c r="I272" s="271"/>
      <c r="J272" s="271"/>
      <c r="K272" s="336">
        <f>K270/(SUM(N51,N67,N82,N98,N119)*14+N134*12)</f>
        <v>0.28048780487804881</v>
      </c>
      <c r="L272" s="336"/>
      <c r="M272" s="336"/>
      <c r="N272" s="336"/>
      <c r="O272" s="336"/>
      <c r="P272" s="336"/>
      <c r="Q272" s="336"/>
      <c r="R272" s="336"/>
      <c r="S272" s="336"/>
      <c r="T272" s="336"/>
      <c r="U272" s="80"/>
      <c r="V272" s="63"/>
      <c r="W272" s="63"/>
      <c r="X272" s="63"/>
      <c r="Y272" s="63"/>
      <c r="Z272" s="63"/>
    </row>
    <row r="273" spans="1:26" s="150" customFormat="1" ht="15" x14ac:dyDescent="0.2">
      <c r="A273" s="107"/>
      <c r="B273" s="107"/>
      <c r="C273" s="107"/>
      <c r="D273" s="107"/>
      <c r="E273" s="107"/>
      <c r="F273" s="107"/>
      <c r="G273" s="107"/>
      <c r="H273" s="107"/>
      <c r="I273" s="107"/>
      <c r="J273" s="107"/>
      <c r="K273" s="69"/>
      <c r="L273" s="69"/>
      <c r="M273" s="69"/>
      <c r="N273" s="69"/>
      <c r="O273" s="69"/>
      <c r="P273" s="69"/>
      <c r="Q273" s="69"/>
      <c r="R273" s="69"/>
      <c r="S273" s="69"/>
      <c r="T273" s="69"/>
      <c r="U273" s="80"/>
      <c r="V273" s="63"/>
      <c r="W273" s="63"/>
      <c r="X273" s="63"/>
      <c r="Y273" s="63"/>
      <c r="Z273" s="63"/>
    </row>
    <row r="274" spans="1:26" s="147" customFormat="1" ht="15" x14ac:dyDescent="0.2">
      <c r="A274" s="107"/>
      <c r="B274" s="107"/>
      <c r="C274" s="107"/>
      <c r="D274" s="107"/>
      <c r="E274" s="107"/>
      <c r="F274" s="107"/>
      <c r="G274" s="107"/>
      <c r="H274" s="107"/>
      <c r="I274" s="107"/>
      <c r="J274" s="107"/>
      <c r="K274" s="69"/>
      <c r="L274" s="69"/>
      <c r="M274" s="69"/>
      <c r="N274" s="69"/>
      <c r="O274" s="69"/>
      <c r="P274" s="69"/>
      <c r="Q274" s="69"/>
      <c r="R274" s="69"/>
      <c r="S274" s="69"/>
      <c r="T274" s="69"/>
      <c r="U274" s="80"/>
      <c r="V274" s="63"/>
      <c r="W274" s="63"/>
      <c r="X274" s="63"/>
      <c r="Y274" s="63"/>
      <c r="Z274" s="63"/>
    </row>
    <row r="275" spans="1:26" s="147" customFormat="1" ht="15" x14ac:dyDescent="0.2">
      <c r="A275" s="107"/>
      <c r="B275" s="107"/>
      <c r="C275" s="107"/>
      <c r="D275" s="107"/>
      <c r="E275" s="107"/>
      <c r="F275" s="107"/>
      <c r="G275" s="107"/>
      <c r="H275" s="107"/>
      <c r="I275" s="107"/>
      <c r="J275" s="107"/>
      <c r="K275" s="69"/>
      <c r="L275" s="69"/>
      <c r="M275" s="69"/>
      <c r="N275" s="69"/>
      <c r="O275" s="69"/>
      <c r="P275" s="69"/>
      <c r="Q275" s="69"/>
      <c r="R275" s="69"/>
      <c r="S275" s="69"/>
      <c r="T275" s="69"/>
      <c r="U275" s="80"/>
      <c r="V275" s="63"/>
      <c r="W275" s="63"/>
      <c r="X275" s="63"/>
      <c r="Y275" s="63"/>
      <c r="Z275" s="63"/>
    </row>
    <row r="276" spans="1:26" x14ac:dyDescent="0.15">
      <c r="A276" s="361" t="s">
        <v>63</v>
      </c>
      <c r="B276" s="362"/>
      <c r="C276" s="362"/>
      <c r="D276" s="362"/>
      <c r="E276" s="362"/>
      <c r="F276" s="362"/>
      <c r="G276" s="362"/>
      <c r="H276" s="362"/>
      <c r="I276" s="362"/>
      <c r="J276" s="362"/>
      <c r="K276" s="362"/>
      <c r="L276" s="362"/>
      <c r="M276" s="362"/>
      <c r="N276" s="362"/>
      <c r="O276" s="362"/>
      <c r="P276" s="362"/>
      <c r="Q276" s="362"/>
      <c r="R276" s="362"/>
      <c r="S276" s="362"/>
      <c r="T276" s="363"/>
    </row>
    <row r="277" spans="1:26" s="106" customFormat="1" x14ac:dyDescent="0.15">
      <c r="A277" s="364"/>
      <c r="B277" s="365"/>
      <c r="C277" s="365"/>
      <c r="D277" s="365"/>
      <c r="E277" s="365"/>
      <c r="F277" s="365"/>
      <c r="G277" s="365"/>
      <c r="H277" s="365"/>
      <c r="I277" s="365"/>
      <c r="J277" s="365"/>
      <c r="K277" s="365"/>
      <c r="L277" s="365"/>
      <c r="M277" s="365"/>
      <c r="N277" s="365"/>
      <c r="O277" s="365"/>
      <c r="P277" s="365"/>
      <c r="Q277" s="365"/>
      <c r="R277" s="365"/>
      <c r="S277" s="365"/>
      <c r="T277" s="366"/>
    </row>
    <row r="278" spans="1:26" x14ac:dyDescent="0.15">
      <c r="A278" s="254" t="s">
        <v>30</v>
      </c>
      <c r="B278" s="254" t="s">
        <v>29</v>
      </c>
      <c r="C278" s="254"/>
      <c r="D278" s="254"/>
      <c r="E278" s="254"/>
      <c r="F278" s="254"/>
      <c r="G278" s="254"/>
      <c r="H278" s="254"/>
      <c r="I278" s="254"/>
      <c r="J278" s="255" t="s">
        <v>43</v>
      </c>
      <c r="K278" s="283" t="s">
        <v>27</v>
      </c>
      <c r="L278" s="284"/>
      <c r="M278" s="285"/>
      <c r="N278" s="283" t="s">
        <v>44</v>
      </c>
      <c r="O278" s="284"/>
      <c r="P278" s="285"/>
      <c r="Q278" s="283" t="s">
        <v>26</v>
      </c>
      <c r="R278" s="284"/>
      <c r="S278" s="285"/>
      <c r="T278" s="255" t="s">
        <v>25</v>
      </c>
    </row>
    <row r="279" spans="1:26" s="106" customFormat="1" x14ac:dyDescent="0.15">
      <c r="A279" s="254"/>
      <c r="B279" s="254"/>
      <c r="C279" s="254"/>
      <c r="D279" s="254"/>
      <c r="E279" s="254"/>
      <c r="F279" s="254"/>
      <c r="G279" s="254"/>
      <c r="H279" s="254"/>
      <c r="I279" s="254"/>
      <c r="J279" s="255"/>
      <c r="K279" s="286"/>
      <c r="L279" s="287"/>
      <c r="M279" s="288"/>
      <c r="N279" s="286"/>
      <c r="O279" s="287"/>
      <c r="P279" s="288"/>
      <c r="Q279" s="286"/>
      <c r="R279" s="287"/>
      <c r="S279" s="288"/>
      <c r="T279" s="255"/>
    </row>
    <row r="280" spans="1:26" ht="14" x14ac:dyDescent="0.15">
      <c r="A280" s="254"/>
      <c r="B280" s="254"/>
      <c r="C280" s="254"/>
      <c r="D280" s="254"/>
      <c r="E280" s="254"/>
      <c r="F280" s="254"/>
      <c r="G280" s="254"/>
      <c r="H280" s="254"/>
      <c r="I280" s="254"/>
      <c r="J280" s="255"/>
      <c r="K280" s="74" t="s">
        <v>31</v>
      </c>
      <c r="L280" s="74" t="s">
        <v>32</v>
      </c>
      <c r="M280" s="74" t="s">
        <v>33</v>
      </c>
      <c r="N280" s="74" t="s">
        <v>37</v>
      </c>
      <c r="O280" s="74" t="s">
        <v>8</v>
      </c>
      <c r="P280" s="74" t="s">
        <v>34</v>
      </c>
      <c r="Q280" s="74" t="s">
        <v>35</v>
      </c>
      <c r="R280" s="74" t="s">
        <v>31</v>
      </c>
      <c r="S280" s="74" t="s">
        <v>36</v>
      </c>
      <c r="T280" s="255"/>
    </row>
    <row r="281" spans="1:26" x14ac:dyDescent="0.15">
      <c r="A281" s="254" t="s">
        <v>61</v>
      </c>
      <c r="B281" s="254"/>
      <c r="C281" s="254"/>
      <c r="D281" s="254"/>
      <c r="E281" s="254"/>
      <c r="F281" s="254"/>
      <c r="G281" s="254"/>
      <c r="H281" s="254"/>
      <c r="I281" s="254"/>
      <c r="J281" s="254"/>
      <c r="K281" s="254"/>
      <c r="L281" s="254"/>
      <c r="M281" s="254"/>
      <c r="N281" s="254"/>
      <c r="O281" s="254"/>
      <c r="P281" s="254"/>
      <c r="Q281" s="254"/>
      <c r="R281" s="254"/>
      <c r="S281" s="254"/>
      <c r="T281" s="254"/>
      <c r="U281" s="42"/>
    </row>
    <row r="282" spans="1:26" x14ac:dyDescent="0.15">
      <c r="A282" s="18" t="str">
        <f t="shared" ref="A282:A294" si="92">IF(ISNA(INDEX($A$39:$T$204,MATCH($B282,$B$39:$B$204,0),1)),"",INDEX($A$39:$T$204,MATCH($B282,$B$39:$B$204,0),1))</f>
        <v>ULR4105</v>
      </c>
      <c r="B282" s="250" t="s">
        <v>158</v>
      </c>
      <c r="C282" s="250"/>
      <c r="D282" s="250"/>
      <c r="E282" s="250"/>
      <c r="F282" s="250"/>
      <c r="G282" s="250"/>
      <c r="H282" s="250"/>
      <c r="I282" s="250"/>
      <c r="J282" s="10">
        <f t="shared" ref="J282:J294" si="93">IF(ISNA(INDEX($A$39:$T$204,MATCH($B282,$B$39:$B$204,0),10)),"",INDEX($A$39:$T$204,MATCH($B282,$B$39:$B$204,0),10))</f>
        <v>4</v>
      </c>
      <c r="K282" s="10">
        <f t="shared" ref="K282:K294" si="94">IF(ISNA(INDEX($A$39:$T$204,MATCH($B282,$B$39:$B$204,0),11)),"",INDEX($A$39:$T$204,MATCH($B282,$B$39:$B$204,0),11))</f>
        <v>2</v>
      </c>
      <c r="L282" s="10">
        <f t="shared" ref="L282:L294" si="95">IF(ISNA(INDEX($A$39:$T$204,MATCH($B282,$B$39:$B$204,0),12)),"",INDEX($A$39:$T$204,MATCH($B282,$B$39:$B$204,0),12))</f>
        <v>2</v>
      </c>
      <c r="M282" s="10">
        <f t="shared" ref="M282:M294" si="96">IF(ISNA(INDEX($A$39:$T$204,MATCH($B282,$B$39:$B$204,0),13)),"",INDEX($A$39:$T$204,MATCH($B282,$B$39:$B$204,0),13))</f>
        <v>0</v>
      </c>
      <c r="N282" s="10">
        <f t="shared" ref="N282:N294" si="97">IF(ISNA(INDEX($A$39:$T$204,MATCH($B282,$B$39:$B$204,0),14)),"",INDEX($A$39:$T$204,MATCH($B282,$B$39:$B$204,0),14))</f>
        <v>4</v>
      </c>
      <c r="O282" s="10">
        <f t="shared" ref="O282:O294" si="98">IF(ISNA(INDEX($A$39:$T$204,MATCH($B282,$B$39:$B$204,0),15)),"",INDEX($A$39:$T$204,MATCH($B282,$B$39:$B$204,0),15))</f>
        <v>3</v>
      </c>
      <c r="P282" s="10">
        <f t="shared" ref="P282:P294" si="99">IF(ISNA(INDEX($A$39:$T$204,MATCH($B282,$B$39:$B$204,0),16)),"",INDEX($A$39:$T$204,MATCH($B282,$B$39:$B$204,0),16))</f>
        <v>7</v>
      </c>
      <c r="Q282" s="16">
        <f t="shared" ref="Q282:Q294" si="100">IF(ISNA(INDEX($A$39:$T$204,MATCH($B282,$B$39:$B$204,0),17)),"",INDEX($A$39:$T$204,MATCH($B282,$B$39:$B$204,0),17))</f>
        <v>0</v>
      </c>
      <c r="R282" s="16" t="str">
        <f t="shared" ref="R282:R294" si="101">IF(ISNA(INDEX($A$39:$T$204,MATCH($B282,$B$39:$B$204,0),18)),"",INDEX($A$39:$T$204,MATCH($B282,$B$39:$B$204,0),18))</f>
        <v>C</v>
      </c>
      <c r="S282" s="16">
        <f t="shared" ref="S282:S294" si="102">IF(ISNA(INDEX($A$39:$T$204,MATCH($B282,$B$39:$B$204,0),19)),"",INDEX($A$39:$T$204,MATCH($B282,$B$39:$B$204,0),19))</f>
        <v>0</v>
      </c>
      <c r="T282" s="16" t="str">
        <f t="shared" ref="T282:T294" si="103">IF(ISNA(INDEX($A$39:$T$204,MATCH($B282,$B$39:$B$204,0),20)),"",INDEX($A$39:$T$204,MATCH($B282,$B$39:$B$204,0),20))</f>
        <v>DS</v>
      </c>
      <c r="U282" s="42"/>
    </row>
    <row r="283" spans="1:26" x14ac:dyDescent="0.15">
      <c r="A283" s="18" t="str">
        <f t="shared" si="92"/>
        <v>ULR4206</v>
      </c>
      <c r="B283" s="250" t="s">
        <v>162</v>
      </c>
      <c r="C283" s="250"/>
      <c r="D283" s="250"/>
      <c r="E283" s="250"/>
      <c r="F283" s="250"/>
      <c r="G283" s="250"/>
      <c r="H283" s="250"/>
      <c r="I283" s="250"/>
      <c r="J283" s="10">
        <f t="shared" si="93"/>
        <v>5</v>
      </c>
      <c r="K283" s="10">
        <f t="shared" si="94"/>
        <v>2</v>
      </c>
      <c r="L283" s="10">
        <f t="shared" si="95"/>
        <v>2</v>
      </c>
      <c r="M283" s="10">
        <f t="shared" si="96"/>
        <v>0</v>
      </c>
      <c r="N283" s="10">
        <f t="shared" si="97"/>
        <v>4</v>
      </c>
      <c r="O283" s="10">
        <f t="shared" si="98"/>
        <v>5</v>
      </c>
      <c r="P283" s="10">
        <f t="shared" si="99"/>
        <v>9</v>
      </c>
      <c r="Q283" s="16" t="str">
        <f t="shared" si="100"/>
        <v>E</v>
      </c>
      <c r="R283" s="16">
        <f t="shared" si="101"/>
        <v>0</v>
      </c>
      <c r="S283" s="16">
        <f t="shared" si="102"/>
        <v>0</v>
      </c>
      <c r="T283" s="16" t="str">
        <f t="shared" si="103"/>
        <v>DS</v>
      </c>
      <c r="U283" s="42"/>
    </row>
    <row r="284" spans="1:26" ht="15" x14ac:dyDescent="0.2">
      <c r="A284" s="18" t="str">
        <f t="shared" si="92"/>
        <v>ULR4209</v>
      </c>
      <c r="B284" s="250" t="s">
        <v>174</v>
      </c>
      <c r="C284" s="250"/>
      <c r="D284" s="250"/>
      <c r="E284" s="250"/>
      <c r="F284" s="250"/>
      <c r="G284" s="250"/>
      <c r="H284" s="250"/>
      <c r="I284" s="250"/>
      <c r="J284" s="10">
        <f t="shared" si="93"/>
        <v>5</v>
      </c>
      <c r="K284" s="10">
        <f t="shared" si="94"/>
        <v>2</v>
      </c>
      <c r="L284" s="10">
        <f t="shared" si="95"/>
        <v>2</v>
      </c>
      <c r="M284" s="10">
        <f t="shared" si="96"/>
        <v>0</v>
      </c>
      <c r="N284" s="10">
        <f t="shared" si="97"/>
        <v>4</v>
      </c>
      <c r="O284" s="10">
        <f t="shared" si="98"/>
        <v>5</v>
      </c>
      <c r="P284" s="10">
        <f t="shared" si="99"/>
        <v>9</v>
      </c>
      <c r="Q284" s="16">
        <f t="shared" si="100"/>
        <v>0</v>
      </c>
      <c r="R284" s="16">
        <f t="shared" si="101"/>
        <v>0</v>
      </c>
      <c r="S284" s="16" t="str">
        <f t="shared" si="102"/>
        <v>VP</v>
      </c>
      <c r="T284" s="16" t="str">
        <f t="shared" si="103"/>
        <v>DS</v>
      </c>
      <c r="U284" s="53"/>
      <c r="V284" s="54"/>
    </row>
    <row r="285" spans="1:26" ht="15" x14ac:dyDescent="0.2">
      <c r="A285" s="18" t="str">
        <f t="shared" si="92"/>
        <v>ULR4210</v>
      </c>
      <c r="B285" s="250" t="s">
        <v>167</v>
      </c>
      <c r="C285" s="250"/>
      <c r="D285" s="250"/>
      <c r="E285" s="250"/>
      <c r="F285" s="250"/>
      <c r="G285" s="250"/>
      <c r="H285" s="250"/>
      <c r="I285" s="250"/>
      <c r="J285" s="10">
        <f t="shared" si="93"/>
        <v>5</v>
      </c>
      <c r="K285" s="10">
        <f t="shared" si="94"/>
        <v>2</v>
      </c>
      <c r="L285" s="10">
        <f t="shared" si="95"/>
        <v>1</v>
      </c>
      <c r="M285" s="10">
        <f t="shared" si="96"/>
        <v>0</v>
      </c>
      <c r="N285" s="10">
        <f t="shared" si="97"/>
        <v>3</v>
      </c>
      <c r="O285" s="10">
        <f t="shared" si="98"/>
        <v>6</v>
      </c>
      <c r="P285" s="10">
        <f t="shared" si="99"/>
        <v>9</v>
      </c>
      <c r="Q285" s="16" t="str">
        <f t="shared" si="100"/>
        <v>E</v>
      </c>
      <c r="R285" s="16">
        <f t="shared" si="101"/>
        <v>0</v>
      </c>
      <c r="S285" s="16">
        <f t="shared" si="102"/>
        <v>0</v>
      </c>
      <c r="T285" s="16" t="str">
        <f t="shared" si="103"/>
        <v>DS</v>
      </c>
      <c r="U285" s="77"/>
      <c r="V285" s="54"/>
      <c r="W285" s="54"/>
      <c r="X285" s="54"/>
      <c r="Y285" s="54"/>
      <c r="Z285" s="54"/>
    </row>
    <row r="286" spans="1:26" ht="29.25" customHeight="1" x14ac:dyDescent="0.2">
      <c r="A286" s="18" t="str">
        <f t="shared" si="92"/>
        <v>ULR4314</v>
      </c>
      <c r="B286" s="263" t="s">
        <v>176</v>
      </c>
      <c r="C286" s="263"/>
      <c r="D286" s="263"/>
      <c r="E286" s="263"/>
      <c r="F286" s="263"/>
      <c r="G286" s="263"/>
      <c r="H286" s="263"/>
      <c r="I286" s="263"/>
      <c r="J286" s="10">
        <f t="shared" si="93"/>
        <v>6</v>
      </c>
      <c r="K286" s="10">
        <f t="shared" si="94"/>
        <v>2</v>
      </c>
      <c r="L286" s="10">
        <f t="shared" si="95"/>
        <v>2</v>
      </c>
      <c r="M286" s="10">
        <f t="shared" si="96"/>
        <v>0</v>
      </c>
      <c r="N286" s="10">
        <f t="shared" si="97"/>
        <v>4</v>
      </c>
      <c r="O286" s="10">
        <f t="shared" si="98"/>
        <v>7</v>
      </c>
      <c r="P286" s="10">
        <f t="shared" si="99"/>
        <v>11</v>
      </c>
      <c r="Q286" s="16" t="str">
        <f t="shared" si="100"/>
        <v>E</v>
      </c>
      <c r="R286" s="16">
        <f t="shared" si="101"/>
        <v>0</v>
      </c>
      <c r="S286" s="16">
        <f t="shared" si="102"/>
        <v>0</v>
      </c>
      <c r="T286" s="16" t="str">
        <f t="shared" si="103"/>
        <v>DS</v>
      </c>
      <c r="U286" s="77"/>
      <c r="V286" s="54"/>
      <c r="W286" s="54"/>
      <c r="X286" s="54"/>
      <c r="Y286" s="54"/>
      <c r="Z286" s="54"/>
    </row>
    <row r="287" spans="1:26" ht="15" x14ac:dyDescent="0.2">
      <c r="A287" s="18" t="str">
        <f t="shared" si="92"/>
        <v>ULR4315</v>
      </c>
      <c r="B287" s="250" t="s">
        <v>178</v>
      </c>
      <c r="C287" s="250"/>
      <c r="D287" s="250"/>
      <c r="E287" s="250"/>
      <c r="F287" s="250"/>
      <c r="G287" s="250"/>
      <c r="H287" s="250"/>
      <c r="I287" s="250"/>
      <c r="J287" s="10">
        <f t="shared" si="93"/>
        <v>3</v>
      </c>
      <c r="K287" s="10">
        <f t="shared" si="94"/>
        <v>0</v>
      </c>
      <c r="L287" s="10">
        <f t="shared" si="95"/>
        <v>0</v>
      </c>
      <c r="M287" s="10">
        <f t="shared" si="96"/>
        <v>3</v>
      </c>
      <c r="N287" s="10">
        <f t="shared" si="97"/>
        <v>3</v>
      </c>
      <c r="O287" s="10">
        <f t="shared" si="98"/>
        <v>2</v>
      </c>
      <c r="P287" s="10">
        <f t="shared" si="99"/>
        <v>5</v>
      </c>
      <c r="Q287" s="16">
        <f t="shared" si="100"/>
        <v>0</v>
      </c>
      <c r="R287" s="16" t="str">
        <f t="shared" si="101"/>
        <v>C</v>
      </c>
      <c r="S287" s="16">
        <f t="shared" si="102"/>
        <v>0</v>
      </c>
      <c r="T287" s="16" t="str">
        <f t="shared" si="103"/>
        <v>DS</v>
      </c>
      <c r="U287" s="77"/>
      <c r="V287" s="54"/>
      <c r="W287" s="54"/>
      <c r="X287" s="54"/>
      <c r="Y287" s="54"/>
      <c r="Z287" s="54"/>
    </row>
    <row r="288" spans="1:26" ht="15" x14ac:dyDescent="0.2">
      <c r="A288" s="18" t="str">
        <f t="shared" si="92"/>
        <v>ULR4627</v>
      </c>
      <c r="B288" s="250" t="s">
        <v>182</v>
      </c>
      <c r="C288" s="250"/>
      <c r="D288" s="250"/>
      <c r="E288" s="250"/>
      <c r="F288" s="250"/>
      <c r="G288" s="250"/>
      <c r="H288" s="250"/>
      <c r="I288" s="250"/>
      <c r="J288" s="10">
        <f t="shared" si="93"/>
        <v>3</v>
      </c>
      <c r="K288" s="10">
        <f t="shared" si="94"/>
        <v>2</v>
      </c>
      <c r="L288" s="10">
        <f t="shared" si="95"/>
        <v>0</v>
      </c>
      <c r="M288" s="10">
        <f t="shared" si="96"/>
        <v>2</v>
      </c>
      <c r="N288" s="10">
        <f t="shared" si="97"/>
        <v>4</v>
      </c>
      <c r="O288" s="10">
        <f t="shared" si="98"/>
        <v>1</v>
      </c>
      <c r="P288" s="10">
        <f t="shared" si="99"/>
        <v>5</v>
      </c>
      <c r="Q288" s="16" t="str">
        <f t="shared" si="100"/>
        <v>E</v>
      </c>
      <c r="R288" s="16">
        <f t="shared" si="101"/>
        <v>0</v>
      </c>
      <c r="S288" s="16">
        <f t="shared" si="102"/>
        <v>0</v>
      </c>
      <c r="T288" s="16" t="str">
        <f t="shared" si="103"/>
        <v>DS</v>
      </c>
      <c r="U288" s="77"/>
      <c r="V288" s="54"/>
      <c r="W288" s="54"/>
      <c r="X288" s="54"/>
      <c r="Y288" s="54"/>
      <c r="Z288" s="54"/>
    </row>
    <row r="289" spans="1:26" s="51" customFormat="1" ht="15" x14ac:dyDescent="0.2">
      <c r="A289" s="18" t="str">
        <f t="shared" si="92"/>
        <v>ULR4417</v>
      </c>
      <c r="B289" s="263" t="s">
        <v>184</v>
      </c>
      <c r="C289" s="263"/>
      <c r="D289" s="263"/>
      <c r="E289" s="263"/>
      <c r="F289" s="263"/>
      <c r="G289" s="263"/>
      <c r="H289" s="263"/>
      <c r="I289" s="263"/>
      <c r="J289" s="10">
        <f t="shared" si="93"/>
        <v>5</v>
      </c>
      <c r="K289" s="10">
        <f t="shared" si="94"/>
        <v>2</v>
      </c>
      <c r="L289" s="10">
        <f t="shared" si="95"/>
        <v>2</v>
      </c>
      <c r="M289" s="10">
        <f t="shared" si="96"/>
        <v>0</v>
      </c>
      <c r="N289" s="10">
        <f t="shared" si="97"/>
        <v>4</v>
      </c>
      <c r="O289" s="10">
        <f t="shared" si="98"/>
        <v>5</v>
      </c>
      <c r="P289" s="10">
        <f t="shared" si="99"/>
        <v>9</v>
      </c>
      <c r="Q289" s="16" t="str">
        <f t="shared" si="100"/>
        <v>E</v>
      </c>
      <c r="R289" s="16">
        <f t="shared" si="101"/>
        <v>0</v>
      </c>
      <c r="S289" s="16">
        <f t="shared" si="102"/>
        <v>0</v>
      </c>
      <c r="T289" s="16" t="str">
        <f t="shared" si="103"/>
        <v>DS</v>
      </c>
      <c r="U289" s="77"/>
      <c r="V289" s="54"/>
      <c r="W289" s="54"/>
      <c r="X289" s="54"/>
      <c r="Y289" s="54"/>
      <c r="Z289" s="54"/>
    </row>
    <row r="290" spans="1:26" s="51" customFormat="1" ht="30" customHeight="1" x14ac:dyDescent="0.2">
      <c r="A290" s="18" t="str">
        <f t="shared" si="92"/>
        <v>ULR4418</v>
      </c>
      <c r="B290" s="263" t="s">
        <v>186</v>
      </c>
      <c r="C290" s="263"/>
      <c r="D290" s="263"/>
      <c r="E290" s="263"/>
      <c r="F290" s="263"/>
      <c r="G290" s="263"/>
      <c r="H290" s="263"/>
      <c r="I290" s="263"/>
      <c r="J290" s="10">
        <f t="shared" si="93"/>
        <v>4</v>
      </c>
      <c r="K290" s="10">
        <f t="shared" si="94"/>
        <v>2</v>
      </c>
      <c r="L290" s="10">
        <f t="shared" si="95"/>
        <v>1</v>
      </c>
      <c r="M290" s="10">
        <f t="shared" si="96"/>
        <v>0</v>
      </c>
      <c r="N290" s="10">
        <f t="shared" si="97"/>
        <v>3</v>
      </c>
      <c r="O290" s="10">
        <f t="shared" si="98"/>
        <v>4</v>
      </c>
      <c r="P290" s="10">
        <f t="shared" si="99"/>
        <v>7</v>
      </c>
      <c r="Q290" s="16" t="str">
        <f t="shared" si="100"/>
        <v>E</v>
      </c>
      <c r="R290" s="16">
        <f t="shared" si="101"/>
        <v>0</v>
      </c>
      <c r="S290" s="16">
        <f t="shared" si="102"/>
        <v>0</v>
      </c>
      <c r="T290" s="16" t="str">
        <f t="shared" si="103"/>
        <v>DS</v>
      </c>
      <c r="U290" s="77"/>
      <c r="V290" s="54"/>
      <c r="W290" s="54"/>
      <c r="X290" s="54"/>
      <c r="Y290" s="54"/>
      <c r="Z290" s="54"/>
    </row>
    <row r="291" spans="1:26" s="51" customFormat="1" ht="15" x14ac:dyDescent="0.2">
      <c r="A291" s="18" t="str">
        <f t="shared" si="92"/>
        <v>ULR4419</v>
      </c>
      <c r="B291" s="263" t="s">
        <v>188</v>
      </c>
      <c r="C291" s="263"/>
      <c r="D291" s="263"/>
      <c r="E291" s="263"/>
      <c r="F291" s="263"/>
      <c r="G291" s="263"/>
      <c r="H291" s="263"/>
      <c r="I291" s="263"/>
      <c r="J291" s="10">
        <f t="shared" si="93"/>
        <v>3</v>
      </c>
      <c r="K291" s="10">
        <f t="shared" si="94"/>
        <v>0</v>
      </c>
      <c r="L291" s="10">
        <f t="shared" si="95"/>
        <v>0</v>
      </c>
      <c r="M291" s="10">
        <f t="shared" si="96"/>
        <v>4</v>
      </c>
      <c r="N291" s="10">
        <f t="shared" si="97"/>
        <v>4</v>
      </c>
      <c r="O291" s="10">
        <f t="shared" si="98"/>
        <v>1</v>
      </c>
      <c r="P291" s="10">
        <f t="shared" si="99"/>
        <v>5</v>
      </c>
      <c r="Q291" s="16">
        <f t="shared" si="100"/>
        <v>0</v>
      </c>
      <c r="R291" s="16" t="str">
        <f t="shared" si="101"/>
        <v>C</v>
      </c>
      <c r="S291" s="16">
        <f t="shared" si="102"/>
        <v>0</v>
      </c>
      <c r="T291" s="16" t="str">
        <f t="shared" si="103"/>
        <v>DS</v>
      </c>
      <c r="U291" s="77"/>
      <c r="V291" s="54"/>
      <c r="W291" s="54"/>
      <c r="X291" s="54"/>
      <c r="Y291" s="54"/>
      <c r="Z291" s="54"/>
    </row>
    <row r="292" spans="1:26" s="51" customFormat="1" ht="31.5" customHeight="1" x14ac:dyDescent="0.2">
      <c r="A292" s="18" t="str">
        <f t="shared" si="92"/>
        <v>ULR4522</v>
      </c>
      <c r="B292" s="263" t="s">
        <v>195</v>
      </c>
      <c r="C292" s="263"/>
      <c r="D292" s="263"/>
      <c r="E292" s="263"/>
      <c r="F292" s="263"/>
      <c r="G292" s="263"/>
      <c r="H292" s="263"/>
      <c r="I292" s="263"/>
      <c r="J292" s="10">
        <f t="shared" si="93"/>
        <v>6</v>
      </c>
      <c r="K292" s="10">
        <f t="shared" si="94"/>
        <v>2</v>
      </c>
      <c r="L292" s="10">
        <f t="shared" si="95"/>
        <v>2</v>
      </c>
      <c r="M292" s="10">
        <f t="shared" si="96"/>
        <v>0</v>
      </c>
      <c r="N292" s="10">
        <f t="shared" si="97"/>
        <v>4</v>
      </c>
      <c r="O292" s="10">
        <f t="shared" si="98"/>
        <v>7</v>
      </c>
      <c r="P292" s="10">
        <f t="shared" si="99"/>
        <v>11</v>
      </c>
      <c r="Q292" s="16" t="str">
        <f t="shared" si="100"/>
        <v>E</v>
      </c>
      <c r="R292" s="16">
        <f t="shared" si="101"/>
        <v>0</v>
      </c>
      <c r="S292" s="16">
        <f t="shared" si="102"/>
        <v>0</v>
      </c>
      <c r="T292" s="16" t="str">
        <f t="shared" si="103"/>
        <v>DS</v>
      </c>
      <c r="U292" s="77"/>
      <c r="V292" s="54"/>
      <c r="W292" s="54"/>
      <c r="X292" s="54"/>
      <c r="Y292" s="54"/>
      <c r="Z292" s="54"/>
    </row>
    <row r="293" spans="1:26" s="51" customFormat="1" ht="15" x14ac:dyDescent="0.2">
      <c r="A293" s="18" t="str">
        <f t="shared" si="92"/>
        <v>ULR4523</v>
      </c>
      <c r="B293" s="250" t="s">
        <v>197</v>
      </c>
      <c r="C293" s="250"/>
      <c r="D293" s="250"/>
      <c r="E293" s="250"/>
      <c r="F293" s="250"/>
      <c r="G293" s="250"/>
      <c r="H293" s="250"/>
      <c r="I293" s="250"/>
      <c r="J293" s="10">
        <f t="shared" si="93"/>
        <v>3</v>
      </c>
      <c r="K293" s="10">
        <f t="shared" si="94"/>
        <v>0</v>
      </c>
      <c r="L293" s="10">
        <f t="shared" si="95"/>
        <v>0</v>
      </c>
      <c r="M293" s="10">
        <f t="shared" si="96"/>
        <v>3</v>
      </c>
      <c r="N293" s="10">
        <f t="shared" si="97"/>
        <v>3</v>
      </c>
      <c r="O293" s="10">
        <f t="shared" si="98"/>
        <v>2</v>
      </c>
      <c r="P293" s="10">
        <f t="shared" si="99"/>
        <v>5</v>
      </c>
      <c r="Q293" s="16" t="str">
        <f t="shared" si="100"/>
        <v>E</v>
      </c>
      <c r="R293" s="16">
        <f t="shared" si="101"/>
        <v>0</v>
      </c>
      <c r="S293" s="16">
        <f t="shared" si="102"/>
        <v>0</v>
      </c>
      <c r="T293" s="16" t="str">
        <f t="shared" si="103"/>
        <v>DS</v>
      </c>
      <c r="U293" s="77"/>
      <c r="V293" s="54"/>
      <c r="W293" s="54"/>
      <c r="X293" s="54"/>
      <c r="Y293" s="54"/>
      <c r="Z293" s="54"/>
    </row>
    <row r="294" spans="1:26" s="51" customFormat="1" ht="15" x14ac:dyDescent="0.2">
      <c r="A294" s="18" t="str">
        <f t="shared" si="92"/>
        <v>ULR4312</v>
      </c>
      <c r="B294" s="250" t="s">
        <v>172</v>
      </c>
      <c r="C294" s="250"/>
      <c r="D294" s="250"/>
      <c r="E294" s="250"/>
      <c r="F294" s="250"/>
      <c r="G294" s="250"/>
      <c r="H294" s="250"/>
      <c r="I294" s="250"/>
      <c r="J294" s="10">
        <f t="shared" si="93"/>
        <v>6</v>
      </c>
      <c r="K294" s="10">
        <f t="shared" si="94"/>
        <v>2</v>
      </c>
      <c r="L294" s="10">
        <f t="shared" si="95"/>
        <v>2</v>
      </c>
      <c r="M294" s="10">
        <f t="shared" si="96"/>
        <v>0</v>
      </c>
      <c r="N294" s="10">
        <f t="shared" si="97"/>
        <v>4</v>
      </c>
      <c r="O294" s="10">
        <f t="shared" si="98"/>
        <v>7</v>
      </c>
      <c r="P294" s="10">
        <f t="shared" si="99"/>
        <v>11</v>
      </c>
      <c r="Q294" s="16" t="str">
        <f t="shared" si="100"/>
        <v>E</v>
      </c>
      <c r="R294" s="16">
        <f t="shared" si="101"/>
        <v>0</v>
      </c>
      <c r="S294" s="16">
        <f t="shared" si="102"/>
        <v>0</v>
      </c>
      <c r="T294" s="16" t="str">
        <f t="shared" si="103"/>
        <v>DS</v>
      </c>
      <c r="U294" s="77"/>
      <c r="V294" s="54"/>
      <c r="W294" s="54"/>
      <c r="X294" s="54"/>
      <c r="Y294" s="54"/>
      <c r="Z294" s="54"/>
    </row>
    <row r="295" spans="1:26" s="51" customFormat="1" ht="28.5" customHeight="1" x14ac:dyDescent="0.2">
      <c r="A295" s="18" t="str">
        <f t="shared" ref="A295:A300" si="104">IF(ISNA(INDEX($A$39:$T$204,MATCH($B295,$B$39:$B$204,0),1)),"",INDEX($A$39:$T$204,MATCH($B295,$B$39:$B$204,0),1))</f>
        <v>ULR4521</v>
      </c>
      <c r="B295" s="263" t="s">
        <v>193</v>
      </c>
      <c r="C295" s="263"/>
      <c r="D295" s="263"/>
      <c r="E295" s="263"/>
      <c r="F295" s="263"/>
      <c r="G295" s="263"/>
      <c r="H295" s="263"/>
      <c r="I295" s="263"/>
      <c r="J295" s="10">
        <f t="shared" ref="J295:J300" si="105">IF(ISNA(INDEX($A$39:$T$204,MATCH($B295,$B$39:$B$204,0),10)),"",INDEX($A$39:$T$204,MATCH($B295,$B$39:$B$204,0),10))</f>
        <v>6</v>
      </c>
      <c r="K295" s="10">
        <f t="shared" ref="K295:K300" si="106">IF(ISNA(INDEX($A$39:$T$204,MATCH($B295,$B$39:$B$204,0),11)),"",INDEX($A$39:$T$204,MATCH($B295,$B$39:$B$204,0),11))</f>
        <v>2</v>
      </c>
      <c r="L295" s="10">
        <f t="shared" ref="L295:L300" si="107">IF(ISNA(INDEX($A$39:$T$204,MATCH($B295,$B$39:$B$204,0),12)),"",INDEX($A$39:$T$204,MATCH($B295,$B$39:$B$204,0),12))</f>
        <v>2</v>
      </c>
      <c r="M295" s="10">
        <f t="shared" ref="M295:M300" si="108">IF(ISNA(INDEX($A$39:$T$204,MATCH($B295,$B$39:$B$204,0),13)),"",INDEX($A$39:$T$204,MATCH($B295,$B$39:$B$204,0),13))</f>
        <v>0</v>
      </c>
      <c r="N295" s="10">
        <f t="shared" ref="N295:N300" si="109">IF(ISNA(INDEX($A$39:$T$204,MATCH($B295,$B$39:$B$204,0),14)),"",INDEX($A$39:$T$204,MATCH($B295,$B$39:$B$204,0),14))</f>
        <v>4</v>
      </c>
      <c r="O295" s="10">
        <f t="shared" ref="O295:O300" si="110">IF(ISNA(INDEX($A$39:$T$204,MATCH($B295,$B$39:$B$204,0),15)),"",INDEX($A$39:$T$204,MATCH($B295,$B$39:$B$204,0),15))</f>
        <v>7</v>
      </c>
      <c r="P295" s="10">
        <f t="shared" ref="P295:P300" si="111">IF(ISNA(INDEX($A$39:$T$204,MATCH($B295,$B$39:$B$204,0),16)),"",INDEX($A$39:$T$204,MATCH($B295,$B$39:$B$204,0),16))</f>
        <v>11</v>
      </c>
      <c r="Q295" s="16" t="str">
        <f t="shared" ref="Q295:Q300" si="112">IF(ISNA(INDEX($A$39:$T$204,MATCH($B295,$B$39:$B$204,0),17)),"",INDEX($A$39:$T$204,MATCH($B295,$B$39:$B$204,0),17))</f>
        <v>E</v>
      </c>
      <c r="R295" s="16">
        <f t="shared" ref="R295:R300" si="113">IF(ISNA(INDEX($A$39:$T$204,MATCH($B295,$B$39:$B$204,0),18)),"",INDEX($A$39:$T$204,MATCH($B295,$B$39:$B$204,0),18))</f>
        <v>0</v>
      </c>
      <c r="S295" s="16">
        <f t="shared" ref="S295:S300" si="114">IF(ISNA(INDEX($A$39:$T$204,MATCH($B295,$B$39:$B$204,0),19)),"",INDEX($A$39:$T$204,MATCH($B295,$B$39:$B$204,0),19))</f>
        <v>0</v>
      </c>
      <c r="T295" s="16" t="str">
        <f t="shared" ref="T295:T300" si="115">IF(ISNA(INDEX($A$39:$T$204,MATCH($B295,$B$39:$B$204,0),20)),"",INDEX($A$39:$T$204,MATCH($B295,$B$39:$B$204,0),20))</f>
        <v>DS</v>
      </c>
      <c r="U295" s="77"/>
      <c r="V295" s="54"/>
      <c r="W295" s="54"/>
      <c r="X295" s="54"/>
      <c r="Y295" s="54"/>
      <c r="Z295" s="54"/>
    </row>
    <row r="296" spans="1:26" s="51" customFormat="1" ht="15" x14ac:dyDescent="0.2">
      <c r="A296" s="18" t="str">
        <f t="shared" si="104"/>
        <v>MLX0003</v>
      </c>
      <c r="B296" s="250" t="s">
        <v>145</v>
      </c>
      <c r="C296" s="250"/>
      <c r="D296" s="250"/>
      <c r="E296" s="250"/>
      <c r="F296" s="250"/>
      <c r="G296" s="250"/>
      <c r="H296" s="250"/>
      <c r="I296" s="250"/>
      <c r="J296" s="10">
        <f t="shared" si="105"/>
        <v>5</v>
      </c>
      <c r="K296" s="10">
        <f t="shared" si="106"/>
        <v>2</v>
      </c>
      <c r="L296" s="10">
        <f t="shared" si="107"/>
        <v>2</v>
      </c>
      <c r="M296" s="10">
        <f t="shared" si="108"/>
        <v>0</v>
      </c>
      <c r="N296" s="10">
        <f t="shared" si="109"/>
        <v>4</v>
      </c>
      <c r="O296" s="10">
        <f t="shared" si="110"/>
        <v>5</v>
      </c>
      <c r="P296" s="10">
        <f t="shared" si="111"/>
        <v>9</v>
      </c>
      <c r="Q296" s="16">
        <f t="shared" si="112"/>
        <v>0</v>
      </c>
      <c r="R296" s="16" t="str">
        <f t="shared" si="113"/>
        <v>C</v>
      </c>
      <c r="S296" s="16">
        <f t="shared" si="114"/>
        <v>0</v>
      </c>
      <c r="T296" s="16" t="str">
        <f t="shared" si="115"/>
        <v>DS</v>
      </c>
      <c r="U296" s="77"/>
      <c r="V296" s="54"/>
      <c r="W296" s="54"/>
      <c r="X296" s="54"/>
      <c r="Y296" s="54"/>
      <c r="Z296" s="54"/>
    </row>
    <row r="297" spans="1:26" s="51" customFormat="1" ht="15" x14ac:dyDescent="0.2">
      <c r="A297" s="18" t="str">
        <f t="shared" si="104"/>
        <v>ULX0002</v>
      </c>
      <c r="B297" s="250" t="s">
        <v>268</v>
      </c>
      <c r="C297" s="250"/>
      <c r="D297" s="250"/>
      <c r="E297" s="250"/>
      <c r="F297" s="250"/>
      <c r="G297" s="250"/>
      <c r="H297" s="250"/>
      <c r="I297" s="250"/>
      <c r="J297" s="10">
        <f t="shared" si="105"/>
        <v>5</v>
      </c>
      <c r="K297" s="10">
        <f t="shared" si="106"/>
        <v>2</v>
      </c>
      <c r="L297" s="10">
        <f t="shared" si="107"/>
        <v>2</v>
      </c>
      <c r="M297" s="10">
        <f t="shared" si="108"/>
        <v>0</v>
      </c>
      <c r="N297" s="10">
        <f t="shared" si="109"/>
        <v>4</v>
      </c>
      <c r="O297" s="10">
        <f t="shared" si="110"/>
        <v>5</v>
      </c>
      <c r="P297" s="10">
        <f t="shared" si="111"/>
        <v>9</v>
      </c>
      <c r="Q297" s="16">
        <f t="shared" si="112"/>
        <v>0</v>
      </c>
      <c r="R297" s="16" t="str">
        <f t="shared" si="113"/>
        <v>C</v>
      </c>
      <c r="S297" s="16">
        <f t="shared" si="114"/>
        <v>0</v>
      </c>
      <c r="T297" s="16" t="str">
        <f t="shared" si="115"/>
        <v>DS</v>
      </c>
      <c r="U297" s="77"/>
      <c r="V297" s="54"/>
      <c r="W297" s="54"/>
      <c r="X297" s="54"/>
      <c r="Y297" s="54"/>
      <c r="Z297" s="54"/>
    </row>
    <row r="298" spans="1:26" ht="15" x14ac:dyDescent="0.2">
      <c r="A298" s="18" t="str">
        <f t="shared" si="104"/>
        <v>ULX0002</v>
      </c>
      <c r="B298" s="250" t="s">
        <v>269</v>
      </c>
      <c r="C298" s="250"/>
      <c r="D298" s="250"/>
      <c r="E298" s="250"/>
      <c r="F298" s="250"/>
      <c r="G298" s="250"/>
      <c r="H298" s="250"/>
      <c r="I298" s="250"/>
      <c r="J298" s="10">
        <f t="shared" si="105"/>
        <v>5</v>
      </c>
      <c r="K298" s="10">
        <f t="shared" si="106"/>
        <v>2</v>
      </c>
      <c r="L298" s="10">
        <f t="shared" si="107"/>
        <v>2</v>
      </c>
      <c r="M298" s="10">
        <f t="shared" si="108"/>
        <v>0</v>
      </c>
      <c r="N298" s="10">
        <f t="shared" si="109"/>
        <v>4</v>
      </c>
      <c r="O298" s="10">
        <f t="shared" si="110"/>
        <v>5</v>
      </c>
      <c r="P298" s="10">
        <f t="shared" si="111"/>
        <v>9</v>
      </c>
      <c r="Q298" s="16">
        <f t="shared" si="112"/>
        <v>0</v>
      </c>
      <c r="R298" s="16" t="str">
        <f t="shared" si="113"/>
        <v>C</v>
      </c>
      <c r="S298" s="16">
        <f t="shared" si="114"/>
        <v>0</v>
      </c>
      <c r="T298" s="16" t="str">
        <f t="shared" si="115"/>
        <v>DS</v>
      </c>
      <c r="U298" s="77"/>
      <c r="V298" s="54"/>
      <c r="W298" s="54"/>
      <c r="X298" s="54"/>
      <c r="Y298" s="54"/>
      <c r="Z298" s="54"/>
    </row>
    <row r="299" spans="1:26" ht="15" x14ac:dyDescent="0.2">
      <c r="A299" s="18" t="str">
        <f t="shared" si="104"/>
        <v>ULX0003</v>
      </c>
      <c r="B299" s="250" t="s">
        <v>270</v>
      </c>
      <c r="C299" s="250"/>
      <c r="D299" s="250"/>
      <c r="E299" s="250"/>
      <c r="F299" s="250"/>
      <c r="G299" s="250"/>
      <c r="H299" s="250"/>
      <c r="I299" s="250"/>
      <c r="J299" s="10">
        <f t="shared" si="105"/>
        <v>5</v>
      </c>
      <c r="K299" s="10">
        <f t="shared" si="106"/>
        <v>2</v>
      </c>
      <c r="L299" s="10">
        <f t="shared" si="107"/>
        <v>2</v>
      </c>
      <c r="M299" s="10">
        <f t="shared" si="108"/>
        <v>0</v>
      </c>
      <c r="N299" s="10">
        <f t="shared" si="109"/>
        <v>4</v>
      </c>
      <c r="O299" s="10">
        <f t="shared" si="110"/>
        <v>5</v>
      </c>
      <c r="P299" s="10">
        <f t="shared" si="111"/>
        <v>9</v>
      </c>
      <c r="Q299" s="16">
        <f t="shared" si="112"/>
        <v>0</v>
      </c>
      <c r="R299" s="16" t="str">
        <f t="shared" si="113"/>
        <v>C</v>
      </c>
      <c r="S299" s="16">
        <f t="shared" si="114"/>
        <v>0</v>
      </c>
      <c r="T299" s="16" t="str">
        <f t="shared" si="115"/>
        <v>DS</v>
      </c>
      <c r="U299" s="77"/>
      <c r="V299" s="54"/>
      <c r="W299" s="54"/>
      <c r="X299" s="54"/>
      <c r="Y299" s="54"/>
      <c r="Z299" s="54"/>
    </row>
    <row r="300" spans="1:26" ht="15" x14ac:dyDescent="0.2">
      <c r="A300" s="18" t="str">
        <f t="shared" si="104"/>
        <v>ULX0003</v>
      </c>
      <c r="B300" s="250" t="s">
        <v>271</v>
      </c>
      <c r="C300" s="250"/>
      <c r="D300" s="250"/>
      <c r="E300" s="250"/>
      <c r="F300" s="250"/>
      <c r="G300" s="250"/>
      <c r="H300" s="250"/>
      <c r="I300" s="250"/>
      <c r="J300" s="10">
        <f t="shared" si="105"/>
        <v>5</v>
      </c>
      <c r="K300" s="10">
        <f t="shared" si="106"/>
        <v>2</v>
      </c>
      <c r="L300" s="10">
        <f t="shared" si="107"/>
        <v>2</v>
      </c>
      <c r="M300" s="10">
        <f t="shared" si="108"/>
        <v>0</v>
      </c>
      <c r="N300" s="10">
        <f t="shared" si="109"/>
        <v>4</v>
      </c>
      <c r="O300" s="10">
        <f t="shared" si="110"/>
        <v>5</v>
      </c>
      <c r="P300" s="10">
        <f t="shared" si="111"/>
        <v>9</v>
      </c>
      <c r="Q300" s="16">
        <f t="shared" si="112"/>
        <v>0</v>
      </c>
      <c r="R300" s="16" t="str">
        <f t="shared" si="113"/>
        <v>C</v>
      </c>
      <c r="S300" s="16">
        <f t="shared" si="114"/>
        <v>0</v>
      </c>
      <c r="T300" s="16" t="str">
        <f t="shared" si="115"/>
        <v>DS</v>
      </c>
      <c r="U300" s="77"/>
      <c r="V300" s="54"/>
      <c r="W300" s="54"/>
      <c r="X300" s="54"/>
      <c r="Y300" s="54"/>
      <c r="Z300" s="54"/>
    </row>
    <row r="301" spans="1:26" ht="15" x14ac:dyDescent="0.2">
      <c r="A301" s="72" t="s">
        <v>28</v>
      </c>
      <c r="B301" s="262"/>
      <c r="C301" s="262"/>
      <c r="D301" s="262"/>
      <c r="E301" s="262"/>
      <c r="F301" s="262"/>
      <c r="G301" s="262"/>
      <c r="H301" s="262"/>
      <c r="I301" s="262"/>
      <c r="J301" s="12">
        <f t="shared" ref="J301:P301" si="116">SUM(J282:J300)</f>
        <v>89</v>
      </c>
      <c r="K301" s="12">
        <f t="shared" si="116"/>
        <v>32</v>
      </c>
      <c r="L301" s="12">
        <f t="shared" si="116"/>
        <v>28</v>
      </c>
      <c r="M301" s="12">
        <f t="shared" si="116"/>
        <v>12</v>
      </c>
      <c r="N301" s="12">
        <f t="shared" si="116"/>
        <v>72</v>
      </c>
      <c r="O301" s="12">
        <f t="shared" si="116"/>
        <v>87</v>
      </c>
      <c r="P301" s="12">
        <f t="shared" si="116"/>
        <v>159</v>
      </c>
      <c r="Q301" s="72">
        <f>COUNTIF(Q282:Q300,"E")</f>
        <v>10</v>
      </c>
      <c r="R301" s="72">
        <f>COUNTIF(R282:R300,"C")</f>
        <v>8</v>
      </c>
      <c r="S301" s="72">
        <f>COUNTIF(S282:S300,"VP")</f>
        <v>1</v>
      </c>
      <c r="T301" s="73">
        <f>COUNTA(T282:T300)</f>
        <v>19</v>
      </c>
      <c r="U301" s="77"/>
      <c r="V301" s="54"/>
      <c r="W301" s="54"/>
      <c r="X301" s="54"/>
      <c r="Y301" s="54"/>
      <c r="Z301" s="54"/>
    </row>
    <row r="302" spans="1:26" ht="15" x14ac:dyDescent="0.2">
      <c r="A302" s="254" t="s">
        <v>75</v>
      </c>
      <c r="B302" s="254"/>
      <c r="C302" s="254"/>
      <c r="D302" s="254"/>
      <c r="E302" s="254"/>
      <c r="F302" s="254"/>
      <c r="G302" s="254"/>
      <c r="H302" s="254"/>
      <c r="I302" s="254"/>
      <c r="J302" s="254"/>
      <c r="K302" s="254"/>
      <c r="L302" s="254"/>
      <c r="M302" s="254"/>
      <c r="N302" s="254"/>
      <c r="O302" s="254"/>
      <c r="P302" s="254"/>
      <c r="Q302" s="254"/>
      <c r="R302" s="254"/>
      <c r="S302" s="254"/>
      <c r="T302" s="254"/>
      <c r="U302" s="77"/>
      <c r="V302" s="54"/>
      <c r="W302" s="54"/>
      <c r="X302" s="54"/>
      <c r="Y302" s="54"/>
      <c r="Z302" s="54"/>
    </row>
    <row r="303" spans="1:26" ht="15" x14ac:dyDescent="0.2">
      <c r="A303" s="18" t="str">
        <f>IF(ISNA(INDEX($A$39:$T$204,MATCH($B303,$B$39:$B$204,0),1)),"",INDEX($A$39:$T$204,MATCH($B303,$B$39:$B$204,0),1))</f>
        <v>ULR4625</v>
      </c>
      <c r="B303" s="250" t="s">
        <v>202</v>
      </c>
      <c r="C303" s="250"/>
      <c r="D303" s="250"/>
      <c r="E303" s="250"/>
      <c r="F303" s="250"/>
      <c r="G303" s="250"/>
      <c r="H303" s="250"/>
      <c r="I303" s="250"/>
      <c r="J303" s="10">
        <f>IF(ISNA(INDEX($A$39:$T$204,MATCH($B303,$B$39:$B$204,0),10)),"",INDEX($A$39:$T$204,MATCH($B303,$B$39:$B$204,0),10))</f>
        <v>4</v>
      </c>
      <c r="K303" s="10">
        <f>IF(ISNA(INDEX($A$39:$T$204,MATCH($B303,$B$39:$B$204,0),11)),"",INDEX($A$39:$T$204,MATCH($B303,$B$39:$B$204,0),11))</f>
        <v>2</v>
      </c>
      <c r="L303" s="10">
        <f>IF(ISNA(INDEX($A$39:$T$204,MATCH($B303,$B$39:$B$204,0),12)),"",INDEX($A$39:$T$204,MATCH($B303,$B$39:$B$204,0),12))</f>
        <v>2</v>
      </c>
      <c r="M303" s="10">
        <f>IF(ISNA(INDEX($A$39:$T$204,MATCH($B303,$B$39:$B$204,0),13)),"",INDEX($A$39:$T$204,MATCH($B303,$B$39:$B$204,0),13))</f>
        <v>0</v>
      </c>
      <c r="N303" s="10">
        <f>IF(ISNA(INDEX($A$39:$T$204,MATCH($B303,$B$39:$B$204,0),14)),"",INDEX($A$39:$T$204,MATCH($B303,$B$39:$B$204,0),14))</f>
        <v>4</v>
      </c>
      <c r="O303" s="10">
        <f>IF(ISNA(INDEX($A$39:$T$204,MATCH($B303,$B$39:$B$204,0),15)),"",INDEX($A$39:$T$204,MATCH($B303,$B$39:$B$204,0),15))</f>
        <v>4</v>
      </c>
      <c r="P303" s="10">
        <f>IF(ISNA(INDEX($A$39:$T$204,MATCH($B303,$B$39:$B$204,0),16)),"",INDEX($A$39:$T$204,MATCH($B303,$B$39:$B$204,0),16))</f>
        <v>8</v>
      </c>
      <c r="Q303" s="16" t="str">
        <f>IF(ISNA(INDEX($A$39:$T$204,MATCH($B303,$B$39:$B$204,0),17)),"",INDEX($A$39:$T$204,MATCH($B303,$B$39:$B$204,0),17))</f>
        <v>E</v>
      </c>
      <c r="R303" s="16">
        <f>IF(ISNA(INDEX($A$39:$T$204,MATCH($B303,$B$39:$B$204,0),18)),"",INDEX($A$39:$T$204,MATCH($B303,$B$39:$B$204,0),18))</f>
        <v>0</v>
      </c>
      <c r="S303" s="16">
        <f>IF(ISNA(INDEX($A$39:$T$204,MATCH($B303,$B$39:$B$204,0),19)),"",INDEX($A$39:$T$204,MATCH($B303,$B$39:$B$204,0),19))</f>
        <v>0</v>
      </c>
      <c r="T303" s="16" t="str">
        <f>IF(ISNA(INDEX($A$39:$T$204,MATCH($B303,$B$39:$B$204,0),20)),"",INDEX($A$39:$T$204,MATCH($B303,$B$39:$B$204,0),20))</f>
        <v>DS</v>
      </c>
      <c r="U303" s="77"/>
      <c r="V303" s="54"/>
      <c r="W303" s="54"/>
      <c r="X303" s="54"/>
      <c r="Y303" s="54"/>
      <c r="Z303" s="54"/>
    </row>
    <row r="304" spans="1:26" s="106" customFormat="1" ht="15" x14ac:dyDescent="0.2">
      <c r="A304" s="18" t="str">
        <f>IF(ISNA(INDEX($A$39:$T$204,MATCH($B304,$B$39:$B$204,0),1)),"",INDEX($A$39:$T$204,MATCH($B304,$B$39:$B$204,0),1))</f>
        <v>ULR4626</v>
      </c>
      <c r="B304" s="250" t="s">
        <v>204</v>
      </c>
      <c r="C304" s="250"/>
      <c r="D304" s="250"/>
      <c r="E304" s="250"/>
      <c r="F304" s="250"/>
      <c r="G304" s="250"/>
      <c r="H304" s="250"/>
      <c r="I304" s="250"/>
      <c r="J304" s="10">
        <f>IF(ISNA(INDEX($A$39:$T$204,MATCH($B304,$B$39:$B$204,0),10)),"",INDEX($A$39:$T$204,MATCH($B304,$B$39:$B$204,0),10))</f>
        <v>5</v>
      </c>
      <c r="K304" s="10">
        <f>IF(ISNA(INDEX($A$39:$T$204,MATCH($B304,$B$39:$B$204,0),11)),"",INDEX($A$39:$T$204,MATCH($B304,$B$39:$B$204,0),11))</f>
        <v>2</v>
      </c>
      <c r="L304" s="10">
        <f>IF(ISNA(INDEX($A$39:$T$204,MATCH($B304,$B$39:$B$204,0),12)),"",INDEX($A$39:$T$204,MATCH($B304,$B$39:$B$204,0),12))</f>
        <v>2</v>
      </c>
      <c r="M304" s="10">
        <f>IF(ISNA(INDEX($A$39:$T$204,MATCH($B304,$B$39:$B$204,0),13)),"",INDEX($A$39:$T$204,MATCH($B304,$B$39:$B$204,0),13))</f>
        <v>0</v>
      </c>
      <c r="N304" s="10">
        <f>IF(ISNA(INDEX($A$39:$T$204,MATCH($B304,$B$39:$B$204,0),14)),"",INDEX($A$39:$T$204,MATCH($B304,$B$39:$B$204,0),14))</f>
        <v>4</v>
      </c>
      <c r="O304" s="10">
        <f>IF(ISNA(INDEX($A$39:$T$204,MATCH($B304,$B$39:$B$204,0),15)),"",INDEX($A$39:$T$204,MATCH($B304,$B$39:$B$204,0),15))</f>
        <v>6</v>
      </c>
      <c r="P304" s="10">
        <f>IF(ISNA(INDEX($A$39:$T$204,MATCH($B304,$B$39:$B$204,0),16)),"",INDEX($A$39:$T$204,MATCH($B304,$B$39:$B$204,0),16))</f>
        <v>10</v>
      </c>
      <c r="Q304" s="16" t="str">
        <f>IF(ISNA(INDEX($A$39:$T$204,MATCH($B304,$B$39:$B$204,0),17)),"",INDEX($A$39:$T$204,MATCH($B304,$B$39:$B$204,0),17))</f>
        <v>E</v>
      </c>
      <c r="R304" s="16">
        <f>IF(ISNA(INDEX($A$39:$T$204,MATCH($B304,$B$39:$B$204,0),18)),"",INDEX($A$39:$T$204,MATCH($B304,$B$39:$B$204,0),18))</f>
        <v>0</v>
      </c>
      <c r="S304" s="16">
        <f>IF(ISNA(INDEX($A$39:$T$204,MATCH($B304,$B$39:$B$204,0),19)),"",INDEX($A$39:$T$204,MATCH($B304,$B$39:$B$204,0),19))</f>
        <v>0</v>
      </c>
      <c r="T304" s="16" t="str">
        <f>IF(ISNA(INDEX($A$39:$T$204,MATCH($B304,$B$39:$B$204,0),20)),"",INDEX($A$39:$T$204,MATCH($B304,$B$39:$B$204,0),20))</f>
        <v>DS</v>
      </c>
      <c r="U304" s="77"/>
      <c r="V304" s="54"/>
      <c r="W304" s="54"/>
      <c r="X304" s="54"/>
      <c r="Y304" s="54"/>
      <c r="Z304" s="54"/>
    </row>
    <row r="305" spans="1:26" s="106" customFormat="1" ht="15" x14ac:dyDescent="0.2">
      <c r="A305" s="18" t="str">
        <f>IF(ISNA(INDEX($A$39:$T$204,MATCH($B305,$B$39:$B$204,0),1)),"",INDEX($A$39:$T$204,MATCH($B305,$B$39:$B$204,0),1))</f>
        <v>ULX0004</v>
      </c>
      <c r="B305" s="250" t="s">
        <v>272</v>
      </c>
      <c r="C305" s="250"/>
      <c r="D305" s="250"/>
      <c r="E305" s="250"/>
      <c r="F305" s="250"/>
      <c r="G305" s="250"/>
      <c r="H305" s="250"/>
      <c r="I305" s="250"/>
      <c r="J305" s="10">
        <f>IF(ISNA(INDEX($A$39:$T$204,MATCH($B305,$B$39:$B$204,0),10)),"",INDEX($A$39:$T$204,MATCH($B305,$B$39:$B$204,0),10))</f>
        <v>6</v>
      </c>
      <c r="K305" s="10">
        <f>IF(ISNA(INDEX($A$39:$T$204,MATCH($B305,$B$39:$B$204,0),11)),"",INDEX($A$39:$T$204,MATCH($B305,$B$39:$B$204,0),11))</f>
        <v>2</v>
      </c>
      <c r="L305" s="10">
        <f>IF(ISNA(INDEX($A$39:$T$204,MATCH($B305,$B$39:$B$204,0),12)),"",INDEX($A$39:$T$204,MATCH($B305,$B$39:$B$204,0),12))</f>
        <v>2</v>
      </c>
      <c r="M305" s="10">
        <f>IF(ISNA(INDEX($A$39:$T$204,MATCH($B305,$B$39:$B$204,0),13)),"",INDEX($A$39:$T$204,MATCH($B305,$B$39:$B$204,0),13))</f>
        <v>0</v>
      </c>
      <c r="N305" s="10">
        <f>IF(ISNA(INDEX($A$39:$T$204,MATCH($B305,$B$39:$B$204,0),14)),"",INDEX($A$39:$T$204,MATCH($B305,$B$39:$B$204,0),14))</f>
        <v>4</v>
      </c>
      <c r="O305" s="10">
        <f>IF(ISNA(INDEX($A$39:$T$204,MATCH($B305,$B$39:$B$204,0),15)),"",INDEX($A$39:$T$204,MATCH($B305,$B$39:$B$204,0),15))</f>
        <v>9</v>
      </c>
      <c r="P305" s="10">
        <f>IF(ISNA(INDEX($A$39:$T$204,MATCH($B305,$B$39:$B$204,0),16)),"",INDEX($A$39:$T$204,MATCH($B305,$B$39:$B$204,0),16))</f>
        <v>13</v>
      </c>
      <c r="Q305" s="16">
        <f>IF(ISNA(INDEX($A$39:$T$204,MATCH($B305,$B$39:$B$204,0),17)),"",INDEX($A$39:$T$204,MATCH($B305,$B$39:$B$204,0),17))</f>
        <v>0</v>
      </c>
      <c r="R305" s="16" t="str">
        <f>IF(ISNA(INDEX($A$39:$T$204,MATCH($B305,$B$39:$B$204,0),18)),"",INDEX($A$39:$T$204,MATCH($B305,$B$39:$B$204,0),18))</f>
        <v>C</v>
      </c>
      <c r="S305" s="16">
        <f>IF(ISNA(INDEX($A$39:$T$204,MATCH($B305,$B$39:$B$204,0),19)),"",INDEX($A$39:$T$204,MATCH($B305,$B$39:$B$204,0),19))</f>
        <v>0</v>
      </c>
      <c r="T305" s="16" t="str">
        <f>IF(ISNA(INDEX($A$39:$T$204,MATCH($B305,$B$39:$B$204,0),20)),"",INDEX($A$39:$T$204,MATCH($B305,$B$39:$B$204,0),20))</f>
        <v>DS</v>
      </c>
      <c r="U305" s="77"/>
      <c r="V305" s="54"/>
      <c r="W305" s="54"/>
      <c r="X305" s="54"/>
      <c r="Y305" s="54"/>
      <c r="Z305" s="54"/>
    </row>
    <row r="306" spans="1:26" s="106" customFormat="1" ht="15" x14ac:dyDescent="0.2">
      <c r="A306" s="18" t="str">
        <f>IF(ISNA(INDEX($A$39:$T$204,MATCH($B306,$B$39:$B$204,0),1)),"",INDEX($A$39:$T$204,MATCH($B306,$B$39:$B$204,0),1))</f>
        <v>ULX0004</v>
      </c>
      <c r="B306" s="250" t="s">
        <v>273</v>
      </c>
      <c r="C306" s="250"/>
      <c r="D306" s="250"/>
      <c r="E306" s="250"/>
      <c r="F306" s="250"/>
      <c r="G306" s="250"/>
      <c r="H306" s="250"/>
      <c r="I306" s="250"/>
      <c r="J306" s="10">
        <f>IF(ISNA(INDEX($A$39:$T$204,MATCH($B306,$B$39:$B$204,0),10)),"",INDEX($A$39:$T$204,MATCH($B306,$B$39:$B$204,0),10))</f>
        <v>6</v>
      </c>
      <c r="K306" s="10">
        <f>IF(ISNA(INDEX($A$39:$T$204,MATCH($B306,$B$39:$B$204,0),11)),"",INDEX($A$39:$T$204,MATCH($B306,$B$39:$B$204,0),11))</f>
        <v>2</v>
      </c>
      <c r="L306" s="10">
        <f>IF(ISNA(INDEX($A$39:$T$204,MATCH($B306,$B$39:$B$204,0),12)),"",INDEX($A$39:$T$204,MATCH($B306,$B$39:$B$204,0),12))</f>
        <v>2</v>
      </c>
      <c r="M306" s="10">
        <f>IF(ISNA(INDEX($A$39:$T$204,MATCH($B306,$B$39:$B$204,0),13)),"",INDEX($A$39:$T$204,MATCH($B306,$B$39:$B$204,0),13))</f>
        <v>0</v>
      </c>
      <c r="N306" s="10">
        <f>IF(ISNA(INDEX($A$39:$T$204,MATCH($B306,$B$39:$B$204,0),14)),"",INDEX($A$39:$T$204,MATCH($B306,$B$39:$B$204,0),14))</f>
        <v>4</v>
      </c>
      <c r="O306" s="10">
        <f>IF(ISNA(INDEX($A$39:$T$204,MATCH($B306,$B$39:$B$204,0),15)),"",INDEX($A$39:$T$204,MATCH($B306,$B$39:$B$204,0),15))</f>
        <v>9</v>
      </c>
      <c r="P306" s="10">
        <f>IF(ISNA(INDEX($A$39:$T$204,MATCH($B306,$B$39:$B$204,0),16)),"",INDEX($A$39:$T$204,MATCH($B306,$B$39:$B$204,0),16))</f>
        <v>13</v>
      </c>
      <c r="Q306" s="16">
        <f>IF(ISNA(INDEX($A$39:$T$204,MATCH($B306,$B$39:$B$204,0),17)),"",INDEX($A$39:$T$204,MATCH($B306,$B$39:$B$204,0),17))</f>
        <v>0</v>
      </c>
      <c r="R306" s="16" t="str">
        <f>IF(ISNA(INDEX($A$39:$T$204,MATCH($B306,$B$39:$B$204,0),18)),"",INDEX($A$39:$T$204,MATCH($B306,$B$39:$B$204,0),18))</f>
        <v>C</v>
      </c>
      <c r="S306" s="16">
        <f>IF(ISNA(INDEX($A$39:$T$204,MATCH($B306,$B$39:$B$204,0),19)),"",INDEX($A$39:$T$204,MATCH($B306,$B$39:$B$204,0),19))</f>
        <v>0</v>
      </c>
      <c r="T306" s="16" t="str">
        <f>IF(ISNA(INDEX($A$39:$T$204,MATCH($B306,$B$39:$B$204,0),20)),"",INDEX($A$39:$T$204,MATCH($B306,$B$39:$B$204,0),20))</f>
        <v>DS</v>
      </c>
      <c r="U306" s="77"/>
      <c r="V306" s="54"/>
      <c r="W306" s="54"/>
      <c r="X306" s="54"/>
      <c r="Y306" s="54"/>
      <c r="Z306" s="54"/>
    </row>
    <row r="307" spans="1:26" x14ac:dyDescent="0.15">
      <c r="A307" s="72" t="s">
        <v>28</v>
      </c>
      <c r="B307" s="254"/>
      <c r="C307" s="254"/>
      <c r="D307" s="254"/>
      <c r="E307" s="254"/>
      <c r="F307" s="254"/>
      <c r="G307" s="254"/>
      <c r="H307" s="254"/>
      <c r="I307" s="254"/>
      <c r="J307" s="12">
        <f t="shared" ref="J307:P307" si="117">SUM(J303:J306)</f>
        <v>21</v>
      </c>
      <c r="K307" s="12">
        <f t="shared" si="117"/>
        <v>8</v>
      </c>
      <c r="L307" s="12">
        <f t="shared" si="117"/>
        <v>8</v>
      </c>
      <c r="M307" s="12">
        <f t="shared" si="117"/>
        <v>0</v>
      </c>
      <c r="N307" s="12">
        <f t="shared" si="117"/>
        <v>16</v>
      </c>
      <c r="O307" s="12">
        <f t="shared" si="117"/>
        <v>28</v>
      </c>
      <c r="P307" s="12">
        <f t="shared" si="117"/>
        <v>44</v>
      </c>
      <c r="Q307" s="72">
        <f>COUNTIF(Q303:Q306,"E")</f>
        <v>2</v>
      </c>
      <c r="R307" s="72">
        <f>COUNTIF(R303:R306,"C")</f>
        <v>2</v>
      </c>
      <c r="S307" s="72">
        <f>COUNTIF(S303:S306,"VP")</f>
        <v>0</v>
      </c>
      <c r="T307" s="73">
        <f>COUNTA(T303:T306)</f>
        <v>4</v>
      </c>
      <c r="U307" s="42"/>
    </row>
    <row r="308" spans="1:26" x14ac:dyDescent="0.15">
      <c r="A308" s="238" t="s">
        <v>135</v>
      </c>
      <c r="B308" s="238"/>
      <c r="C308" s="238"/>
      <c r="D308" s="238"/>
      <c r="E308" s="238"/>
      <c r="F308" s="238"/>
      <c r="G308" s="238"/>
      <c r="H308" s="238"/>
      <c r="I308" s="238"/>
      <c r="J308" s="12">
        <f t="shared" ref="J308:T308" si="118">SUM(J301,J307)</f>
        <v>110</v>
      </c>
      <c r="K308" s="12">
        <f t="shared" si="118"/>
        <v>40</v>
      </c>
      <c r="L308" s="12">
        <f t="shared" si="118"/>
        <v>36</v>
      </c>
      <c r="M308" s="12">
        <f t="shared" si="118"/>
        <v>12</v>
      </c>
      <c r="N308" s="12">
        <f t="shared" si="118"/>
        <v>88</v>
      </c>
      <c r="O308" s="12">
        <f t="shared" si="118"/>
        <v>115</v>
      </c>
      <c r="P308" s="12">
        <f t="shared" si="118"/>
        <v>203</v>
      </c>
      <c r="Q308" s="12">
        <f t="shared" si="118"/>
        <v>12</v>
      </c>
      <c r="R308" s="12">
        <f t="shared" si="118"/>
        <v>10</v>
      </c>
      <c r="S308" s="12">
        <f t="shared" si="118"/>
        <v>1</v>
      </c>
      <c r="T308" s="78">
        <f t="shared" si="118"/>
        <v>23</v>
      </c>
    </row>
    <row r="309" spans="1:26" x14ac:dyDescent="0.15">
      <c r="A309" s="256" t="s">
        <v>53</v>
      </c>
      <c r="B309" s="257"/>
      <c r="C309" s="257"/>
      <c r="D309" s="257"/>
      <c r="E309" s="257"/>
      <c r="F309" s="257"/>
      <c r="G309" s="257"/>
      <c r="H309" s="257"/>
      <c r="I309" s="257"/>
      <c r="J309" s="258"/>
      <c r="K309" s="12">
        <f t="shared" ref="K309:P309" si="119">K301*14+K307*12</f>
        <v>544</v>
      </c>
      <c r="L309" s="12">
        <f t="shared" si="119"/>
        <v>488</v>
      </c>
      <c r="M309" s="12">
        <f t="shared" si="119"/>
        <v>168</v>
      </c>
      <c r="N309" s="12">
        <f t="shared" si="119"/>
        <v>1200</v>
      </c>
      <c r="O309" s="12">
        <f t="shared" si="119"/>
        <v>1554</v>
      </c>
      <c r="P309" s="12">
        <f t="shared" si="119"/>
        <v>2754</v>
      </c>
      <c r="Q309" s="276"/>
      <c r="R309" s="277"/>
      <c r="S309" s="277"/>
      <c r="T309" s="278"/>
    </row>
    <row r="310" spans="1:26" x14ac:dyDescent="0.15">
      <c r="A310" s="259"/>
      <c r="B310" s="260"/>
      <c r="C310" s="260"/>
      <c r="D310" s="260"/>
      <c r="E310" s="260"/>
      <c r="F310" s="260"/>
      <c r="G310" s="260"/>
      <c r="H310" s="260"/>
      <c r="I310" s="260"/>
      <c r="J310" s="261"/>
      <c r="K310" s="251">
        <f>SUM(K309:M309)</f>
        <v>1200</v>
      </c>
      <c r="L310" s="252"/>
      <c r="M310" s="253"/>
      <c r="N310" s="251">
        <f>SUM(N309:O309)</f>
        <v>2754</v>
      </c>
      <c r="O310" s="252"/>
      <c r="P310" s="253"/>
      <c r="Q310" s="279"/>
      <c r="R310" s="280"/>
      <c r="S310" s="280"/>
      <c r="T310" s="281"/>
    </row>
    <row r="311" spans="1:26" x14ac:dyDescent="0.15">
      <c r="A311" s="268" t="s">
        <v>95</v>
      </c>
      <c r="B311" s="269"/>
      <c r="C311" s="269"/>
      <c r="D311" s="269"/>
      <c r="E311" s="269"/>
      <c r="F311" s="269"/>
      <c r="G311" s="269"/>
      <c r="H311" s="269"/>
      <c r="I311" s="269"/>
      <c r="J311" s="270"/>
      <c r="K311" s="272">
        <f>T308/SUM(T51,T67,T82,T98,T119,T134)</f>
        <v>0.58974358974358976</v>
      </c>
      <c r="L311" s="273"/>
      <c r="M311" s="273"/>
      <c r="N311" s="273"/>
      <c r="O311" s="273"/>
      <c r="P311" s="273"/>
      <c r="Q311" s="273"/>
      <c r="R311" s="273"/>
      <c r="S311" s="273"/>
      <c r="T311" s="274"/>
    </row>
    <row r="312" spans="1:26" s="39" customFormat="1" x14ac:dyDescent="0.15">
      <c r="A312" s="271" t="s">
        <v>96</v>
      </c>
      <c r="B312" s="271"/>
      <c r="C312" s="271"/>
      <c r="D312" s="271"/>
      <c r="E312" s="271"/>
      <c r="F312" s="271"/>
      <c r="G312" s="271"/>
      <c r="H312" s="271"/>
      <c r="I312" s="271"/>
      <c r="J312" s="271"/>
      <c r="K312" s="272">
        <f>K310/(SUM(N51,N67,N82,N98,N119)*14+N134*12)</f>
        <v>0.6097560975609756</v>
      </c>
      <c r="L312" s="273"/>
      <c r="M312" s="273"/>
      <c r="N312" s="273"/>
      <c r="O312" s="273"/>
      <c r="P312" s="273"/>
      <c r="Q312" s="273"/>
      <c r="R312" s="273"/>
      <c r="S312" s="273"/>
      <c r="T312" s="274"/>
    </row>
    <row r="313" spans="1:26" s="65" customFormat="1" x14ac:dyDescent="0.15">
      <c r="A313" s="68"/>
      <c r="B313" s="68"/>
      <c r="C313" s="68"/>
      <c r="D313" s="68"/>
      <c r="E313" s="68"/>
      <c r="F313" s="68"/>
      <c r="G313" s="68"/>
      <c r="H313" s="68"/>
      <c r="I313" s="68"/>
      <c r="J313" s="68"/>
      <c r="K313" s="69"/>
      <c r="L313" s="69"/>
      <c r="M313" s="69"/>
      <c r="N313" s="69"/>
      <c r="O313" s="69"/>
      <c r="P313" s="69"/>
      <c r="Q313" s="69"/>
      <c r="R313" s="69"/>
      <c r="S313" s="69"/>
      <c r="T313" s="69"/>
    </row>
    <row r="314" spans="1:26" x14ac:dyDescent="0.15">
      <c r="A314" s="361" t="s">
        <v>73</v>
      </c>
      <c r="B314" s="362"/>
      <c r="C314" s="362"/>
      <c r="D314" s="362"/>
      <c r="E314" s="362"/>
      <c r="F314" s="362"/>
      <c r="G314" s="362"/>
      <c r="H314" s="362"/>
      <c r="I314" s="362"/>
      <c r="J314" s="362"/>
      <c r="K314" s="362"/>
      <c r="L314" s="362"/>
      <c r="M314" s="362"/>
      <c r="N314" s="362"/>
      <c r="O314" s="362"/>
      <c r="P314" s="362"/>
      <c r="Q314" s="362"/>
      <c r="R314" s="362"/>
      <c r="S314" s="362"/>
      <c r="T314" s="363"/>
    </row>
    <row r="315" spans="1:26" s="106" customFormat="1" x14ac:dyDescent="0.15">
      <c r="A315" s="364"/>
      <c r="B315" s="365"/>
      <c r="C315" s="365"/>
      <c r="D315" s="365"/>
      <c r="E315" s="365"/>
      <c r="F315" s="365"/>
      <c r="G315" s="365"/>
      <c r="H315" s="365"/>
      <c r="I315" s="365"/>
      <c r="J315" s="365"/>
      <c r="K315" s="365"/>
      <c r="L315" s="365"/>
      <c r="M315" s="365"/>
      <c r="N315" s="365"/>
      <c r="O315" s="365"/>
      <c r="P315" s="365"/>
      <c r="Q315" s="365"/>
      <c r="R315" s="365"/>
      <c r="S315" s="365"/>
      <c r="T315" s="366"/>
    </row>
    <row r="316" spans="1:26" x14ac:dyDescent="0.15">
      <c r="A316" s="254" t="s">
        <v>30</v>
      </c>
      <c r="B316" s="254" t="s">
        <v>29</v>
      </c>
      <c r="C316" s="254"/>
      <c r="D316" s="254"/>
      <c r="E316" s="254"/>
      <c r="F316" s="254"/>
      <c r="G316" s="254"/>
      <c r="H316" s="254"/>
      <c r="I316" s="254"/>
      <c r="J316" s="255" t="s">
        <v>43</v>
      </c>
      <c r="K316" s="283" t="s">
        <v>27</v>
      </c>
      <c r="L316" s="284"/>
      <c r="M316" s="285"/>
      <c r="N316" s="283" t="s">
        <v>44</v>
      </c>
      <c r="O316" s="284"/>
      <c r="P316" s="285"/>
      <c r="Q316" s="283" t="s">
        <v>26</v>
      </c>
      <c r="R316" s="284"/>
      <c r="S316" s="285"/>
      <c r="T316" s="255" t="s">
        <v>25</v>
      </c>
    </row>
    <row r="317" spans="1:26" s="106" customFormat="1" x14ac:dyDescent="0.15">
      <c r="A317" s="254"/>
      <c r="B317" s="254"/>
      <c r="C317" s="254"/>
      <c r="D317" s="254"/>
      <c r="E317" s="254"/>
      <c r="F317" s="254"/>
      <c r="G317" s="254"/>
      <c r="H317" s="254"/>
      <c r="I317" s="254"/>
      <c r="J317" s="255"/>
      <c r="K317" s="286"/>
      <c r="L317" s="287"/>
      <c r="M317" s="288"/>
      <c r="N317" s="286"/>
      <c r="O317" s="287"/>
      <c r="P317" s="288"/>
      <c r="Q317" s="286"/>
      <c r="R317" s="287"/>
      <c r="S317" s="288"/>
      <c r="T317" s="255"/>
    </row>
    <row r="318" spans="1:26" ht="14" x14ac:dyDescent="0.15">
      <c r="A318" s="254"/>
      <c r="B318" s="254"/>
      <c r="C318" s="254"/>
      <c r="D318" s="254"/>
      <c r="E318" s="254"/>
      <c r="F318" s="254"/>
      <c r="G318" s="254"/>
      <c r="H318" s="254"/>
      <c r="I318" s="254"/>
      <c r="J318" s="255"/>
      <c r="K318" s="74" t="s">
        <v>31</v>
      </c>
      <c r="L318" s="74" t="s">
        <v>32</v>
      </c>
      <c r="M318" s="74" t="s">
        <v>33</v>
      </c>
      <c r="N318" s="74" t="s">
        <v>37</v>
      </c>
      <c r="O318" s="74" t="s">
        <v>8</v>
      </c>
      <c r="P318" s="74" t="s">
        <v>34</v>
      </c>
      <c r="Q318" s="74" t="s">
        <v>35</v>
      </c>
      <c r="R318" s="74" t="s">
        <v>31</v>
      </c>
      <c r="S318" s="74" t="s">
        <v>36</v>
      </c>
      <c r="T318" s="255"/>
    </row>
    <row r="319" spans="1:26" ht="15" x14ac:dyDescent="0.2">
      <c r="A319" s="254" t="s">
        <v>61</v>
      </c>
      <c r="B319" s="254"/>
      <c r="C319" s="254"/>
      <c r="D319" s="254"/>
      <c r="E319" s="254"/>
      <c r="F319" s="254"/>
      <c r="G319" s="254"/>
      <c r="H319" s="254"/>
      <c r="I319" s="254"/>
      <c r="J319" s="254"/>
      <c r="K319" s="254"/>
      <c r="L319" s="254"/>
      <c r="M319" s="254"/>
      <c r="N319" s="254"/>
      <c r="O319" s="254"/>
      <c r="P319" s="254"/>
      <c r="Q319" s="254"/>
      <c r="R319" s="254"/>
      <c r="S319" s="254"/>
      <c r="T319" s="254"/>
      <c r="U319" s="53"/>
      <c r="V319" s="54"/>
    </row>
    <row r="320" spans="1:26" ht="15" x14ac:dyDescent="0.2">
      <c r="A320" s="18" t="str">
        <f>IF(ISNA(INDEX($A$39:$T$204,MATCH($B320,$B$39:$B$204,0),1)),"",INDEX($A$39:$T$204,MATCH($B320,$B$39:$B$204,0),1))</f>
        <v>*</v>
      </c>
      <c r="B320" s="250" t="s">
        <v>142</v>
      </c>
      <c r="C320" s="250"/>
      <c r="D320" s="250"/>
      <c r="E320" s="250"/>
      <c r="F320" s="250"/>
      <c r="G320" s="250"/>
      <c r="H320" s="250"/>
      <c r="I320" s="250"/>
      <c r="J320" s="10">
        <f>IF(ISNA(INDEX($A$39:$T$204,MATCH($B320,$B$39:$B$204,0),10)),"",INDEX($A$39:$T$204,MATCH($B320,$B$39:$B$204,0),10))</f>
        <v>3</v>
      </c>
      <c r="K320" s="10">
        <f>IF(ISNA(INDEX($A$39:$T$204,MATCH($B320,$B$39:$B$204,0),11)),"",INDEX($A$39:$T$204,MATCH($B320,$B$39:$B$204,0),11))</f>
        <v>0</v>
      </c>
      <c r="L320" s="10">
        <f>IF(ISNA(INDEX($A$39:$T$204,MATCH($B320,$B$39:$B$204,0),12)),"",INDEX($A$39:$T$204,MATCH($B320,$B$39:$B$204,0),12))</f>
        <v>2</v>
      </c>
      <c r="M320" s="10">
        <f>IF(ISNA(INDEX($A$39:$T$204,MATCH($B320,$B$39:$B$204,0),13)),"",INDEX($A$39:$T$204,MATCH($B320,$B$39:$B$204,0),13))</f>
        <v>0</v>
      </c>
      <c r="N320" s="10">
        <f>IF(ISNA(INDEX($A$39:$T$204,MATCH($B320,$B$39:$B$204,0),14)),"",INDEX($A$39:$T$204,MATCH($B320,$B$39:$B$204,0),14))</f>
        <v>2</v>
      </c>
      <c r="O320" s="10">
        <f>IF(ISNA(INDEX($A$39:$T$204,MATCH($B320,$B$39:$B$204,0),15)),"",INDEX($A$39:$T$204,MATCH($B320,$B$39:$B$204,0),15))</f>
        <v>3</v>
      </c>
      <c r="P320" s="10">
        <f>IF(ISNA(INDEX($A$39:$T$204,MATCH($B320,$B$39:$B$204,0),16)),"",INDEX($A$39:$T$204,MATCH($B320,$B$39:$B$204,0),16))</f>
        <v>5</v>
      </c>
      <c r="Q320" s="16">
        <f>IF(ISNA(INDEX($A$39:$T$204,MATCH($B320,$B$39:$B$204,0),17)),"",INDEX($A$39:$T$204,MATCH($B320,$B$39:$B$204,0),17))</f>
        <v>0</v>
      </c>
      <c r="R320" s="16" t="str">
        <f>IF(ISNA(INDEX($A$39:$T$204,MATCH($B320,$B$39:$B$204,0),18)),"",INDEX($A$39:$T$204,MATCH($B320,$B$39:$B$204,0),18))</f>
        <v>C</v>
      </c>
      <c r="S320" s="16">
        <f>IF(ISNA(INDEX($A$39:$T$204,MATCH($B320,$B$39:$B$204,0),19)),"",INDEX($A$39:$T$204,MATCH($B320,$B$39:$B$204,0),19))</f>
        <v>0</v>
      </c>
      <c r="T320" s="16" t="str">
        <f>IF(ISNA(INDEX($A$39:$T$204,MATCH($B320,$B$39:$B$204,0),20)),"",INDEX($A$39:$T$204,MATCH($B320,$B$39:$B$204,0),20))</f>
        <v>DC</v>
      </c>
      <c r="U320" s="77"/>
      <c r="V320" s="54"/>
      <c r="W320" s="54"/>
      <c r="X320" s="54"/>
      <c r="Y320" s="54"/>
      <c r="Z320" s="54"/>
    </row>
    <row r="321" spans="1:26" ht="15" x14ac:dyDescent="0.2">
      <c r="A321" s="18" t="str">
        <f>IF(ISNA(INDEX($A$39:$T$204,MATCH($B321,$B$39:$B$204,0),1)),"",INDEX($A$39:$T$204,MATCH($B321,$B$39:$B$204,0),1))</f>
        <v>YLU0011</v>
      </c>
      <c r="B321" s="250" t="s">
        <v>144</v>
      </c>
      <c r="C321" s="250"/>
      <c r="D321" s="250"/>
      <c r="E321" s="250"/>
      <c r="F321" s="250"/>
      <c r="G321" s="250"/>
      <c r="H321" s="250"/>
      <c r="I321" s="250"/>
      <c r="J321" s="10">
        <f>IF(ISNA(INDEX($A$39:$T$204,MATCH($B321,$B$39:$B$204,0),10)),"",INDEX($A$39:$T$204,MATCH($B321,$B$39:$B$204,0),10))</f>
        <v>2</v>
      </c>
      <c r="K321" s="10">
        <f>IF(ISNA(INDEX($A$39:$T$204,MATCH($B321,$B$39:$B$204,0),11)),"",INDEX($A$39:$T$204,MATCH($B321,$B$39:$B$204,0),11))</f>
        <v>0</v>
      </c>
      <c r="L321" s="10">
        <f>IF(ISNA(INDEX($A$39:$T$204,MATCH($B321,$B$39:$B$204,0),12)),"",INDEX($A$39:$T$204,MATCH($B321,$B$39:$B$204,0),12))</f>
        <v>2</v>
      </c>
      <c r="M321" s="10">
        <f>IF(ISNA(INDEX($A$39:$T$204,MATCH($B321,$B$39:$B$204,0),13)),"",INDEX($A$39:$T$204,MATCH($B321,$B$39:$B$204,0),13))</f>
        <v>0</v>
      </c>
      <c r="N321" s="10">
        <f>IF(ISNA(INDEX($A$39:$T$204,MATCH($B321,$B$39:$B$204,0),14)),"",INDEX($A$39:$T$204,MATCH($B321,$B$39:$B$204,0),14))</f>
        <v>2</v>
      </c>
      <c r="O321" s="10">
        <f>IF(ISNA(INDEX($A$39:$T$204,MATCH($B321,$B$39:$B$204,0),15)),"",INDEX($A$39:$T$204,MATCH($B321,$B$39:$B$204,0),15))</f>
        <v>2</v>
      </c>
      <c r="P321" s="10">
        <f>IF(ISNA(INDEX($A$39:$T$204,MATCH($B321,$B$39:$B$204,0),16)),"",INDEX($A$39:$T$204,MATCH($B321,$B$39:$B$204,0),16))</f>
        <v>4</v>
      </c>
      <c r="Q321" s="16">
        <f>IF(ISNA(INDEX($A$39:$T$204,MATCH($B321,$B$39:$B$204,0),17)),"",INDEX($A$39:$T$204,MATCH($B321,$B$39:$B$204,0),17))</f>
        <v>0</v>
      </c>
      <c r="R321" s="16">
        <f>IF(ISNA(INDEX($A$39:$T$204,MATCH($B321,$B$39:$B$204,0),18)),"",INDEX($A$39:$T$204,MATCH($B321,$B$39:$B$204,0),18))</f>
        <v>0</v>
      </c>
      <c r="S321" s="16" t="str">
        <f>IF(ISNA(INDEX($A$39:$T$204,MATCH($B321,$B$39:$B$204,0),19)),"",INDEX($A$39:$T$204,MATCH($B321,$B$39:$B$204,0),19))</f>
        <v>VP</v>
      </c>
      <c r="T321" s="16" t="str">
        <f>IF(ISNA(INDEX($A$39:$T$204,MATCH($B321,$B$39:$B$204,0),20)),"",INDEX($A$39:$T$204,MATCH($B321,$B$39:$B$204,0),20))</f>
        <v>DC</v>
      </c>
      <c r="U321" s="77"/>
      <c r="V321" s="54"/>
      <c r="W321" s="54"/>
      <c r="X321" s="54"/>
      <c r="Y321" s="54"/>
      <c r="Z321" s="54"/>
    </row>
    <row r="322" spans="1:26" ht="15" x14ac:dyDescent="0.2">
      <c r="A322" s="18" t="str">
        <f>IF(ISNA(INDEX($A$39:$T$204,MATCH($B322,$B$39:$B$204,0),1)),"",INDEX($A$39:$T$204,MATCH($B322,$B$39:$B$204,0),1))</f>
        <v>**</v>
      </c>
      <c r="B322" s="250" t="s">
        <v>143</v>
      </c>
      <c r="C322" s="250"/>
      <c r="D322" s="250"/>
      <c r="E322" s="250"/>
      <c r="F322" s="250"/>
      <c r="G322" s="250"/>
      <c r="H322" s="250"/>
      <c r="I322" s="250"/>
      <c r="J322" s="10">
        <f>IF(ISNA(INDEX($A$39:$T$204,MATCH($B322,$B$39:$B$204,0),10)),"",INDEX($A$39:$T$204,MATCH($B322,$B$39:$B$204,0),10))</f>
        <v>3</v>
      </c>
      <c r="K322" s="10">
        <f>IF(ISNA(INDEX($A$39:$T$204,MATCH($B322,$B$39:$B$204,0),11)),"",INDEX($A$39:$T$204,MATCH($B322,$B$39:$B$204,0),11))</f>
        <v>0</v>
      </c>
      <c r="L322" s="10">
        <f>IF(ISNA(INDEX($A$39:$T$204,MATCH($B322,$B$39:$B$204,0),12)),"",INDEX($A$39:$T$204,MATCH($B322,$B$39:$B$204,0),12))</f>
        <v>2</v>
      </c>
      <c r="M322" s="10">
        <f>IF(ISNA(INDEX($A$39:$T$204,MATCH($B322,$B$39:$B$204,0),13)),"",INDEX($A$39:$T$204,MATCH($B322,$B$39:$B$204,0),13))</f>
        <v>0</v>
      </c>
      <c r="N322" s="10">
        <f>IF(ISNA(INDEX($A$39:$T$204,MATCH($B322,$B$39:$B$204,0),14)),"",INDEX($A$39:$T$204,MATCH($B322,$B$39:$B$204,0),14))</f>
        <v>2</v>
      </c>
      <c r="O322" s="10">
        <f>IF(ISNA(INDEX($A$39:$T$204,MATCH($B322,$B$39:$B$204,0),15)),"",INDEX($A$39:$T$204,MATCH($B322,$B$39:$B$204,0),15))</f>
        <v>3</v>
      </c>
      <c r="P322" s="10">
        <f>IF(ISNA(INDEX($A$39:$T$204,MATCH($B322,$B$39:$B$204,0),16)),"",INDEX($A$39:$T$204,MATCH($B322,$B$39:$B$204,0),16))</f>
        <v>5</v>
      </c>
      <c r="Q322" s="16">
        <f>IF(ISNA(INDEX($A$39:$T$204,MATCH($B322,$B$39:$B$204,0),17)),"",INDEX($A$39:$T$204,MATCH($B322,$B$39:$B$204,0),17))</f>
        <v>0</v>
      </c>
      <c r="R322" s="16" t="str">
        <f>IF(ISNA(INDEX($A$39:$T$204,MATCH($B322,$B$39:$B$204,0),18)),"",INDEX($A$39:$T$204,MATCH($B322,$B$39:$B$204,0),18))</f>
        <v>C</v>
      </c>
      <c r="S322" s="16">
        <f>IF(ISNA(INDEX($A$39:$T$204,MATCH($B322,$B$39:$B$204,0),19)),"",INDEX($A$39:$T$204,MATCH($B322,$B$39:$B$204,0),19))</f>
        <v>0</v>
      </c>
      <c r="T322" s="16" t="str">
        <f>IF(ISNA(INDEX($A$39:$T$204,MATCH($B322,$B$39:$B$204,0),20)),"",INDEX($A$39:$T$204,MATCH($B322,$B$39:$B$204,0),20))</f>
        <v>DC</v>
      </c>
      <c r="U322" s="77"/>
      <c r="V322" s="54"/>
      <c r="W322" s="54"/>
      <c r="X322" s="54"/>
      <c r="Y322" s="54"/>
      <c r="Z322" s="54"/>
    </row>
    <row r="323" spans="1:26" ht="15" x14ac:dyDescent="0.2">
      <c r="A323" s="18" t="str">
        <f>IF(ISNA(INDEX($A$39:$T$204,MATCH($B323,$B$39:$B$204,0),1)),"",INDEX($A$39:$T$204,MATCH($B323,$B$39:$B$204,0),1))</f>
        <v>YLU0012</v>
      </c>
      <c r="B323" s="250" t="s">
        <v>147</v>
      </c>
      <c r="C323" s="250"/>
      <c r="D323" s="250"/>
      <c r="E323" s="250"/>
      <c r="F323" s="250"/>
      <c r="G323" s="250"/>
      <c r="H323" s="250"/>
      <c r="I323" s="250"/>
      <c r="J323" s="10">
        <f>IF(ISNA(INDEX($A$39:$T$204,MATCH($B323,$B$39:$B$204,0),10)),"",INDEX($A$39:$T$204,MATCH($B323,$B$39:$B$204,0),10))</f>
        <v>2</v>
      </c>
      <c r="K323" s="10">
        <f>IF(ISNA(INDEX($A$39:$T$204,MATCH($B323,$B$39:$B$204,0),11)),"",INDEX($A$39:$T$204,MATCH($B323,$B$39:$B$204,0),11))</f>
        <v>0</v>
      </c>
      <c r="L323" s="10">
        <f>IF(ISNA(INDEX($A$39:$T$204,MATCH($B323,$B$39:$B$204,0),12)),"",INDEX($A$39:$T$204,MATCH($B323,$B$39:$B$204,0),12))</f>
        <v>2</v>
      </c>
      <c r="M323" s="10">
        <f>IF(ISNA(INDEX($A$39:$T$204,MATCH($B323,$B$39:$B$204,0),13)),"",INDEX($A$39:$T$204,MATCH($B323,$B$39:$B$204,0),13))</f>
        <v>0</v>
      </c>
      <c r="N323" s="10">
        <f>IF(ISNA(INDEX($A$39:$T$204,MATCH($B323,$B$39:$B$204,0),14)),"",INDEX($A$39:$T$204,MATCH($B323,$B$39:$B$204,0),14))</f>
        <v>2</v>
      </c>
      <c r="O323" s="10">
        <f>IF(ISNA(INDEX($A$39:$T$204,MATCH($B323,$B$39:$B$204,0),15)),"",INDEX($A$39:$T$204,MATCH($B323,$B$39:$B$204,0),15))</f>
        <v>2</v>
      </c>
      <c r="P323" s="10">
        <f>IF(ISNA(INDEX($A$39:$T$204,MATCH($B323,$B$39:$B$204,0),16)),"",INDEX($A$39:$T$204,MATCH($B323,$B$39:$B$204,0),16))</f>
        <v>4</v>
      </c>
      <c r="Q323" s="16">
        <f>IF(ISNA(INDEX($A$39:$T$204,MATCH($B323,$B$39:$B$204,0),17)),"",INDEX($A$39:$T$204,MATCH($B323,$B$39:$B$204,0),17))</f>
        <v>0</v>
      </c>
      <c r="R323" s="16">
        <f>IF(ISNA(INDEX($A$39:$T$204,MATCH($B323,$B$39:$B$204,0),18)),"",INDEX($A$39:$T$204,MATCH($B323,$B$39:$B$204,0),18))</f>
        <v>0</v>
      </c>
      <c r="S323" s="16" t="str">
        <f>IF(ISNA(INDEX($A$39:$T$204,MATCH($B323,$B$39:$B$204,0),19)),"",INDEX($A$39:$T$204,MATCH($B323,$B$39:$B$204,0),19))</f>
        <v>VP</v>
      </c>
      <c r="T323" s="16" t="str">
        <f>IF(ISNA(INDEX($A$39:$T$204,MATCH($B323,$B$39:$B$204,0),20)),"",INDEX($A$39:$T$204,MATCH($B323,$B$39:$B$204,0),20))</f>
        <v>DC</v>
      </c>
      <c r="U323" s="77"/>
      <c r="V323" s="54"/>
      <c r="W323" s="54"/>
      <c r="X323" s="54"/>
      <c r="Y323" s="54"/>
      <c r="Z323" s="54"/>
    </row>
    <row r="324" spans="1:26" s="106" customFormat="1" ht="27.75" customHeight="1" x14ac:dyDescent="0.2">
      <c r="A324" s="18" t="str">
        <f>IF(ISNA(INDEX($A$39:$T$204,MATCH($B324,$B$39:$B$204,0),1)),"",INDEX($A$39:$T$204,MATCH($B324,$B$39:$B$204,0),1))</f>
        <v>ULR4303</v>
      </c>
      <c r="B324" s="263" t="s">
        <v>168</v>
      </c>
      <c r="C324" s="263"/>
      <c r="D324" s="263"/>
      <c r="E324" s="263"/>
      <c r="F324" s="263"/>
      <c r="G324" s="263"/>
      <c r="H324" s="263"/>
      <c r="I324" s="263"/>
      <c r="J324" s="10">
        <f>IF(ISNA(INDEX($A$39:$T$204,MATCH($B324,$B$39:$B$204,0),10)),"",INDEX($A$39:$T$204,MATCH($B324,$B$39:$B$204,0),10))</f>
        <v>5</v>
      </c>
      <c r="K324" s="10">
        <f>IF(ISNA(INDEX($A$39:$T$204,MATCH($B324,$B$39:$B$204,0),11)),"",INDEX($A$39:$T$204,MATCH($B324,$B$39:$B$204,0),11))</f>
        <v>2</v>
      </c>
      <c r="L324" s="10">
        <f>IF(ISNA(INDEX($A$39:$T$204,MATCH($B324,$B$39:$B$204,0),12)),"",INDEX($A$39:$T$204,MATCH($B324,$B$39:$B$204,0),12))</f>
        <v>2</v>
      </c>
      <c r="M324" s="10">
        <f>IF(ISNA(INDEX($A$39:$T$204,MATCH($B324,$B$39:$B$204,0),13)),"",INDEX($A$39:$T$204,MATCH($B324,$B$39:$B$204,0),13))</f>
        <v>0</v>
      </c>
      <c r="N324" s="10">
        <f>IF(ISNA(INDEX($A$39:$T$204,MATCH($B324,$B$39:$B$204,0),14)),"",INDEX($A$39:$T$204,MATCH($B324,$B$39:$B$204,0),14))</f>
        <v>4</v>
      </c>
      <c r="O324" s="10">
        <f>IF(ISNA(INDEX($A$39:$T$204,MATCH($B324,$B$39:$B$204,0),15)),"",INDEX($A$39:$T$204,MATCH($B324,$B$39:$B$204,0),15))</f>
        <v>5</v>
      </c>
      <c r="P324" s="10">
        <f>IF(ISNA(INDEX($A$39:$T$204,MATCH($B324,$B$39:$B$204,0),16)),"",INDEX($A$39:$T$204,MATCH($B324,$B$39:$B$204,0),16))</f>
        <v>9</v>
      </c>
      <c r="Q324" s="16" t="str">
        <f>IF(ISNA(INDEX($A$39:$T$204,MATCH($B324,$B$39:$B$204,0),17)),"",INDEX($A$39:$T$204,MATCH($B324,$B$39:$B$204,0),17))</f>
        <v>E</v>
      </c>
      <c r="R324" s="16">
        <f>IF(ISNA(INDEX($A$39:$T$204,MATCH($B324,$B$39:$B$204,0),18)),"",INDEX($A$39:$T$204,MATCH($B324,$B$39:$B$204,0),18))</f>
        <v>0</v>
      </c>
      <c r="S324" s="16">
        <f>IF(ISNA(INDEX($A$39:$T$204,MATCH($B324,$B$39:$B$204,0),19)),"",INDEX($A$39:$T$204,MATCH($B324,$B$39:$B$204,0),19))</f>
        <v>0</v>
      </c>
      <c r="T324" s="16" t="str">
        <f>IF(ISNA(INDEX($A$39:$T$204,MATCH($B324,$B$39:$B$204,0),20)),"",INDEX($A$39:$T$204,MATCH($B324,$B$39:$B$204,0),20))</f>
        <v>DC</v>
      </c>
      <c r="U324" s="77"/>
      <c r="V324" s="54"/>
      <c r="W324" s="54"/>
      <c r="X324" s="54"/>
      <c r="Y324" s="54"/>
      <c r="Z324" s="54"/>
    </row>
    <row r="325" spans="1:26" ht="15" x14ac:dyDescent="0.2">
      <c r="A325" s="72" t="s">
        <v>28</v>
      </c>
      <c r="B325" s="262"/>
      <c r="C325" s="262"/>
      <c r="D325" s="262"/>
      <c r="E325" s="262"/>
      <c r="F325" s="262"/>
      <c r="G325" s="262"/>
      <c r="H325" s="262"/>
      <c r="I325" s="262"/>
      <c r="J325" s="12">
        <f t="shared" ref="J325:P325" si="120">SUM(J320:J324)</f>
        <v>15</v>
      </c>
      <c r="K325" s="12">
        <f t="shared" si="120"/>
        <v>2</v>
      </c>
      <c r="L325" s="12">
        <f t="shared" si="120"/>
        <v>10</v>
      </c>
      <c r="M325" s="12">
        <f t="shared" si="120"/>
        <v>0</v>
      </c>
      <c r="N325" s="12">
        <f t="shared" si="120"/>
        <v>12</v>
      </c>
      <c r="O325" s="12">
        <f t="shared" si="120"/>
        <v>15</v>
      </c>
      <c r="P325" s="12">
        <f t="shared" si="120"/>
        <v>27</v>
      </c>
      <c r="Q325" s="72">
        <f>COUNTIF(Q320:Q324,"E")</f>
        <v>1</v>
      </c>
      <c r="R325" s="72">
        <f>COUNTIF(R320:R324,"C")</f>
        <v>2</v>
      </c>
      <c r="S325" s="72">
        <f>COUNTIF(S320:S324,"VP")</f>
        <v>2</v>
      </c>
      <c r="T325" s="73">
        <f>COUNTA(T320:T324)</f>
        <v>5</v>
      </c>
      <c r="U325" s="77"/>
      <c r="V325" s="54"/>
      <c r="W325" s="54"/>
      <c r="X325" s="54"/>
      <c r="Y325" s="54"/>
      <c r="Z325" s="54"/>
    </row>
    <row r="326" spans="1:26" ht="15" x14ac:dyDescent="0.2">
      <c r="A326" s="254" t="s">
        <v>75</v>
      </c>
      <c r="B326" s="254"/>
      <c r="C326" s="254"/>
      <c r="D326" s="254"/>
      <c r="E326" s="254"/>
      <c r="F326" s="254"/>
      <c r="G326" s="254"/>
      <c r="H326" s="254"/>
      <c r="I326" s="254"/>
      <c r="J326" s="254"/>
      <c r="K326" s="254"/>
      <c r="L326" s="254"/>
      <c r="M326" s="254"/>
      <c r="N326" s="254"/>
      <c r="O326" s="254"/>
      <c r="P326" s="254"/>
      <c r="Q326" s="254"/>
      <c r="R326" s="254"/>
      <c r="S326" s="254"/>
      <c r="T326" s="254"/>
      <c r="U326" s="77"/>
      <c r="V326" s="54"/>
      <c r="W326" s="54"/>
      <c r="X326" s="54"/>
      <c r="Y326" s="54"/>
      <c r="Z326" s="54"/>
    </row>
    <row r="327" spans="1:26" ht="15" x14ac:dyDescent="0.2">
      <c r="A327" s="18" t="str">
        <f>IF(ISNA(INDEX($A$39:$T$204,MATCH($B327,$B$39:$B$204,0),1)),"",INDEX($A$39:$T$204,MATCH($B327,$B$39:$B$204,0),1))</f>
        <v>ULR2205</v>
      </c>
      <c r="B327" s="250" t="s">
        <v>206</v>
      </c>
      <c r="C327" s="250"/>
      <c r="D327" s="250"/>
      <c r="E327" s="250"/>
      <c r="F327" s="250"/>
      <c r="G327" s="250"/>
      <c r="H327" s="250"/>
      <c r="I327" s="250"/>
      <c r="J327" s="10">
        <f>IF(ISNA(INDEX($A$39:$T$204,MATCH($B327,$B$39:$B$204,0),10)),"",INDEX($A$39:$T$204,MATCH($B327,$B$39:$B$204,0),10))</f>
        <v>4</v>
      </c>
      <c r="K327" s="10">
        <f>IF(ISNA(INDEX($A$39:$T$204,MATCH($B327,$B$39:$B$204,0),11)),"",INDEX($A$39:$T$204,MATCH($B327,$B$39:$B$204,0),11))</f>
        <v>2</v>
      </c>
      <c r="L327" s="10">
        <f>IF(ISNA(INDEX($A$39:$T$204,MATCH($B327,$B$39:$B$204,0),12)),"",INDEX($A$39:$T$204,MATCH($B327,$B$39:$B$204,0),12))</f>
        <v>2</v>
      </c>
      <c r="M327" s="10">
        <f>IF(ISNA(INDEX($A$39:$T$204,MATCH($B327,$B$39:$B$204,0),13)),"",INDEX($A$39:$T$204,MATCH($B327,$B$39:$B$204,0),13))</f>
        <v>0</v>
      </c>
      <c r="N327" s="10">
        <f>IF(ISNA(INDEX($A$39:$T$204,MATCH($B327,$B$39:$B$204,0),14)),"",INDEX($A$39:$T$204,MATCH($B327,$B$39:$B$204,0),14))</f>
        <v>4</v>
      </c>
      <c r="O327" s="10">
        <f>IF(ISNA(INDEX($A$39:$T$204,MATCH($B327,$B$39:$B$204,0),15)),"",INDEX($A$39:$T$204,MATCH($B327,$B$39:$B$204,0),15))</f>
        <v>4</v>
      </c>
      <c r="P327" s="10">
        <f>IF(ISNA(INDEX($A$39:$T$204,MATCH($B327,$B$39:$B$204,0),16)),"",INDEX($A$39:$T$204,MATCH($B327,$B$39:$B$204,0),16))</f>
        <v>8</v>
      </c>
      <c r="Q327" s="16" t="str">
        <f>IF(ISNA(INDEX($A$39:$T$204,MATCH($B327,$B$39:$B$204,0),17)),"",INDEX($A$39:$T$204,MATCH($B327,$B$39:$B$204,0),17))</f>
        <v>E</v>
      </c>
      <c r="R327" s="16">
        <f>IF(ISNA(INDEX($A$39:$T$204,MATCH($B327,$B$39:$B$204,0),18)),"",INDEX($A$39:$T$204,MATCH($B327,$B$39:$B$204,0),18))</f>
        <v>0</v>
      </c>
      <c r="S327" s="16">
        <f>IF(ISNA(INDEX($A$39:$T$204,MATCH($B327,$B$39:$B$204,0),19)),"",INDEX($A$39:$T$204,MATCH($B327,$B$39:$B$204,0),19))</f>
        <v>0</v>
      </c>
      <c r="T327" s="16" t="str">
        <f>IF(ISNA(INDEX($A$39:$T$204,MATCH($B327,$B$39:$B$204,0),20)),"",INDEX($A$39:$T$204,MATCH($B327,$B$39:$B$204,0),20))</f>
        <v>DC</v>
      </c>
      <c r="U327" s="77"/>
      <c r="V327" s="54"/>
      <c r="W327" s="54"/>
      <c r="X327" s="54"/>
      <c r="Y327" s="54"/>
      <c r="Z327" s="54"/>
    </row>
    <row r="328" spans="1:26" ht="15" x14ac:dyDescent="0.2">
      <c r="A328" s="72" t="s">
        <v>28</v>
      </c>
      <c r="B328" s="254"/>
      <c r="C328" s="254"/>
      <c r="D328" s="254"/>
      <c r="E328" s="254"/>
      <c r="F328" s="254"/>
      <c r="G328" s="254"/>
      <c r="H328" s="254"/>
      <c r="I328" s="254"/>
      <c r="J328" s="12">
        <f t="shared" ref="J328:P328" si="121">SUM(J327:J327)</f>
        <v>4</v>
      </c>
      <c r="K328" s="91">
        <f t="shared" si="121"/>
        <v>2</v>
      </c>
      <c r="L328" s="91">
        <f t="shared" si="121"/>
        <v>2</v>
      </c>
      <c r="M328" s="91">
        <f t="shared" si="121"/>
        <v>0</v>
      </c>
      <c r="N328" s="91">
        <f t="shared" si="121"/>
        <v>4</v>
      </c>
      <c r="O328" s="91">
        <f t="shared" si="121"/>
        <v>4</v>
      </c>
      <c r="P328" s="91">
        <f t="shared" si="121"/>
        <v>8</v>
      </c>
      <c r="Q328" s="72">
        <f>COUNTIF(Q327:Q327,"E")</f>
        <v>1</v>
      </c>
      <c r="R328" s="72">
        <f>COUNTIF(R327:R327,"C")</f>
        <v>0</v>
      </c>
      <c r="S328" s="72">
        <f>COUNTIF(S327:S327,"VP")</f>
        <v>0</v>
      </c>
      <c r="T328" s="73">
        <f>COUNTA(T327:T327)</f>
        <v>1</v>
      </c>
      <c r="U328" s="193" t="s">
        <v>101</v>
      </c>
      <c r="V328" s="193"/>
      <c r="W328" s="193"/>
      <c r="X328" s="193"/>
      <c r="Y328" s="54"/>
      <c r="Z328" s="54"/>
    </row>
    <row r="329" spans="1:26" x14ac:dyDescent="0.15">
      <c r="A329" s="238" t="s">
        <v>135</v>
      </c>
      <c r="B329" s="238"/>
      <c r="C329" s="238"/>
      <c r="D329" s="238"/>
      <c r="E329" s="238"/>
      <c r="F329" s="238"/>
      <c r="G329" s="238"/>
      <c r="H329" s="238"/>
      <c r="I329" s="238"/>
      <c r="J329" s="12">
        <f t="shared" ref="J329:T329" si="122">SUM(J325,J328)</f>
        <v>19</v>
      </c>
      <c r="K329" s="12">
        <f t="shared" si="122"/>
        <v>4</v>
      </c>
      <c r="L329" s="12">
        <f t="shared" si="122"/>
        <v>12</v>
      </c>
      <c r="M329" s="12">
        <f t="shared" si="122"/>
        <v>0</v>
      </c>
      <c r="N329" s="12">
        <f t="shared" si="122"/>
        <v>16</v>
      </c>
      <c r="O329" s="12">
        <f t="shared" si="122"/>
        <v>19</v>
      </c>
      <c r="P329" s="12">
        <f t="shared" si="122"/>
        <v>35</v>
      </c>
      <c r="Q329" s="12">
        <f t="shared" si="122"/>
        <v>2</v>
      </c>
      <c r="R329" s="12">
        <f t="shared" si="122"/>
        <v>2</v>
      </c>
      <c r="S329" s="12">
        <f t="shared" si="122"/>
        <v>2</v>
      </c>
      <c r="T329" s="78">
        <f t="shared" si="122"/>
        <v>6</v>
      </c>
      <c r="U329" s="193"/>
      <c r="V329" s="193"/>
      <c r="W329" s="193"/>
      <c r="X329" s="193"/>
    </row>
    <row r="330" spans="1:26" x14ac:dyDescent="0.15">
      <c r="A330" s="256" t="s">
        <v>53</v>
      </c>
      <c r="B330" s="257"/>
      <c r="C330" s="257"/>
      <c r="D330" s="257"/>
      <c r="E330" s="257"/>
      <c r="F330" s="257"/>
      <c r="G330" s="257"/>
      <c r="H330" s="257"/>
      <c r="I330" s="257"/>
      <c r="J330" s="258"/>
      <c r="K330" s="12">
        <f t="shared" ref="K330:P330" si="123">K325*14+K328*12</f>
        <v>52</v>
      </c>
      <c r="L330" s="12">
        <f t="shared" si="123"/>
        <v>164</v>
      </c>
      <c r="M330" s="12">
        <f t="shared" si="123"/>
        <v>0</v>
      </c>
      <c r="N330" s="12">
        <f t="shared" si="123"/>
        <v>216</v>
      </c>
      <c r="O330" s="12">
        <f t="shared" si="123"/>
        <v>258</v>
      </c>
      <c r="P330" s="12">
        <f t="shared" si="123"/>
        <v>474</v>
      </c>
      <c r="Q330" s="276"/>
      <c r="R330" s="277"/>
      <c r="S330" s="277"/>
      <c r="T330" s="278"/>
      <c r="U330" s="193"/>
      <c r="V330" s="193"/>
      <c r="W330" s="193"/>
      <c r="X330" s="193"/>
    </row>
    <row r="331" spans="1:26" ht="12.75" customHeight="1" x14ac:dyDescent="0.15">
      <c r="A331" s="259"/>
      <c r="B331" s="260"/>
      <c r="C331" s="260"/>
      <c r="D331" s="260"/>
      <c r="E331" s="260"/>
      <c r="F331" s="260"/>
      <c r="G331" s="260"/>
      <c r="H331" s="260"/>
      <c r="I331" s="260"/>
      <c r="J331" s="261"/>
      <c r="K331" s="251">
        <f>SUM(K330:M330)</f>
        <v>216</v>
      </c>
      <c r="L331" s="252"/>
      <c r="M331" s="253"/>
      <c r="N331" s="251">
        <f>SUM(N330:O330)</f>
        <v>474</v>
      </c>
      <c r="O331" s="252"/>
      <c r="P331" s="253"/>
      <c r="Q331" s="279"/>
      <c r="R331" s="280"/>
      <c r="S331" s="280"/>
      <c r="T331" s="281"/>
      <c r="U331" s="194" t="s">
        <v>102</v>
      </c>
      <c r="V331" s="195"/>
      <c r="W331" s="194" t="s">
        <v>103</v>
      </c>
      <c r="X331" s="195"/>
    </row>
    <row r="332" spans="1:26" ht="12.75" customHeight="1" x14ac:dyDescent="0.15">
      <c r="A332" s="268" t="s">
        <v>95</v>
      </c>
      <c r="B332" s="269"/>
      <c r="C332" s="269"/>
      <c r="D332" s="269"/>
      <c r="E332" s="269"/>
      <c r="F332" s="269"/>
      <c r="G332" s="269"/>
      <c r="H332" s="269"/>
      <c r="I332" s="269"/>
      <c r="J332" s="270"/>
      <c r="K332" s="272">
        <f>T329/SUM(T51,T67,T82,T98,T119,T134)</f>
        <v>0.15384615384615385</v>
      </c>
      <c r="L332" s="273"/>
      <c r="M332" s="273"/>
      <c r="N332" s="273"/>
      <c r="O332" s="273"/>
      <c r="P332" s="273"/>
      <c r="Q332" s="273"/>
      <c r="R332" s="273"/>
      <c r="S332" s="273"/>
      <c r="T332" s="274"/>
      <c r="U332" s="196"/>
      <c r="V332" s="197"/>
      <c r="W332" s="196"/>
      <c r="X332" s="197"/>
    </row>
    <row r="333" spans="1:26" ht="12.75" customHeight="1" x14ac:dyDescent="0.15">
      <c r="A333" s="271" t="s">
        <v>96</v>
      </c>
      <c r="B333" s="271"/>
      <c r="C333" s="271"/>
      <c r="D333" s="271"/>
      <c r="E333" s="271"/>
      <c r="F333" s="271"/>
      <c r="G333" s="271"/>
      <c r="H333" s="271"/>
      <c r="I333" s="271"/>
      <c r="J333" s="271"/>
      <c r="K333" s="272">
        <f>K331/(SUM(N51,N67,N82,N98,N119)*14+N134*12)</f>
        <v>0.10975609756097561</v>
      </c>
      <c r="L333" s="273"/>
      <c r="M333" s="273"/>
      <c r="N333" s="273"/>
      <c r="O333" s="273"/>
      <c r="P333" s="273"/>
      <c r="Q333" s="273"/>
      <c r="R333" s="273"/>
      <c r="S333" s="273"/>
      <c r="T333" s="274"/>
      <c r="U333" s="198" t="e">
        <f>K271+#REF!+K311+K332</f>
        <v>#REF!</v>
      </c>
      <c r="V333" s="199"/>
      <c r="W333" s="198">
        <f>K271+K311+K332</f>
        <v>1</v>
      </c>
      <c r="X333" s="199"/>
      <c r="Y333" s="200" t="s">
        <v>104</v>
      </c>
      <c r="Z333" s="201"/>
    </row>
    <row r="334" spans="1:26" s="65" customFormat="1" ht="12.75" customHeight="1" x14ac:dyDescent="0.15">
      <c r="U334" s="198" t="e">
        <f>K272+#REF!+K312+K333</f>
        <v>#REF!</v>
      </c>
      <c r="V334" s="199"/>
      <c r="W334" s="198">
        <f>K272+K312+K333</f>
        <v>1</v>
      </c>
      <c r="X334" s="199"/>
      <c r="Y334" s="200" t="s">
        <v>105</v>
      </c>
      <c r="Z334" s="201"/>
    </row>
    <row r="335" spans="1:26" ht="12.75" customHeight="1" x14ac:dyDescent="0.15">
      <c r="A335" s="190" t="s">
        <v>76</v>
      </c>
      <c r="B335" s="190"/>
      <c r="C335" s="190"/>
      <c r="D335" s="190"/>
      <c r="E335" s="190"/>
      <c r="F335" s="190"/>
      <c r="G335" s="190"/>
      <c r="H335" s="190"/>
      <c r="I335" s="190"/>
      <c r="J335" s="190"/>
      <c r="K335" s="190"/>
      <c r="L335" s="190"/>
      <c r="M335" s="190"/>
      <c r="N335" s="190"/>
      <c r="O335" s="190"/>
      <c r="P335" s="190"/>
      <c r="Q335" s="190"/>
      <c r="R335" s="190"/>
      <c r="S335" s="190"/>
      <c r="T335" s="190"/>
      <c r="U335" s="202" t="s">
        <v>139</v>
      </c>
      <c r="V335" s="202"/>
      <c r="W335" s="202"/>
      <c r="X335" s="202"/>
      <c r="Y335" s="202"/>
      <c r="Z335" s="202"/>
    </row>
    <row r="336" spans="1:26" ht="12.75" customHeight="1" x14ac:dyDescent="0.15">
      <c r="A336" s="431" t="s">
        <v>30</v>
      </c>
      <c r="B336" s="283" t="s">
        <v>64</v>
      </c>
      <c r="C336" s="284"/>
      <c r="D336" s="284"/>
      <c r="E336" s="284"/>
      <c r="F336" s="284"/>
      <c r="G336" s="285"/>
      <c r="H336" s="283" t="s">
        <v>67</v>
      </c>
      <c r="I336" s="285"/>
      <c r="J336" s="412" t="s">
        <v>68</v>
      </c>
      <c r="K336" s="413"/>
      <c r="L336" s="413"/>
      <c r="M336" s="413"/>
      <c r="N336" s="413"/>
      <c r="O336" s="414"/>
      <c r="P336" s="283" t="s">
        <v>52</v>
      </c>
      <c r="Q336" s="285"/>
      <c r="R336" s="255" t="s">
        <v>69</v>
      </c>
      <c r="S336" s="255"/>
      <c r="T336" s="255"/>
      <c r="U336" s="202"/>
      <c r="V336" s="202"/>
      <c r="W336" s="202"/>
      <c r="X336" s="202"/>
      <c r="Y336" s="202"/>
      <c r="Z336" s="202"/>
    </row>
    <row r="337" spans="1:29" ht="14" x14ac:dyDescent="0.15">
      <c r="A337" s="432"/>
      <c r="B337" s="286"/>
      <c r="C337" s="287"/>
      <c r="D337" s="287"/>
      <c r="E337" s="287"/>
      <c r="F337" s="287"/>
      <c r="G337" s="288"/>
      <c r="H337" s="286"/>
      <c r="I337" s="288"/>
      <c r="J337" s="412" t="s">
        <v>37</v>
      </c>
      <c r="K337" s="414"/>
      <c r="L337" s="412" t="s">
        <v>8</v>
      </c>
      <c r="M337" s="414"/>
      <c r="N337" s="412" t="s">
        <v>34</v>
      </c>
      <c r="O337" s="414"/>
      <c r="P337" s="286"/>
      <c r="Q337" s="288"/>
      <c r="R337" s="110" t="s">
        <v>70</v>
      </c>
      <c r="S337" s="110" t="s">
        <v>71</v>
      </c>
      <c r="T337" s="110" t="s">
        <v>72</v>
      </c>
      <c r="U337" s="202"/>
      <c r="V337" s="202"/>
      <c r="W337" s="202"/>
      <c r="X337" s="202"/>
      <c r="Y337" s="202"/>
      <c r="Z337" s="202"/>
    </row>
    <row r="338" spans="1:29" ht="12.75" customHeight="1" x14ac:dyDescent="0.15">
      <c r="A338" s="17">
        <v>1</v>
      </c>
      <c r="B338" s="412" t="s">
        <v>65</v>
      </c>
      <c r="C338" s="413"/>
      <c r="D338" s="413"/>
      <c r="E338" s="413"/>
      <c r="F338" s="413"/>
      <c r="G338" s="414"/>
      <c r="H338" s="424">
        <f>J338</f>
        <v>1592</v>
      </c>
      <c r="I338" s="425"/>
      <c r="J338" s="426">
        <f>(SUM(N51+N67+N82+N98+N119)*14+N134*12)-J339</f>
        <v>1592</v>
      </c>
      <c r="K338" s="427"/>
      <c r="L338" s="426">
        <f>(SUM(O51+O67+O82+O98+O119)*14+O134*12)-L339</f>
        <v>2088</v>
      </c>
      <c r="M338" s="427"/>
      <c r="N338" s="426">
        <f>(SUM(P51+P67+P82+P98+P119)*14+P134*12)-N339</f>
        <v>3680</v>
      </c>
      <c r="O338" s="427"/>
      <c r="P338" s="420">
        <f>H338/H340</f>
        <v>0.80894308943089432</v>
      </c>
      <c r="Q338" s="421"/>
      <c r="R338" s="73">
        <f>J51+J67-R339</f>
        <v>64</v>
      </c>
      <c r="S338" s="73">
        <f>J82+J98-S339</f>
        <v>45</v>
      </c>
      <c r="T338" s="73">
        <f>J119+J134-T339</f>
        <v>38</v>
      </c>
      <c r="U338" s="113"/>
      <c r="V338" s="113"/>
      <c r="W338" s="113"/>
      <c r="X338" s="113"/>
      <c r="Y338" s="113"/>
      <c r="Z338" s="113"/>
    </row>
    <row r="339" spans="1:29" ht="12.75" customHeight="1" x14ac:dyDescent="0.15">
      <c r="A339" s="17">
        <v>2</v>
      </c>
      <c r="B339" s="412" t="s">
        <v>66</v>
      </c>
      <c r="C339" s="413"/>
      <c r="D339" s="413"/>
      <c r="E339" s="413"/>
      <c r="F339" s="413"/>
      <c r="G339" s="414"/>
      <c r="H339" s="424">
        <f>J339</f>
        <v>376</v>
      </c>
      <c r="I339" s="425"/>
      <c r="J339" s="410">
        <f>N183</f>
        <v>376</v>
      </c>
      <c r="K339" s="411"/>
      <c r="L339" s="410">
        <f>O183</f>
        <v>566</v>
      </c>
      <c r="M339" s="411"/>
      <c r="N339" s="422">
        <f>SUM(J339:M339)</f>
        <v>942</v>
      </c>
      <c r="O339" s="423"/>
      <c r="P339" s="420">
        <f>H339/H340</f>
        <v>0.1910569105691057</v>
      </c>
      <c r="Q339" s="421"/>
      <c r="R339" s="8">
        <v>0</v>
      </c>
      <c r="S339" s="8">
        <v>15</v>
      </c>
      <c r="T339" s="8">
        <v>22</v>
      </c>
      <c r="U339" s="203" t="str">
        <f>IF(N339=P183,"Corect","Nu corespunde cu tabelul de opționale")</f>
        <v>Corect</v>
      </c>
      <c r="V339" s="203"/>
      <c r="W339" s="203"/>
      <c r="X339" s="203"/>
    </row>
    <row r="340" spans="1:29" x14ac:dyDescent="0.15">
      <c r="A340" s="412" t="s">
        <v>28</v>
      </c>
      <c r="B340" s="413"/>
      <c r="C340" s="413"/>
      <c r="D340" s="413"/>
      <c r="E340" s="413"/>
      <c r="F340" s="413"/>
      <c r="G340" s="414"/>
      <c r="H340" s="412">
        <f>SUM(H338:I339)</f>
        <v>1968</v>
      </c>
      <c r="I340" s="414"/>
      <c r="J340" s="412">
        <f>SUM(J338:K339)</f>
        <v>1968</v>
      </c>
      <c r="K340" s="414"/>
      <c r="L340" s="367">
        <f>SUM(L338:M339)</f>
        <v>2654</v>
      </c>
      <c r="M340" s="369"/>
      <c r="N340" s="367">
        <f>SUM(N338:O339)</f>
        <v>4622</v>
      </c>
      <c r="O340" s="369"/>
      <c r="P340" s="418">
        <f>SUM(P338:Q339)</f>
        <v>1</v>
      </c>
      <c r="Q340" s="419"/>
      <c r="R340" s="111">
        <f>SUM(R338:R339)</f>
        <v>64</v>
      </c>
      <c r="S340" s="111">
        <f>SUM(S338:S339)</f>
        <v>60</v>
      </c>
      <c r="T340" s="111">
        <f>SUM(T338:T339)</f>
        <v>60</v>
      </c>
    </row>
    <row r="341" spans="1:29" s="65" customFormat="1" ht="3.75" customHeight="1" x14ac:dyDescent="0.15">
      <c r="A341" s="70"/>
      <c r="B341" s="70"/>
      <c r="C341" s="70"/>
      <c r="D341" s="70"/>
      <c r="E341" s="70"/>
      <c r="F341" s="70"/>
      <c r="G341" s="70"/>
      <c r="H341" s="70"/>
      <c r="I341" s="70"/>
      <c r="J341" s="70"/>
      <c r="K341" s="70"/>
      <c r="L341" s="47"/>
      <c r="M341" s="47"/>
      <c r="N341" s="47"/>
      <c r="O341" s="47"/>
      <c r="P341" s="71"/>
      <c r="Q341" s="71"/>
      <c r="R341" s="47"/>
      <c r="S341" s="47"/>
      <c r="T341" s="47"/>
    </row>
    <row r="342" spans="1:29" ht="15" x14ac:dyDescent="0.2">
      <c r="A342" s="282" t="s">
        <v>88</v>
      </c>
      <c r="B342" s="282"/>
      <c r="C342" s="282"/>
      <c r="D342" s="282"/>
      <c r="E342" s="282"/>
      <c r="F342" s="282"/>
      <c r="G342" s="282"/>
      <c r="H342" s="282"/>
      <c r="I342" s="282"/>
      <c r="J342" s="282"/>
      <c r="K342" s="282"/>
      <c r="L342" s="282"/>
      <c r="M342" s="282"/>
      <c r="N342" s="282"/>
      <c r="O342" s="282"/>
      <c r="P342" s="282"/>
      <c r="Q342" s="282"/>
      <c r="R342" s="282"/>
      <c r="S342" s="282"/>
      <c r="T342" s="282"/>
      <c r="U342" s="54"/>
      <c r="V342" s="54"/>
      <c r="W342" s="64"/>
      <c r="X342" s="64"/>
      <c r="Y342" s="64"/>
      <c r="Z342" s="64"/>
    </row>
    <row r="343" spans="1:29" ht="15" x14ac:dyDescent="0.15">
      <c r="A343" s="123"/>
      <c r="U343" s="64"/>
      <c r="V343" s="64"/>
      <c r="W343" s="64"/>
      <c r="X343" s="64"/>
      <c r="Y343" s="64"/>
      <c r="Z343" s="64"/>
    </row>
    <row r="344" spans="1:29" s="113" customFormat="1" ht="15" x14ac:dyDescent="0.15">
      <c r="A344" s="240" t="s">
        <v>79</v>
      </c>
      <c r="B344" s="240"/>
      <c r="C344" s="240"/>
      <c r="D344" s="240"/>
      <c r="E344" s="240"/>
      <c r="F344" s="240"/>
      <c r="G344" s="240"/>
      <c r="H344" s="240"/>
      <c r="I344" s="240"/>
      <c r="J344" s="240"/>
      <c r="K344" s="240"/>
      <c r="L344" s="240"/>
      <c r="M344" s="240"/>
      <c r="N344" s="240"/>
      <c r="O344" s="240"/>
      <c r="P344" s="240"/>
      <c r="Q344" s="240"/>
      <c r="R344" s="240"/>
      <c r="S344" s="240"/>
      <c r="T344" s="240"/>
      <c r="U344" s="64"/>
      <c r="V344" s="64"/>
      <c r="W344" s="64"/>
      <c r="X344" s="64"/>
      <c r="Y344" s="64"/>
      <c r="Z344" s="64"/>
    </row>
    <row r="345" spans="1:29" ht="12.75" customHeight="1" x14ac:dyDescent="0.15">
      <c r="A345" s="309" t="s">
        <v>30</v>
      </c>
      <c r="B345" s="168" t="s">
        <v>29</v>
      </c>
      <c r="C345" s="169"/>
      <c r="D345" s="169"/>
      <c r="E345" s="169"/>
      <c r="F345" s="169"/>
      <c r="G345" s="169"/>
      <c r="H345" s="169"/>
      <c r="I345" s="170"/>
      <c r="J345" s="179" t="s">
        <v>43</v>
      </c>
      <c r="K345" s="162" t="s">
        <v>27</v>
      </c>
      <c r="L345" s="163"/>
      <c r="M345" s="164"/>
      <c r="N345" s="162" t="s">
        <v>44</v>
      </c>
      <c r="O345" s="163"/>
      <c r="P345" s="164"/>
      <c r="Q345" s="162" t="s">
        <v>26</v>
      </c>
      <c r="R345" s="163"/>
      <c r="S345" s="164"/>
      <c r="T345" s="343" t="s">
        <v>25</v>
      </c>
      <c r="U345" s="204" t="s">
        <v>117</v>
      </c>
      <c r="V345" s="204"/>
      <c r="W345" s="204"/>
      <c r="X345" s="204"/>
      <c r="Y345" s="204"/>
      <c r="Z345" s="52"/>
      <c r="AA345" s="52"/>
      <c r="AB345" s="52"/>
      <c r="AC345" s="52"/>
    </row>
    <row r="346" spans="1:29" s="106" customFormat="1" x14ac:dyDescent="0.15">
      <c r="A346" s="310"/>
      <c r="B346" s="171"/>
      <c r="C346" s="172"/>
      <c r="D346" s="172"/>
      <c r="E346" s="172"/>
      <c r="F346" s="172"/>
      <c r="G346" s="172"/>
      <c r="H346" s="172"/>
      <c r="I346" s="173"/>
      <c r="J346" s="180"/>
      <c r="K346" s="165"/>
      <c r="L346" s="166"/>
      <c r="M346" s="167"/>
      <c r="N346" s="165"/>
      <c r="O346" s="166"/>
      <c r="P346" s="167"/>
      <c r="Q346" s="165"/>
      <c r="R346" s="166"/>
      <c r="S346" s="167"/>
      <c r="T346" s="343"/>
      <c r="U346" s="204"/>
      <c r="V346" s="204"/>
      <c r="W346" s="204"/>
      <c r="X346" s="204"/>
      <c r="Y346" s="204"/>
      <c r="Z346" s="105"/>
      <c r="AA346" s="105"/>
      <c r="AB346" s="105"/>
      <c r="AC346" s="105"/>
    </row>
    <row r="347" spans="1:29" ht="12.75" customHeight="1" x14ac:dyDescent="0.15">
      <c r="A347" s="311"/>
      <c r="B347" s="241"/>
      <c r="C347" s="242"/>
      <c r="D347" s="242"/>
      <c r="E347" s="242"/>
      <c r="F347" s="242"/>
      <c r="G347" s="242"/>
      <c r="H347" s="242"/>
      <c r="I347" s="243"/>
      <c r="J347" s="181"/>
      <c r="K347" s="22" t="s">
        <v>31</v>
      </c>
      <c r="L347" s="22" t="s">
        <v>32</v>
      </c>
      <c r="M347" s="22" t="s">
        <v>33</v>
      </c>
      <c r="N347" s="22" t="s">
        <v>37</v>
      </c>
      <c r="O347" s="22" t="s">
        <v>8</v>
      </c>
      <c r="P347" s="22" t="s">
        <v>34</v>
      </c>
      <c r="Q347" s="22" t="s">
        <v>35</v>
      </c>
      <c r="R347" s="22" t="s">
        <v>31</v>
      </c>
      <c r="S347" s="22" t="s">
        <v>36</v>
      </c>
      <c r="T347" s="343"/>
      <c r="U347" s="204"/>
      <c r="V347" s="204"/>
      <c r="W347" s="204"/>
      <c r="X347" s="204"/>
      <c r="Y347" s="204"/>
      <c r="Z347" s="52"/>
      <c r="AA347" s="52"/>
      <c r="AB347" s="52"/>
      <c r="AC347" s="52"/>
    </row>
    <row r="348" spans="1:29" x14ac:dyDescent="0.15">
      <c r="A348" s="430" t="s">
        <v>54</v>
      </c>
      <c r="B348" s="430"/>
      <c r="C348" s="430"/>
      <c r="D348" s="430"/>
      <c r="E348" s="430"/>
      <c r="F348" s="430"/>
      <c r="G348" s="430"/>
      <c r="H348" s="430"/>
      <c r="I348" s="430"/>
      <c r="J348" s="430"/>
      <c r="K348" s="430"/>
      <c r="L348" s="430"/>
      <c r="M348" s="430"/>
      <c r="N348" s="430"/>
      <c r="O348" s="430"/>
      <c r="P348" s="430"/>
      <c r="Q348" s="430"/>
      <c r="R348" s="430"/>
      <c r="S348" s="430"/>
      <c r="T348" s="430"/>
      <c r="U348" s="204"/>
      <c r="V348" s="204"/>
      <c r="W348" s="204"/>
      <c r="X348" s="204"/>
      <c r="Y348" s="204"/>
      <c r="Z348" s="52"/>
      <c r="AA348" s="52"/>
      <c r="AB348" s="52"/>
      <c r="AC348" s="52"/>
    </row>
    <row r="349" spans="1:29" ht="14" x14ac:dyDescent="0.15">
      <c r="A349" s="26" t="s">
        <v>80</v>
      </c>
      <c r="B349" s="264" t="s">
        <v>111</v>
      </c>
      <c r="C349" s="264"/>
      <c r="D349" s="264"/>
      <c r="E349" s="264"/>
      <c r="F349" s="264"/>
      <c r="G349" s="264"/>
      <c r="H349" s="264"/>
      <c r="I349" s="264"/>
      <c r="J349" s="27">
        <v>5</v>
      </c>
      <c r="K349" s="27">
        <v>2</v>
      </c>
      <c r="L349" s="27">
        <v>2</v>
      </c>
      <c r="M349" s="27">
        <v>0</v>
      </c>
      <c r="N349" s="28">
        <f>K349+L349+M349</f>
        <v>4</v>
      </c>
      <c r="O349" s="28">
        <f>P349-N349</f>
        <v>5</v>
      </c>
      <c r="P349" s="28">
        <f>ROUND(PRODUCT(J349,25)/14,0)</f>
        <v>9</v>
      </c>
      <c r="Q349" s="27" t="s">
        <v>35</v>
      </c>
      <c r="R349" s="27"/>
      <c r="S349" s="29"/>
      <c r="T349" s="29" t="s">
        <v>89</v>
      </c>
      <c r="U349" s="204"/>
      <c r="V349" s="204"/>
      <c r="W349" s="204"/>
      <c r="X349" s="204"/>
      <c r="Y349" s="204"/>
      <c r="Z349" s="52"/>
      <c r="AA349" s="52"/>
      <c r="AB349" s="52"/>
      <c r="AC349" s="52"/>
    </row>
    <row r="350" spans="1:29" x14ac:dyDescent="0.15">
      <c r="A350" s="265" t="s">
        <v>55</v>
      </c>
      <c r="B350" s="266"/>
      <c r="C350" s="266"/>
      <c r="D350" s="266"/>
      <c r="E350" s="266"/>
      <c r="F350" s="266"/>
      <c r="G350" s="266"/>
      <c r="H350" s="266"/>
      <c r="I350" s="266"/>
      <c r="J350" s="266"/>
      <c r="K350" s="266"/>
      <c r="L350" s="266"/>
      <c r="M350" s="266"/>
      <c r="N350" s="266"/>
      <c r="O350" s="266"/>
      <c r="P350" s="266"/>
      <c r="Q350" s="266"/>
      <c r="R350" s="266"/>
      <c r="S350" s="266"/>
      <c r="T350" s="267"/>
      <c r="U350" s="204"/>
      <c r="V350" s="204"/>
      <c r="W350" s="204"/>
      <c r="X350" s="204"/>
      <c r="Y350" s="204"/>
      <c r="Z350" s="52"/>
      <c r="AA350" s="52"/>
      <c r="AB350" s="52"/>
      <c r="AC350" s="52"/>
    </row>
    <row r="351" spans="1:29" x14ac:dyDescent="0.15">
      <c r="A351" s="211" t="s">
        <v>81</v>
      </c>
      <c r="B351" s="226" t="s">
        <v>137</v>
      </c>
      <c r="C351" s="226"/>
      <c r="D351" s="226"/>
      <c r="E351" s="226"/>
      <c r="F351" s="226"/>
      <c r="G351" s="226"/>
      <c r="H351" s="226"/>
      <c r="I351" s="226"/>
      <c r="J351" s="205">
        <v>5</v>
      </c>
      <c r="K351" s="205">
        <v>2</v>
      </c>
      <c r="L351" s="205">
        <v>2</v>
      </c>
      <c r="M351" s="205">
        <v>0</v>
      </c>
      <c r="N351" s="219">
        <f>K351+L351+M351</f>
        <v>4</v>
      </c>
      <c r="O351" s="219">
        <f>P351-N351</f>
        <v>5</v>
      </c>
      <c r="P351" s="219">
        <f>ROUND(PRODUCT(J351,25)/14,0)</f>
        <v>9</v>
      </c>
      <c r="Q351" s="205" t="s">
        <v>35</v>
      </c>
      <c r="R351" s="205"/>
      <c r="S351" s="207"/>
      <c r="T351" s="207" t="s">
        <v>89</v>
      </c>
      <c r="U351" s="204"/>
      <c r="V351" s="204"/>
      <c r="W351" s="204"/>
      <c r="X351" s="204"/>
      <c r="Y351" s="204"/>
      <c r="Z351" s="52"/>
      <c r="AA351" s="52"/>
      <c r="AB351" s="52"/>
      <c r="AC351" s="52"/>
    </row>
    <row r="352" spans="1:29" s="113" customFormat="1" x14ac:dyDescent="0.15">
      <c r="A352" s="227"/>
      <c r="B352" s="226"/>
      <c r="C352" s="226"/>
      <c r="D352" s="226"/>
      <c r="E352" s="226"/>
      <c r="F352" s="226"/>
      <c r="G352" s="226"/>
      <c r="H352" s="226"/>
      <c r="I352" s="226"/>
      <c r="J352" s="221"/>
      <c r="K352" s="221"/>
      <c r="L352" s="221"/>
      <c r="M352" s="221"/>
      <c r="N352" s="228"/>
      <c r="O352" s="228"/>
      <c r="P352" s="228"/>
      <c r="Q352" s="221"/>
      <c r="R352" s="221"/>
      <c r="S352" s="225"/>
      <c r="T352" s="225"/>
      <c r="U352" s="204"/>
      <c r="V352" s="204"/>
      <c r="W352" s="204"/>
      <c r="X352" s="204"/>
      <c r="Y352" s="204"/>
      <c r="Z352" s="114"/>
      <c r="AA352" s="114"/>
      <c r="AB352" s="114"/>
      <c r="AC352" s="114"/>
    </row>
    <row r="353" spans="1:29" s="113" customFormat="1" x14ac:dyDescent="0.15">
      <c r="A353" s="227"/>
      <c r="B353" s="226"/>
      <c r="C353" s="226"/>
      <c r="D353" s="226"/>
      <c r="E353" s="226"/>
      <c r="F353" s="226"/>
      <c r="G353" s="226"/>
      <c r="H353" s="226"/>
      <c r="I353" s="226"/>
      <c r="J353" s="221"/>
      <c r="K353" s="221"/>
      <c r="L353" s="221"/>
      <c r="M353" s="221"/>
      <c r="N353" s="228"/>
      <c r="O353" s="228"/>
      <c r="P353" s="228"/>
      <c r="Q353" s="221"/>
      <c r="R353" s="221"/>
      <c r="S353" s="225"/>
      <c r="T353" s="225"/>
      <c r="U353" s="204"/>
      <c r="V353" s="204"/>
      <c r="W353" s="204"/>
      <c r="X353" s="204"/>
      <c r="Y353" s="204"/>
      <c r="Z353" s="114"/>
      <c r="AA353" s="114"/>
      <c r="AB353" s="114"/>
      <c r="AC353" s="114"/>
    </row>
    <row r="354" spans="1:29" s="113" customFormat="1" x14ac:dyDescent="0.15">
      <c r="A354" s="227"/>
      <c r="B354" s="226"/>
      <c r="C354" s="226"/>
      <c r="D354" s="226"/>
      <c r="E354" s="226"/>
      <c r="F354" s="226"/>
      <c r="G354" s="226"/>
      <c r="H354" s="226"/>
      <c r="I354" s="226"/>
      <c r="J354" s="221"/>
      <c r="K354" s="221"/>
      <c r="L354" s="221"/>
      <c r="M354" s="221"/>
      <c r="N354" s="228"/>
      <c r="O354" s="228"/>
      <c r="P354" s="228"/>
      <c r="Q354" s="221"/>
      <c r="R354" s="221"/>
      <c r="S354" s="225"/>
      <c r="T354" s="225"/>
      <c r="U354" s="204"/>
      <c r="V354" s="204"/>
      <c r="W354" s="204"/>
      <c r="X354" s="204"/>
      <c r="Y354" s="204"/>
      <c r="Z354" s="114"/>
      <c r="AA354" s="114"/>
      <c r="AB354" s="114"/>
      <c r="AC354" s="114"/>
    </row>
    <row r="355" spans="1:29" s="113" customFormat="1" x14ac:dyDescent="0.15">
      <c r="A355" s="212"/>
      <c r="B355" s="226"/>
      <c r="C355" s="226"/>
      <c r="D355" s="226"/>
      <c r="E355" s="226"/>
      <c r="F355" s="226"/>
      <c r="G355" s="226"/>
      <c r="H355" s="226"/>
      <c r="I355" s="226"/>
      <c r="J355" s="206"/>
      <c r="K355" s="206"/>
      <c r="L355" s="206"/>
      <c r="M355" s="206"/>
      <c r="N355" s="220"/>
      <c r="O355" s="220"/>
      <c r="P355" s="220"/>
      <c r="Q355" s="206"/>
      <c r="R355" s="206"/>
      <c r="S355" s="208"/>
      <c r="T355" s="208"/>
      <c r="Z355" s="114"/>
      <c r="AA355" s="114"/>
      <c r="AB355" s="114"/>
      <c r="AC355" s="114"/>
    </row>
    <row r="356" spans="1:29" x14ac:dyDescent="0.15">
      <c r="A356" s="265" t="s">
        <v>56</v>
      </c>
      <c r="B356" s="266"/>
      <c r="C356" s="266"/>
      <c r="D356" s="266"/>
      <c r="E356" s="266"/>
      <c r="F356" s="266"/>
      <c r="G356" s="266"/>
      <c r="H356" s="266"/>
      <c r="I356" s="266"/>
      <c r="J356" s="266"/>
      <c r="K356" s="266"/>
      <c r="L356" s="266"/>
      <c r="M356" s="266"/>
      <c r="N356" s="266"/>
      <c r="O356" s="266"/>
      <c r="P356" s="266"/>
      <c r="Q356" s="266"/>
      <c r="R356" s="266"/>
      <c r="S356" s="266"/>
      <c r="T356" s="267"/>
      <c r="U356" s="113"/>
      <c r="V356" s="113"/>
      <c r="W356" s="113"/>
      <c r="X356" s="113"/>
      <c r="Y356" s="113"/>
      <c r="Z356" s="52"/>
      <c r="AA356" s="52"/>
      <c r="AB356" s="52"/>
      <c r="AC356" s="52"/>
    </row>
    <row r="357" spans="1:29" s="113" customFormat="1" x14ac:dyDescent="0.15">
      <c r="A357" s="211" t="s">
        <v>82</v>
      </c>
      <c r="B357" s="229" t="s">
        <v>138</v>
      </c>
      <c r="C357" s="230"/>
      <c r="D357" s="230"/>
      <c r="E357" s="230"/>
      <c r="F357" s="230"/>
      <c r="G357" s="230"/>
      <c r="H357" s="230"/>
      <c r="I357" s="231"/>
      <c r="J357" s="205">
        <v>5</v>
      </c>
      <c r="K357" s="205">
        <v>2</v>
      </c>
      <c r="L357" s="205">
        <v>2</v>
      </c>
      <c r="M357" s="205">
        <v>0</v>
      </c>
      <c r="N357" s="219">
        <f>K357+L357+M357</f>
        <v>4</v>
      </c>
      <c r="O357" s="219">
        <f>P357-N357</f>
        <v>5</v>
      </c>
      <c r="P357" s="219">
        <f>ROUND(PRODUCT(J357,25)/14,0)</f>
        <v>9</v>
      </c>
      <c r="Q357" s="205" t="s">
        <v>35</v>
      </c>
      <c r="R357" s="222"/>
      <c r="S357" s="222"/>
      <c r="T357" s="207" t="s">
        <v>89</v>
      </c>
      <c r="V357" s="114"/>
      <c r="W357" s="114"/>
      <c r="X357" s="114"/>
      <c r="Y357" s="114"/>
      <c r="Z357" s="114"/>
      <c r="AA357" s="114"/>
      <c r="AB357" s="114"/>
      <c r="AC357" s="114"/>
    </row>
    <row r="358" spans="1:29" s="113" customFormat="1" x14ac:dyDescent="0.15">
      <c r="A358" s="227"/>
      <c r="B358" s="232"/>
      <c r="C358" s="233"/>
      <c r="D358" s="233"/>
      <c r="E358" s="233"/>
      <c r="F358" s="233"/>
      <c r="G358" s="233"/>
      <c r="H358" s="233"/>
      <c r="I358" s="234"/>
      <c r="J358" s="221"/>
      <c r="K358" s="221"/>
      <c r="L358" s="221"/>
      <c r="M358" s="221"/>
      <c r="N358" s="228"/>
      <c r="O358" s="228"/>
      <c r="P358" s="228"/>
      <c r="Q358" s="221"/>
      <c r="R358" s="223"/>
      <c r="S358" s="223"/>
      <c r="T358" s="225"/>
      <c r="V358" s="114"/>
      <c r="W358" s="114"/>
      <c r="X358" s="114"/>
      <c r="Y358" s="114"/>
      <c r="Z358" s="114"/>
      <c r="AA358" s="114"/>
      <c r="AB358" s="114"/>
      <c r="AC358" s="114"/>
    </row>
    <row r="359" spans="1:29" s="113" customFormat="1" x14ac:dyDescent="0.15">
      <c r="A359" s="227"/>
      <c r="B359" s="232"/>
      <c r="C359" s="233"/>
      <c r="D359" s="233"/>
      <c r="E359" s="233"/>
      <c r="F359" s="233"/>
      <c r="G359" s="233"/>
      <c r="H359" s="233"/>
      <c r="I359" s="234"/>
      <c r="J359" s="221"/>
      <c r="K359" s="221"/>
      <c r="L359" s="221"/>
      <c r="M359" s="221"/>
      <c r="N359" s="228"/>
      <c r="O359" s="228"/>
      <c r="P359" s="228"/>
      <c r="Q359" s="221"/>
      <c r="R359" s="223"/>
      <c r="S359" s="223"/>
      <c r="T359" s="225"/>
      <c r="V359" s="114"/>
      <c r="W359" s="114"/>
      <c r="X359" s="114"/>
      <c r="Y359" s="114"/>
      <c r="Z359" s="114"/>
      <c r="AA359" s="114"/>
      <c r="AB359" s="114"/>
      <c r="AC359" s="114"/>
    </row>
    <row r="360" spans="1:29" x14ac:dyDescent="0.15">
      <c r="A360" s="212"/>
      <c r="B360" s="235"/>
      <c r="C360" s="236"/>
      <c r="D360" s="236"/>
      <c r="E360" s="236"/>
      <c r="F360" s="236"/>
      <c r="G360" s="236"/>
      <c r="H360" s="236"/>
      <c r="I360" s="237"/>
      <c r="J360" s="206"/>
      <c r="K360" s="206"/>
      <c r="L360" s="206"/>
      <c r="M360" s="206"/>
      <c r="N360" s="220"/>
      <c r="O360" s="220"/>
      <c r="P360" s="220"/>
      <c r="Q360" s="206"/>
      <c r="R360" s="224"/>
      <c r="S360" s="224"/>
      <c r="T360" s="208"/>
      <c r="U360" s="113"/>
      <c r="V360" s="113"/>
      <c r="W360" s="113"/>
      <c r="X360" s="113"/>
      <c r="Y360" s="113"/>
      <c r="Z360" s="113"/>
      <c r="AA360" s="52"/>
      <c r="AB360" s="52"/>
      <c r="AC360" s="52"/>
    </row>
    <row r="361" spans="1:29" x14ac:dyDescent="0.15">
      <c r="A361" s="247" t="s">
        <v>57</v>
      </c>
      <c r="B361" s="290"/>
      <c r="C361" s="290"/>
      <c r="D361" s="290"/>
      <c r="E361" s="290"/>
      <c r="F361" s="290"/>
      <c r="G361" s="290"/>
      <c r="H361" s="290"/>
      <c r="I361" s="290"/>
      <c r="J361" s="290"/>
      <c r="K361" s="290"/>
      <c r="L361" s="290"/>
      <c r="M361" s="290"/>
      <c r="N361" s="290"/>
      <c r="O361" s="290"/>
      <c r="P361" s="290"/>
      <c r="Q361" s="290"/>
      <c r="R361" s="290"/>
      <c r="S361" s="290"/>
      <c r="T361" s="290"/>
      <c r="U361" s="113"/>
      <c r="V361" s="113"/>
      <c r="W361" s="113"/>
      <c r="X361" s="113"/>
      <c r="Y361" s="113"/>
      <c r="Z361" s="113"/>
      <c r="AA361" s="52"/>
      <c r="AB361" s="52"/>
      <c r="AC361" s="52"/>
    </row>
    <row r="362" spans="1:29" s="106" customFormat="1" ht="12.75" customHeight="1" x14ac:dyDescent="0.15">
      <c r="A362" s="264" t="s">
        <v>83</v>
      </c>
      <c r="B362" s="390" t="s">
        <v>284</v>
      </c>
      <c r="C362" s="391"/>
      <c r="D362" s="391"/>
      <c r="E362" s="391"/>
      <c r="F362" s="391"/>
      <c r="G362" s="391"/>
      <c r="H362" s="391"/>
      <c r="I362" s="392"/>
      <c r="J362" s="295">
        <v>5</v>
      </c>
      <c r="K362" s="295">
        <v>2</v>
      </c>
      <c r="L362" s="295">
        <v>2</v>
      </c>
      <c r="M362" s="295">
        <v>0</v>
      </c>
      <c r="N362" s="296">
        <f>K362+L362+M362</f>
        <v>4</v>
      </c>
      <c r="O362" s="296">
        <f>P362-N362</f>
        <v>5</v>
      </c>
      <c r="P362" s="296">
        <f>ROUND(PRODUCT(J362,25)/14,0)</f>
        <v>9</v>
      </c>
      <c r="Q362" s="295" t="s">
        <v>35</v>
      </c>
      <c r="R362" s="290"/>
      <c r="S362" s="290"/>
      <c r="T362" s="209" t="s">
        <v>90</v>
      </c>
      <c r="U362" s="113"/>
      <c r="V362" s="113"/>
      <c r="W362" s="113"/>
      <c r="X362" s="113"/>
      <c r="Y362" s="113"/>
      <c r="Z362" s="113"/>
      <c r="AA362" s="105"/>
      <c r="AB362" s="105"/>
      <c r="AC362" s="105"/>
    </row>
    <row r="363" spans="1:29" s="113" customFormat="1" x14ac:dyDescent="0.15">
      <c r="A363" s="264"/>
      <c r="B363" s="415"/>
      <c r="C363" s="416"/>
      <c r="D363" s="416"/>
      <c r="E363" s="416"/>
      <c r="F363" s="416"/>
      <c r="G363" s="416"/>
      <c r="H363" s="416"/>
      <c r="I363" s="417"/>
      <c r="J363" s="295"/>
      <c r="K363" s="295"/>
      <c r="L363" s="295"/>
      <c r="M363" s="295"/>
      <c r="N363" s="296"/>
      <c r="O363" s="296"/>
      <c r="P363" s="296"/>
      <c r="Q363" s="295"/>
      <c r="R363" s="290"/>
      <c r="S363" s="290"/>
      <c r="T363" s="297"/>
      <c r="AA363" s="114"/>
      <c r="AB363" s="114"/>
      <c r="AC363" s="114"/>
    </row>
    <row r="364" spans="1:29" s="25" customFormat="1" x14ac:dyDescent="0.15">
      <c r="A364" s="264"/>
      <c r="B364" s="393"/>
      <c r="C364" s="394"/>
      <c r="D364" s="394"/>
      <c r="E364" s="394"/>
      <c r="F364" s="394"/>
      <c r="G364" s="394"/>
      <c r="H364" s="394"/>
      <c r="I364" s="395"/>
      <c r="J364" s="295"/>
      <c r="K364" s="295"/>
      <c r="L364" s="295"/>
      <c r="M364" s="295"/>
      <c r="N364" s="296"/>
      <c r="O364" s="296"/>
      <c r="P364" s="296"/>
      <c r="Q364" s="295"/>
      <c r="R364" s="290"/>
      <c r="S364" s="290"/>
      <c r="T364" s="210"/>
      <c r="U364" s="113"/>
      <c r="V364" s="113"/>
      <c r="W364" s="113"/>
      <c r="X364" s="113"/>
      <c r="Y364" s="113"/>
      <c r="Z364" s="113"/>
      <c r="AA364" s="52"/>
      <c r="AB364" s="52"/>
      <c r="AC364" s="52"/>
    </row>
    <row r="365" spans="1:29" x14ac:dyDescent="0.15">
      <c r="A365" s="291" t="s">
        <v>58</v>
      </c>
      <c r="B365" s="291"/>
      <c r="C365" s="291"/>
      <c r="D365" s="291"/>
      <c r="E365" s="291"/>
      <c r="F365" s="291"/>
      <c r="G365" s="291"/>
      <c r="H365" s="291"/>
      <c r="I365" s="291"/>
      <c r="J365" s="291"/>
      <c r="K365" s="291"/>
      <c r="L365" s="291"/>
      <c r="M365" s="291"/>
      <c r="N365" s="291"/>
      <c r="O365" s="291"/>
      <c r="P365" s="291"/>
      <c r="Q365" s="291"/>
      <c r="R365" s="291"/>
      <c r="S365" s="291"/>
      <c r="T365" s="291"/>
      <c r="U365" s="113"/>
      <c r="V365" s="113"/>
      <c r="W365" s="113"/>
      <c r="X365" s="113"/>
      <c r="Y365" s="113"/>
      <c r="Z365" s="113"/>
      <c r="AA365" s="52"/>
      <c r="AB365" s="52"/>
      <c r="AC365" s="52"/>
    </row>
    <row r="366" spans="1:29" x14ac:dyDescent="0.15">
      <c r="A366" s="117" t="s">
        <v>84</v>
      </c>
      <c r="B366" s="298" t="s">
        <v>112</v>
      </c>
      <c r="C366" s="299"/>
      <c r="D366" s="299"/>
      <c r="E366" s="299"/>
      <c r="F366" s="299"/>
      <c r="G366" s="299"/>
      <c r="H366" s="299"/>
      <c r="I366" s="300"/>
      <c r="J366" s="115">
        <v>2</v>
      </c>
      <c r="K366" s="115">
        <v>1</v>
      </c>
      <c r="L366" s="115">
        <v>1</v>
      </c>
      <c r="M366" s="115">
        <v>0</v>
      </c>
      <c r="N366" s="116">
        <f>K366+L366+M366</f>
        <v>2</v>
      </c>
      <c r="O366" s="116">
        <f>P366-N366</f>
        <v>2</v>
      </c>
      <c r="P366" s="116">
        <f>ROUND(PRODUCT(J366,25)/14,0)</f>
        <v>4</v>
      </c>
      <c r="Q366" s="115"/>
      <c r="R366" s="115" t="s">
        <v>31</v>
      </c>
      <c r="S366" s="118"/>
      <c r="T366" s="119" t="s">
        <v>90</v>
      </c>
      <c r="U366" s="113"/>
      <c r="V366" s="113"/>
      <c r="W366" s="113"/>
      <c r="X366" s="113"/>
      <c r="Y366" s="113"/>
      <c r="Z366" s="113"/>
      <c r="AA366" s="52"/>
      <c r="AB366" s="52"/>
      <c r="AC366" s="52"/>
    </row>
    <row r="367" spans="1:29" s="113" customFormat="1" ht="15" customHeight="1" x14ac:dyDescent="0.15">
      <c r="A367" s="211" t="s">
        <v>85</v>
      </c>
      <c r="B367" s="213" t="s">
        <v>113</v>
      </c>
      <c r="C367" s="214"/>
      <c r="D367" s="214"/>
      <c r="E367" s="214"/>
      <c r="F367" s="214"/>
      <c r="G367" s="214"/>
      <c r="H367" s="214"/>
      <c r="I367" s="215"/>
      <c r="J367" s="205">
        <v>3</v>
      </c>
      <c r="K367" s="205">
        <v>0</v>
      </c>
      <c r="L367" s="205">
        <v>0</v>
      </c>
      <c r="M367" s="205">
        <v>3</v>
      </c>
      <c r="N367" s="219">
        <f>K367+L367+M367</f>
        <v>3</v>
      </c>
      <c r="O367" s="219">
        <f>P367-N367</f>
        <v>2</v>
      </c>
      <c r="P367" s="219">
        <f>ROUND(PRODUCT(J367,25)/14,0)</f>
        <v>5</v>
      </c>
      <c r="Q367" s="205"/>
      <c r="R367" s="205" t="s">
        <v>31</v>
      </c>
      <c r="S367" s="207"/>
      <c r="T367" s="209" t="s">
        <v>90</v>
      </c>
      <c r="AA367" s="114"/>
      <c r="AB367" s="114"/>
      <c r="AC367" s="114"/>
    </row>
    <row r="368" spans="1:29" ht="12.75" customHeight="1" x14ac:dyDescent="0.15">
      <c r="A368" s="212"/>
      <c r="B368" s="216"/>
      <c r="C368" s="217"/>
      <c r="D368" s="217"/>
      <c r="E368" s="217"/>
      <c r="F368" s="217"/>
      <c r="G368" s="217"/>
      <c r="H368" s="217"/>
      <c r="I368" s="218"/>
      <c r="J368" s="206"/>
      <c r="K368" s="206"/>
      <c r="L368" s="206"/>
      <c r="M368" s="206"/>
      <c r="N368" s="220"/>
      <c r="O368" s="220"/>
      <c r="P368" s="220"/>
      <c r="Q368" s="206"/>
      <c r="R368" s="206"/>
      <c r="S368" s="208"/>
      <c r="T368" s="210"/>
      <c r="U368" s="113"/>
      <c r="V368" s="113"/>
      <c r="W368" s="113"/>
      <c r="X368" s="113"/>
      <c r="Y368" s="113"/>
      <c r="Z368" s="113"/>
      <c r="AA368" s="67"/>
      <c r="AB368" s="66"/>
      <c r="AC368" s="66"/>
    </row>
    <row r="369" spans="1:29" x14ac:dyDescent="0.15">
      <c r="A369" s="291" t="s">
        <v>59</v>
      </c>
      <c r="B369" s="291"/>
      <c r="C369" s="291"/>
      <c r="D369" s="291"/>
      <c r="E369" s="291"/>
      <c r="F369" s="291"/>
      <c r="G369" s="291"/>
      <c r="H369" s="291"/>
      <c r="I369" s="291"/>
      <c r="J369" s="291"/>
      <c r="K369" s="291"/>
      <c r="L369" s="291"/>
      <c r="M369" s="291"/>
      <c r="N369" s="291"/>
      <c r="O369" s="291"/>
      <c r="P369" s="291"/>
      <c r="Q369" s="291"/>
      <c r="R369" s="291"/>
      <c r="S369" s="291"/>
      <c r="T369" s="291"/>
      <c r="U369" s="113"/>
      <c r="V369" s="113"/>
      <c r="W369" s="113"/>
      <c r="X369" s="113"/>
      <c r="Y369" s="113"/>
      <c r="Z369" s="113"/>
      <c r="AA369" s="67"/>
      <c r="AB369" s="66"/>
      <c r="AC369" s="66"/>
    </row>
    <row r="370" spans="1:29" ht="14" x14ac:dyDescent="0.15">
      <c r="A370" s="112" t="s">
        <v>86</v>
      </c>
      <c r="B370" s="264" t="s">
        <v>115</v>
      </c>
      <c r="C370" s="264"/>
      <c r="D370" s="264"/>
      <c r="E370" s="264"/>
      <c r="F370" s="264"/>
      <c r="G370" s="264"/>
      <c r="H370" s="264"/>
      <c r="I370" s="264"/>
      <c r="J370" s="27">
        <v>3</v>
      </c>
      <c r="K370" s="27">
        <v>1</v>
      </c>
      <c r="L370" s="27">
        <v>1</v>
      </c>
      <c r="M370" s="27">
        <v>0</v>
      </c>
      <c r="N370" s="28">
        <f>K370+L370+M370</f>
        <v>2</v>
      </c>
      <c r="O370" s="28">
        <f>P370-N370</f>
        <v>4</v>
      </c>
      <c r="P370" s="28">
        <f>ROUND(PRODUCT(J370,25)/12,0)</f>
        <v>6</v>
      </c>
      <c r="Q370" s="27" t="s">
        <v>35</v>
      </c>
      <c r="R370" s="27"/>
      <c r="S370" s="29"/>
      <c r="T370" s="29" t="s">
        <v>89</v>
      </c>
      <c r="U370" s="113"/>
      <c r="V370" s="113"/>
      <c r="W370" s="113"/>
      <c r="X370" s="113"/>
      <c r="Y370" s="113"/>
      <c r="Z370" s="113"/>
      <c r="AA370" s="66"/>
      <c r="AB370" s="66"/>
      <c r="AC370" s="66"/>
    </row>
    <row r="371" spans="1:29" s="113" customFormat="1" ht="15" customHeight="1" x14ac:dyDescent="0.15">
      <c r="A371" s="211" t="s">
        <v>87</v>
      </c>
      <c r="B371" s="213" t="s">
        <v>114</v>
      </c>
      <c r="C371" s="214"/>
      <c r="D371" s="214"/>
      <c r="E371" s="214"/>
      <c r="F371" s="214"/>
      <c r="G371" s="214"/>
      <c r="H371" s="214"/>
      <c r="I371" s="215"/>
      <c r="J371" s="205">
        <v>2</v>
      </c>
      <c r="K371" s="205">
        <v>0</v>
      </c>
      <c r="L371" s="205">
        <v>0</v>
      </c>
      <c r="M371" s="205">
        <v>3</v>
      </c>
      <c r="N371" s="219">
        <f>K371+L371+M371</f>
        <v>3</v>
      </c>
      <c r="O371" s="219">
        <f>P371-N371</f>
        <v>1</v>
      </c>
      <c r="P371" s="219">
        <f>ROUND(PRODUCT(J371,25)/12,0)</f>
        <v>4</v>
      </c>
      <c r="Q371" s="205"/>
      <c r="R371" s="205" t="s">
        <v>31</v>
      </c>
      <c r="S371" s="207"/>
      <c r="T371" s="209" t="s">
        <v>90</v>
      </c>
      <c r="AA371" s="66"/>
      <c r="AB371" s="66"/>
      <c r="AC371" s="66"/>
    </row>
    <row r="372" spans="1:29" x14ac:dyDescent="0.15">
      <c r="A372" s="212"/>
      <c r="B372" s="216"/>
      <c r="C372" s="217"/>
      <c r="D372" s="217"/>
      <c r="E372" s="217"/>
      <c r="F372" s="217"/>
      <c r="G372" s="217"/>
      <c r="H372" s="217"/>
      <c r="I372" s="218"/>
      <c r="J372" s="206"/>
      <c r="K372" s="206"/>
      <c r="L372" s="206"/>
      <c r="M372" s="206"/>
      <c r="N372" s="220"/>
      <c r="O372" s="220"/>
      <c r="P372" s="220"/>
      <c r="Q372" s="206"/>
      <c r="R372" s="206"/>
      <c r="S372" s="208"/>
      <c r="T372" s="210"/>
      <c r="U372" s="113"/>
      <c r="V372" s="113"/>
      <c r="W372" s="113"/>
      <c r="X372" s="113"/>
      <c r="Y372" s="113"/>
      <c r="Z372" s="113"/>
      <c r="AA372" s="52"/>
      <c r="AB372" s="52"/>
      <c r="AC372" s="52"/>
    </row>
    <row r="373" spans="1:29" ht="12.75" customHeight="1" x14ac:dyDescent="0.15">
      <c r="A373" s="292" t="s">
        <v>78</v>
      </c>
      <c r="B373" s="293"/>
      <c r="C373" s="293"/>
      <c r="D373" s="293"/>
      <c r="E373" s="293"/>
      <c r="F373" s="293"/>
      <c r="G373" s="293"/>
      <c r="H373" s="293"/>
      <c r="I373" s="294"/>
      <c r="J373" s="30">
        <f>SUM(J349,J351,J357,J362,J366:J368,J370:J372)</f>
        <v>30</v>
      </c>
      <c r="K373" s="127">
        <f t="shared" ref="K373:P373" si="124">SUM(K349,K351,K357,K362,K366:K368,K370:K372)</f>
        <v>10</v>
      </c>
      <c r="L373" s="127">
        <f t="shared" si="124"/>
        <v>10</v>
      </c>
      <c r="M373" s="127">
        <f t="shared" si="124"/>
        <v>6</v>
      </c>
      <c r="N373" s="127">
        <f t="shared" si="124"/>
        <v>26</v>
      </c>
      <c r="O373" s="127">
        <f t="shared" si="124"/>
        <v>29</v>
      </c>
      <c r="P373" s="127">
        <f t="shared" si="124"/>
        <v>55</v>
      </c>
      <c r="Q373" s="30">
        <f>COUNTIF(Q349,"E")+COUNTIF(Q351,"E")+COUNTIF(Q357,"E")+COUNTIF(Q362,"E")+COUNTIF(Q366:Q368,"E")+COUNTIF(Q370:Q372,"E")</f>
        <v>5</v>
      </c>
      <c r="R373" s="30">
        <f>COUNTIF(R349,"C")+COUNTIF(R351,"C")+COUNTIF(R357,"C")+COUNTIF(R362,"C")+COUNTIF(R366:R368,"C")+COUNTIF(R370:R372,"C")</f>
        <v>3</v>
      </c>
      <c r="S373" s="30">
        <f>COUNTIF(S349,"VP")+COUNTIF(S351,"VP")+COUNTIF(S357,"VP")+COUNTIF(S362,"VP")+COUNTIF(S366:S368,"VP")+COUNTIF(S370:S372,"VP")</f>
        <v>0</v>
      </c>
      <c r="T373" s="86"/>
      <c r="U373" s="113"/>
      <c r="V373" s="113"/>
      <c r="W373" s="113"/>
      <c r="X373" s="113"/>
      <c r="Y373" s="113"/>
      <c r="Z373" s="113"/>
      <c r="AA373" s="52"/>
      <c r="AB373" s="52"/>
      <c r="AC373" s="52"/>
    </row>
    <row r="374" spans="1:29" x14ac:dyDescent="0.15">
      <c r="A374" s="301" t="s">
        <v>53</v>
      </c>
      <c r="B374" s="301"/>
      <c r="C374" s="301"/>
      <c r="D374" s="301"/>
      <c r="E374" s="301"/>
      <c r="F374" s="301"/>
      <c r="G374" s="301"/>
      <c r="H374" s="301"/>
      <c r="I374" s="301"/>
      <c r="J374" s="301"/>
      <c r="K374" s="30">
        <f t="shared" ref="K374:P374" si="125">SUM(K349,K351,K357,K362,K366,K367)*14+SUM(K370,K371)*12</f>
        <v>138</v>
      </c>
      <c r="L374" s="30">
        <f t="shared" si="125"/>
        <v>138</v>
      </c>
      <c r="M374" s="30">
        <f t="shared" si="125"/>
        <v>78</v>
      </c>
      <c r="N374" s="30">
        <f t="shared" si="125"/>
        <v>354</v>
      </c>
      <c r="O374" s="30">
        <f t="shared" si="125"/>
        <v>396</v>
      </c>
      <c r="P374" s="30">
        <f t="shared" si="125"/>
        <v>750</v>
      </c>
      <c r="Q374" s="302"/>
      <c r="R374" s="302"/>
      <c r="S374" s="302"/>
      <c r="T374" s="302"/>
      <c r="U374" s="113"/>
      <c r="V374" s="113"/>
      <c r="W374" s="113"/>
      <c r="X374" s="113"/>
      <c r="Y374" s="113"/>
      <c r="Z374" s="113"/>
      <c r="AA374" s="52"/>
      <c r="AB374" s="52"/>
      <c r="AC374" s="52"/>
    </row>
    <row r="375" spans="1:29" x14ac:dyDescent="0.15">
      <c r="A375" s="301"/>
      <c r="B375" s="301"/>
      <c r="C375" s="301"/>
      <c r="D375" s="301"/>
      <c r="E375" s="301"/>
      <c r="F375" s="301"/>
      <c r="G375" s="301"/>
      <c r="H375" s="301"/>
      <c r="I375" s="301"/>
      <c r="J375" s="301"/>
      <c r="K375" s="289">
        <f>SUM(K374:M374)</f>
        <v>354</v>
      </c>
      <c r="L375" s="289"/>
      <c r="M375" s="289"/>
      <c r="N375" s="289">
        <f>SUM(N374:O374)</f>
        <v>750</v>
      </c>
      <c r="O375" s="289"/>
      <c r="P375" s="289"/>
      <c r="Q375" s="302"/>
      <c r="R375" s="302"/>
      <c r="S375" s="302"/>
      <c r="T375" s="302"/>
      <c r="U375" s="113"/>
      <c r="V375" s="113"/>
      <c r="W375" s="113"/>
      <c r="X375" s="113"/>
      <c r="Y375" s="113"/>
      <c r="Z375" s="113"/>
      <c r="AA375" s="52"/>
      <c r="AB375" s="52"/>
      <c r="AC375" s="52"/>
    </row>
    <row r="376" spans="1:29" x14ac:dyDescent="0.15">
      <c r="A376" s="379" t="s">
        <v>116</v>
      </c>
      <c r="B376" s="380"/>
      <c r="C376" s="380"/>
      <c r="D376" s="380"/>
      <c r="E376" s="380"/>
      <c r="F376" s="380"/>
      <c r="G376" s="380"/>
      <c r="H376" s="380"/>
      <c r="I376" s="381"/>
      <c r="J376" s="90">
        <v>5</v>
      </c>
      <c r="K376" s="382"/>
      <c r="L376" s="383"/>
      <c r="M376" s="383"/>
      <c r="N376" s="383"/>
      <c r="O376" s="383"/>
      <c r="P376" s="383"/>
      <c r="Q376" s="383"/>
      <c r="R376" s="383"/>
      <c r="S376" s="383"/>
      <c r="T376" s="384"/>
      <c r="U376" s="113"/>
      <c r="V376" s="113"/>
      <c r="W376" s="113"/>
      <c r="X376" s="113"/>
      <c r="Y376" s="113"/>
      <c r="Z376" s="113"/>
      <c r="AA376" s="52"/>
      <c r="AB376" s="52"/>
      <c r="AC376" s="52"/>
    </row>
    <row r="377" spans="1:29" s="88" customFormat="1" x14ac:dyDescent="0.15">
      <c r="U377" s="113"/>
      <c r="V377" s="113"/>
      <c r="W377" s="113"/>
      <c r="X377" s="113"/>
      <c r="Y377" s="113"/>
      <c r="Z377" s="113"/>
      <c r="AA377" s="87"/>
      <c r="AB377" s="87"/>
      <c r="AC377" s="87"/>
    </row>
    <row r="378" spans="1:29" x14ac:dyDescent="0.15">
      <c r="A378" s="378" t="s">
        <v>100</v>
      </c>
      <c r="B378" s="378"/>
      <c r="C378" s="378"/>
      <c r="D378" s="378"/>
      <c r="E378" s="378"/>
      <c r="F378" s="378"/>
      <c r="G378" s="378"/>
      <c r="H378" s="378"/>
      <c r="I378" s="378"/>
      <c r="J378" s="378"/>
      <c r="K378" s="378"/>
      <c r="L378" s="378"/>
      <c r="M378" s="378"/>
      <c r="N378" s="378"/>
      <c r="O378" s="378"/>
      <c r="P378" s="378"/>
      <c r="Q378" s="378"/>
      <c r="R378" s="378"/>
      <c r="S378" s="378"/>
      <c r="T378" s="378"/>
      <c r="U378" s="113"/>
      <c r="V378" s="113"/>
      <c r="W378" s="113"/>
      <c r="X378" s="113"/>
      <c r="Y378" s="113"/>
      <c r="Z378" s="113"/>
      <c r="AA378" s="52"/>
      <c r="AB378" s="52"/>
      <c r="AC378" s="52"/>
    </row>
  </sheetData>
  <sheetProtection deleteColumns="0" deleteRows="0" selectLockedCells="1" selectUnlockedCells="1"/>
  <dataConsolidate/>
  <mergeCells count="518">
    <mergeCell ref="A7:K8"/>
    <mergeCell ref="A6:K6"/>
    <mergeCell ref="M8:T11"/>
    <mergeCell ref="B260:I260"/>
    <mergeCell ref="M15:T16"/>
    <mergeCell ref="M17:T18"/>
    <mergeCell ref="M19:T20"/>
    <mergeCell ref="A348:T348"/>
    <mergeCell ref="L340:M340"/>
    <mergeCell ref="B328:I328"/>
    <mergeCell ref="A329:I329"/>
    <mergeCell ref="A330:J331"/>
    <mergeCell ref="K333:T333"/>
    <mergeCell ref="T345:T347"/>
    <mergeCell ref="J340:K340"/>
    <mergeCell ref="R336:T336"/>
    <mergeCell ref="A344:T344"/>
    <mergeCell ref="J336:O336"/>
    <mergeCell ref="H336:I337"/>
    <mergeCell ref="A336:A337"/>
    <mergeCell ref="J337:K337"/>
    <mergeCell ref="P336:Q337"/>
    <mergeCell ref="L337:M337"/>
    <mergeCell ref="N345:P346"/>
    <mergeCell ref="A362:A364"/>
    <mergeCell ref="B362:I364"/>
    <mergeCell ref="B324:I324"/>
    <mergeCell ref="P340:Q340"/>
    <mergeCell ref="H340:I340"/>
    <mergeCell ref="A340:G340"/>
    <mergeCell ref="P339:Q339"/>
    <mergeCell ref="N339:O339"/>
    <mergeCell ref="J339:K339"/>
    <mergeCell ref="H339:I339"/>
    <mergeCell ref="P338:Q338"/>
    <mergeCell ref="N338:O338"/>
    <mergeCell ref="L338:M338"/>
    <mergeCell ref="J338:K338"/>
    <mergeCell ref="H338:I338"/>
    <mergeCell ref="B338:G338"/>
    <mergeCell ref="N337:O337"/>
    <mergeCell ref="A345:A347"/>
    <mergeCell ref="B345:I347"/>
    <mergeCell ref="J345:J347"/>
    <mergeCell ref="L339:M339"/>
    <mergeCell ref="B339:G339"/>
    <mergeCell ref="A335:T335"/>
    <mergeCell ref="A326:T326"/>
    <mergeCell ref="Q316:S317"/>
    <mergeCell ref="K311:T311"/>
    <mergeCell ref="A312:J312"/>
    <mergeCell ref="K312:T312"/>
    <mergeCell ref="B322:I322"/>
    <mergeCell ref="B325:I325"/>
    <mergeCell ref="Q345:S346"/>
    <mergeCell ref="N340:O340"/>
    <mergeCell ref="B336:G337"/>
    <mergeCell ref="B327:I327"/>
    <mergeCell ref="K345:M346"/>
    <mergeCell ref="N331:P331"/>
    <mergeCell ref="N310:P310"/>
    <mergeCell ref="A319:T319"/>
    <mergeCell ref="B320:I320"/>
    <mergeCell ref="B321:I321"/>
    <mergeCell ref="B316:I318"/>
    <mergeCell ref="J316:J318"/>
    <mergeCell ref="A314:T315"/>
    <mergeCell ref="K316:M317"/>
    <mergeCell ref="T316:T318"/>
    <mergeCell ref="Q309:T310"/>
    <mergeCell ref="A316:A318"/>
    <mergeCell ref="M13:T13"/>
    <mergeCell ref="A311:J311"/>
    <mergeCell ref="A52:T53"/>
    <mergeCell ref="A68:T69"/>
    <mergeCell ref="B97:I97"/>
    <mergeCell ref="J73:J75"/>
    <mergeCell ref="B91:I91"/>
    <mergeCell ref="B92:I92"/>
    <mergeCell ref="T73:T75"/>
    <mergeCell ref="T57:T59"/>
    <mergeCell ref="B79:I79"/>
    <mergeCell ref="B80:I80"/>
    <mergeCell ref="J88:J90"/>
    <mergeCell ref="A276:T277"/>
    <mergeCell ref="K278:M279"/>
    <mergeCell ref="N278:P279"/>
    <mergeCell ref="Q278:S279"/>
    <mergeCell ref="B262:I262"/>
    <mergeCell ref="A202:I202"/>
    <mergeCell ref="A203:J204"/>
    <mergeCell ref="Q203:T204"/>
    <mergeCell ref="N204:P204"/>
    <mergeCell ref="T251:T253"/>
    <mergeCell ref="A308:I308"/>
    <mergeCell ref="B258:I258"/>
    <mergeCell ref="A254:T254"/>
    <mergeCell ref="A251:A253"/>
    <mergeCell ref="A269:J270"/>
    <mergeCell ref="K270:M270"/>
    <mergeCell ref="A265:T265"/>
    <mergeCell ref="B264:I264"/>
    <mergeCell ref="N219:P219"/>
    <mergeCell ref="A220:J220"/>
    <mergeCell ref="K220:T220"/>
    <mergeCell ref="A221:J221"/>
    <mergeCell ref="K221:T221"/>
    <mergeCell ref="A218:J219"/>
    <mergeCell ref="Q218:T219"/>
    <mergeCell ref="B251:I253"/>
    <mergeCell ref="J251:J253"/>
    <mergeCell ref="B266:I266"/>
    <mergeCell ref="B259:I259"/>
    <mergeCell ref="B255:I255"/>
    <mergeCell ref="B261:I261"/>
    <mergeCell ref="A229:T230"/>
    <mergeCell ref="K236:M236"/>
    <mergeCell ref="N236:P236"/>
    <mergeCell ref="A37:T38"/>
    <mergeCell ref="K41:M42"/>
    <mergeCell ref="B147:I149"/>
    <mergeCell ref="B125:I127"/>
    <mergeCell ref="B129:I129"/>
    <mergeCell ref="B134:I134"/>
    <mergeCell ref="B131:I131"/>
    <mergeCell ref="T110:T112"/>
    <mergeCell ref="B132:I132"/>
    <mergeCell ref="J147:J149"/>
    <mergeCell ref="B116:I116"/>
    <mergeCell ref="B114:I114"/>
    <mergeCell ref="B115:I115"/>
    <mergeCell ref="J110:J112"/>
    <mergeCell ref="B128:I128"/>
    <mergeCell ref="J41:J43"/>
    <mergeCell ref="B82:I82"/>
    <mergeCell ref="A73:A75"/>
    <mergeCell ref="B73:I75"/>
    <mergeCell ref="N57:P58"/>
    <mergeCell ref="Q57:S58"/>
    <mergeCell ref="K73:M74"/>
    <mergeCell ref="B77:I77"/>
    <mergeCell ref="B67:I67"/>
    <mergeCell ref="B62:I62"/>
    <mergeCell ref="T88:T90"/>
    <mergeCell ref="A86:T87"/>
    <mergeCell ref="B57:I59"/>
    <mergeCell ref="A41:A43"/>
    <mergeCell ref="B41:I43"/>
    <mergeCell ref="A378:T378"/>
    <mergeCell ref="B289:I289"/>
    <mergeCell ref="B290:I290"/>
    <mergeCell ref="B291:I291"/>
    <mergeCell ref="B292:I292"/>
    <mergeCell ref="B286:I286"/>
    <mergeCell ref="B285:I285"/>
    <mergeCell ref="B293:I293"/>
    <mergeCell ref="A376:I376"/>
    <mergeCell ref="K376:T376"/>
    <mergeCell ref="A281:T281"/>
    <mergeCell ref="B282:I282"/>
    <mergeCell ref="B283:I283"/>
    <mergeCell ref="K271:T271"/>
    <mergeCell ref="K272:T272"/>
    <mergeCell ref="B304:I304"/>
    <mergeCell ref="B305:I305"/>
    <mergeCell ref="B306:I306"/>
    <mergeCell ref="K186:T186"/>
    <mergeCell ref="U51:W51"/>
    <mergeCell ref="U134:W134"/>
    <mergeCell ref="B113:I113"/>
    <mergeCell ref="B110:I112"/>
    <mergeCell ref="B51:I51"/>
    <mergeCell ref="B130:I130"/>
    <mergeCell ref="J125:J127"/>
    <mergeCell ref="B64:I64"/>
    <mergeCell ref="B63:I63"/>
    <mergeCell ref="J57:J59"/>
    <mergeCell ref="B76:I76"/>
    <mergeCell ref="B78:I78"/>
    <mergeCell ref="U67:W67"/>
    <mergeCell ref="U82:W82"/>
    <mergeCell ref="U98:W98"/>
    <mergeCell ref="B95:I95"/>
    <mergeCell ref="A108:T109"/>
    <mergeCell ref="K110:M111"/>
    <mergeCell ref="N110:P111"/>
    <mergeCell ref="Q110:S111"/>
    <mergeCell ref="N88:P89"/>
    <mergeCell ref="Q88:S89"/>
    <mergeCell ref="A71:T72"/>
    <mergeCell ref="U119:W119"/>
    <mergeCell ref="B174:I174"/>
    <mergeCell ref="B173:I173"/>
    <mergeCell ref="B175:T175"/>
    <mergeCell ref="B180:I180"/>
    <mergeCell ref="B181:I181"/>
    <mergeCell ref="A186:J186"/>
    <mergeCell ref="J191:J193"/>
    <mergeCell ref="A191:A193"/>
    <mergeCell ref="B191:I193"/>
    <mergeCell ref="T191:T193"/>
    <mergeCell ref="N184:P184"/>
    <mergeCell ref="Q183:T184"/>
    <mergeCell ref="A182:I182"/>
    <mergeCell ref="A183:J184"/>
    <mergeCell ref="K191:M192"/>
    <mergeCell ref="N191:P192"/>
    <mergeCell ref="Q191:S192"/>
    <mergeCell ref="A237:J237"/>
    <mergeCell ref="K237:T237"/>
    <mergeCell ref="A234:I234"/>
    <mergeCell ref="A235:J236"/>
    <mergeCell ref="Q235:T236"/>
    <mergeCell ref="K251:M252"/>
    <mergeCell ref="N251:P252"/>
    <mergeCell ref="Q251:S252"/>
    <mergeCell ref="A208:T209"/>
    <mergeCell ref="K210:M211"/>
    <mergeCell ref="N210:P211"/>
    <mergeCell ref="Q210:S211"/>
    <mergeCell ref="A213:T213"/>
    <mergeCell ref="K219:M219"/>
    <mergeCell ref="A215:A216"/>
    <mergeCell ref="B215:I216"/>
    <mergeCell ref="J215:J216"/>
    <mergeCell ref="K215:K216"/>
    <mergeCell ref="L215:L216"/>
    <mergeCell ref="M215:M216"/>
    <mergeCell ref="P215:P216"/>
    <mergeCell ref="Q215:Q216"/>
    <mergeCell ref="B165:I165"/>
    <mergeCell ref="A110:A112"/>
    <mergeCell ref="B163:I163"/>
    <mergeCell ref="B151:I151"/>
    <mergeCell ref="B152:I152"/>
    <mergeCell ref="B153:I153"/>
    <mergeCell ref="B160:I160"/>
    <mergeCell ref="B161:I161"/>
    <mergeCell ref="B162:I162"/>
    <mergeCell ref="B158:I158"/>
    <mergeCell ref="B159:I159"/>
    <mergeCell ref="B155:I155"/>
    <mergeCell ref="B154:I154"/>
    <mergeCell ref="B156:I156"/>
    <mergeCell ref="B164:I164"/>
    <mergeCell ref="B296:I296"/>
    <mergeCell ref="B166:T166"/>
    <mergeCell ref="B178:I178"/>
    <mergeCell ref="B179:I179"/>
    <mergeCell ref="B169:I169"/>
    <mergeCell ref="B170:I170"/>
    <mergeCell ref="B171:I171"/>
    <mergeCell ref="B167:I167"/>
    <mergeCell ref="B168:I168"/>
    <mergeCell ref="B176:I176"/>
    <mergeCell ref="B177:I177"/>
    <mergeCell ref="A249:T250"/>
    <mergeCell ref="B199:I199"/>
    <mergeCell ref="A194:T194"/>
    <mergeCell ref="K204:M204"/>
    <mergeCell ref="B256:I256"/>
    <mergeCell ref="B257:I257"/>
    <mergeCell ref="N231:P232"/>
    <mergeCell ref="Q231:S232"/>
    <mergeCell ref="T231:T233"/>
    <mergeCell ref="A231:I233"/>
    <mergeCell ref="J231:J233"/>
    <mergeCell ref="B198:I198"/>
    <mergeCell ref="K238:T238"/>
    <mergeCell ref="K231:M232"/>
    <mergeCell ref="B201:I201"/>
    <mergeCell ref="A196:T196"/>
    <mergeCell ref="A189:T190"/>
    <mergeCell ref="A247:T248"/>
    <mergeCell ref="B93:I93"/>
    <mergeCell ref="B94:I94"/>
    <mergeCell ref="B117:I117"/>
    <mergeCell ref="N73:P74"/>
    <mergeCell ref="Q73:S74"/>
    <mergeCell ref="N147:P148"/>
    <mergeCell ref="Q147:S148"/>
    <mergeCell ref="B172:I172"/>
    <mergeCell ref="Q125:S126"/>
    <mergeCell ref="N125:P126"/>
    <mergeCell ref="A145:T146"/>
    <mergeCell ref="B98:I98"/>
    <mergeCell ref="T147:T149"/>
    <mergeCell ref="A125:A127"/>
    <mergeCell ref="T125:T127"/>
    <mergeCell ref="B119:I119"/>
    <mergeCell ref="A147:A149"/>
    <mergeCell ref="B118:I118"/>
    <mergeCell ref="K147:M148"/>
    <mergeCell ref="R6:T6"/>
    <mergeCell ref="R3:T3"/>
    <mergeCell ref="R4:T4"/>
    <mergeCell ref="R5:T5"/>
    <mergeCell ref="A4:K4"/>
    <mergeCell ref="B297:I297"/>
    <mergeCell ref="T278:T280"/>
    <mergeCell ref="A185:J185"/>
    <mergeCell ref="K185:T185"/>
    <mergeCell ref="K184:M184"/>
    <mergeCell ref="A268:I268"/>
    <mergeCell ref="B267:I267"/>
    <mergeCell ref="Q269:T270"/>
    <mergeCell ref="N270:P270"/>
    <mergeCell ref="R215:R216"/>
    <mergeCell ref="T215:T216"/>
    <mergeCell ref="S215:S216"/>
    <mergeCell ref="B287:I287"/>
    <mergeCell ref="B288:I288"/>
    <mergeCell ref="A238:J238"/>
    <mergeCell ref="J210:J212"/>
    <mergeCell ref="T210:T212"/>
    <mergeCell ref="B195:I195"/>
    <mergeCell ref="A222:T224"/>
    <mergeCell ref="O5:Q5"/>
    <mergeCell ref="K88:M89"/>
    <mergeCell ref="K125:M126"/>
    <mergeCell ref="O6:Q6"/>
    <mergeCell ref="O3:Q3"/>
    <mergeCell ref="O4:Q4"/>
    <mergeCell ref="M4:N4"/>
    <mergeCell ref="A11:K11"/>
    <mergeCell ref="M6:N6"/>
    <mergeCell ref="A9:K9"/>
    <mergeCell ref="A10:K10"/>
    <mergeCell ref="B49:I49"/>
    <mergeCell ref="B81:I81"/>
    <mergeCell ref="A39:T40"/>
    <mergeCell ref="A55:T56"/>
    <mergeCell ref="Q41:S42"/>
    <mergeCell ref="T41:T43"/>
    <mergeCell ref="K57:M58"/>
    <mergeCell ref="B46:I46"/>
    <mergeCell ref="B44:I44"/>
    <mergeCell ref="B45:I45"/>
    <mergeCell ref="B50:I50"/>
    <mergeCell ref="A88:A90"/>
    <mergeCell ref="B88:I90"/>
    <mergeCell ref="N371:N372"/>
    <mergeCell ref="O371:O372"/>
    <mergeCell ref="P371:P372"/>
    <mergeCell ref="A1:K1"/>
    <mergeCell ref="A3:K3"/>
    <mergeCell ref="A5:K5"/>
    <mergeCell ref="B150:T150"/>
    <mergeCell ref="B157:T157"/>
    <mergeCell ref="B133:I133"/>
    <mergeCell ref="A57:A59"/>
    <mergeCell ref="B60:I60"/>
    <mergeCell ref="B61:I61"/>
    <mergeCell ref="B66:I66"/>
    <mergeCell ref="B65:I65"/>
    <mergeCell ref="B96:I96"/>
    <mergeCell ref="M1:T1"/>
    <mergeCell ref="A20:K20"/>
    <mergeCell ref="A18:K18"/>
    <mergeCell ref="M3:N3"/>
    <mergeCell ref="M5:N5"/>
    <mergeCell ref="A19:K19"/>
    <mergeCell ref="B47:I47"/>
    <mergeCell ref="A12:K12"/>
    <mergeCell ref="A2:K2"/>
    <mergeCell ref="A342:T342"/>
    <mergeCell ref="B323:I323"/>
    <mergeCell ref="N316:P317"/>
    <mergeCell ref="N375:P375"/>
    <mergeCell ref="A361:T361"/>
    <mergeCell ref="A365:T365"/>
    <mergeCell ref="B370:I370"/>
    <mergeCell ref="A373:I373"/>
    <mergeCell ref="K375:M375"/>
    <mergeCell ref="J362:J364"/>
    <mergeCell ref="K362:K364"/>
    <mergeCell ref="L362:L364"/>
    <mergeCell ref="M362:M364"/>
    <mergeCell ref="N362:N364"/>
    <mergeCell ref="O362:O364"/>
    <mergeCell ref="P362:P364"/>
    <mergeCell ref="Q362:Q364"/>
    <mergeCell ref="R362:R364"/>
    <mergeCell ref="S362:S364"/>
    <mergeCell ref="T362:T364"/>
    <mergeCell ref="B366:I366"/>
    <mergeCell ref="A369:T369"/>
    <mergeCell ref="A374:J375"/>
    <mergeCell ref="Q374:T375"/>
    <mergeCell ref="B307:I307"/>
    <mergeCell ref="B301:I301"/>
    <mergeCell ref="B295:I295"/>
    <mergeCell ref="B349:I349"/>
    <mergeCell ref="A350:T350"/>
    <mergeCell ref="A356:T356"/>
    <mergeCell ref="U3:X3"/>
    <mergeCell ref="U4:X4"/>
    <mergeCell ref="U5:X5"/>
    <mergeCell ref="U6:X6"/>
    <mergeCell ref="U8:X8"/>
    <mergeCell ref="A332:J332"/>
    <mergeCell ref="A333:J333"/>
    <mergeCell ref="K332:T332"/>
    <mergeCell ref="A205:J205"/>
    <mergeCell ref="A206:J206"/>
    <mergeCell ref="K205:T205"/>
    <mergeCell ref="K206:T206"/>
    <mergeCell ref="A271:J271"/>
    <mergeCell ref="A272:J272"/>
    <mergeCell ref="U34:V34"/>
    <mergeCell ref="U11:X16"/>
    <mergeCell ref="Q330:T331"/>
    <mergeCell ref="K331:M331"/>
    <mergeCell ref="A217:I217"/>
    <mergeCell ref="B214:I214"/>
    <mergeCell ref="A210:A212"/>
    <mergeCell ref="B210:I212"/>
    <mergeCell ref="B197:I197"/>
    <mergeCell ref="A200:T200"/>
    <mergeCell ref="N215:N216"/>
    <mergeCell ref="O215:O216"/>
    <mergeCell ref="S351:S355"/>
    <mergeCell ref="T351:T355"/>
    <mergeCell ref="B303:I303"/>
    <mergeCell ref="Q351:Q355"/>
    <mergeCell ref="R351:R355"/>
    <mergeCell ref="B298:I298"/>
    <mergeCell ref="K310:M310"/>
    <mergeCell ref="B294:I294"/>
    <mergeCell ref="A278:A280"/>
    <mergeCell ref="J278:J280"/>
    <mergeCell ref="B299:I299"/>
    <mergeCell ref="B278:I280"/>
    <mergeCell ref="A302:T302"/>
    <mergeCell ref="B300:I300"/>
    <mergeCell ref="B284:I284"/>
    <mergeCell ref="A309:J310"/>
    <mergeCell ref="L371:L372"/>
    <mergeCell ref="M371:M372"/>
    <mergeCell ref="Q357:Q360"/>
    <mergeCell ref="S357:S360"/>
    <mergeCell ref="R357:R360"/>
    <mergeCell ref="T357:T360"/>
    <mergeCell ref="B351:I355"/>
    <mergeCell ref="A351:A355"/>
    <mergeCell ref="J351:J355"/>
    <mergeCell ref="K351:K355"/>
    <mergeCell ref="L351:L355"/>
    <mergeCell ref="M351:M355"/>
    <mergeCell ref="N351:N355"/>
    <mergeCell ref="O351:O355"/>
    <mergeCell ref="P351:P355"/>
    <mergeCell ref="A357:A360"/>
    <mergeCell ref="B357:I360"/>
    <mergeCell ref="J357:J360"/>
    <mergeCell ref="K357:K360"/>
    <mergeCell ref="L357:L360"/>
    <mergeCell ref="M357:M360"/>
    <mergeCell ref="N357:N360"/>
    <mergeCell ref="O357:O360"/>
    <mergeCell ref="P357:P360"/>
    <mergeCell ref="U335:Z337"/>
    <mergeCell ref="U339:X339"/>
    <mergeCell ref="U345:Y354"/>
    <mergeCell ref="Q371:Q372"/>
    <mergeCell ref="S371:S372"/>
    <mergeCell ref="T371:T372"/>
    <mergeCell ref="R371:R372"/>
    <mergeCell ref="A367:A368"/>
    <mergeCell ref="B367:I368"/>
    <mergeCell ref="J367:J368"/>
    <mergeCell ref="K367:K368"/>
    <mergeCell ref="L367:L368"/>
    <mergeCell ref="M367:M368"/>
    <mergeCell ref="N367:N368"/>
    <mergeCell ref="O367:O368"/>
    <mergeCell ref="P367:P368"/>
    <mergeCell ref="Q367:Q368"/>
    <mergeCell ref="R367:R368"/>
    <mergeCell ref="S367:S368"/>
    <mergeCell ref="T367:T368"/>
    <mergeCell ref="A371:A372"/>
    <mergeCell ref="B371:I372"/>
    <mergeCell ref="J371:J372"/>
    <mergeCell ref="K371:K372"/>
    <mergeCell ref="U328:X330"/>
    <mergeCell ref="U331:V332"/>
    <mergeCell ref="W331:X332"/>
    <mergeCell ref="U333:V333"/>
    <mergeCell ref="W333:X333"/>
    <mergeCell ref="U334:V334"/>
    <mergeCell ref="W334:X334"/>
    <mergeCell ref="Y333:Z333"/>
    <mergeCell ref="Y334:Z334"/>
    <mergeCell ref="N41:P42"/>
    <mergeCell ref="A123:T124"/>
    <mergeCell ref="U114:W116"/>
    <mergeCell ref="B263:I263"/>
    <mergeCell ref="U7:X7"/>
    <mergeCell ref="U32:V32"/>
    <mergeCell ref="I29:K30"/>
    <mergeCell ref="H29:H31"/>
    <mergeCell ref="G29:G31"/>
    <mergeCell ref="D29:F30"/>
    <mergeCell ref="B29:C30"/>
    <mergeCell ref="A29:A31"/>
    <mergeCell ref="M14:T14"/>
    <mergeCell ref="A14:K14"/>
    <mergeCell ref="A15:K15"/>
    <mergeCell ref="A17:K17"/>
    <mergeCell ref="M29:T34"/>
    <mergeCell ref="A28:K28"/>
    <mergeCell ref="A23:K26"/>
    <mergeCell ref="M22:T26"/>
    <mergeCell ref="A21:K21"/>
    <mergeCell ref="A13:K13"/>
    <mergeCell ref="A16:K16"/>
    <mergeCell ref="U33:V33"/>
  </mergeCells>
  <phoneticPr fontId="4" type="noConversion"/>
  <conditionalFormatting sqref="U339 L33:L34 U32:U34 U3:U6">
    <cfRule type="cellIs" dxfId="47" priority="189" operator="equal">
      <formula>"E bine"</formula>
    </cfRule>
  </conditionalFormatting>
  <conditionalFormatting sqref="U339 U32:U34 U3:U6">
    <cfRule type="cellIs" dxfId="46" priority="188" operator="equal">
      <formula>"NU e bine"</formula>
    </cfRule>
  </conditionalFormatting>
  <conditionalFormatting sqref="U32:V34 U3:U6">
    <cfRule type="cellIs" dxfId="45" priority="181" operator="equal">
      <formula>"Suma trebuie să fie 52"</formula>
    </cfRule>
    <cfRule type="cellIs" dxfId="44" priority="182" operator="equal">
      <formula>"Corect"</formula>
    </cfRule>
    <cfRule type="cellIs" dxfId="43" priority="183" operator="equal">
      <formula>SUM($B$32:$J$32)</formula>
    </cfRule>
    <cfRule type="cellIs" dxfId="42" priority="184" operator="lessThan">
      <formula>"(SUM(B28:K28)=52"</formula>
    </cfRule>
    <cfRule type="cellIs" dxfId="41" priority="185" operator="equal">
      <formula>52</formula>
    </cfRule>
    <cfRule type="cellIs" dxfId="40" priority="186" operator="equal">
      <formula>$K$32</formula>
    </cfRule>
    <cfRule type="cellIs" dxfId="39" priority="187" operator="equal">
      <formula>$B$32:$K$32=52</formula>
    </cfRule>
  </conditionalFormatting>
  <conditionalFormatting sqref="U339:V339 U32:V34 U3:U6">
    <cfRule type="cellIs" dxfId="38" priority="176" operator="equal">
      <formula>"Suma trebuie să fie 52"</formula>
    </cfRule>
    <cfRule type="cellIs" dxfId="37" priority="180" operator="equal">
      <formula>"Corect"</formula>
    </cfRule>
  </conditionalFormatting>
  <conditionalFormatting sqref="U339:X339 U32:V34">
    <cfRule type="cellIs" dxfId="36" priority="179" operator="equal">
      <formula>"Corect"</formula>
    </cfRule>
  </conditionalFormatting>
  <conditionalFormatting sqref="U51:W53 U67:W67 U82:W82 U98:W106 U119:W121 U134:W143">
    <cfRule type="cellIs" dxfId="35" priority="177" operator="equal">
      <formula>"E trebuie să fie cel puțin egal cu C+VP"</formula>
    </cfRule>
    <cfRule type="cellIs" dxfId="34" priority="178" operator="equal">
      <formula>"Corect"</formula>
    </cfRule>
  </conditionalFormatting>
  <conditionalFormatting sqref="U339:V339">
    <cfRule type="cellIs" dxfId="33" priority="152" operator="equal">
      <formula>"Nu corespunde cu tabelul de opționale"</formula>
    </cfRule>
    <cfRule type="cellIs" dxfId="32" priority="155" operator="equal">
      <formula>"Suma trebuie să fie 52"</formula>
    </cfRule>
    <cfRule type="cellIs" dxfId="31" priority="156" operator="equal">
      <formula>"Corect"</formula>
    </cfRule>
    <cfRule type="cellIs" dxfId="30" priority="157" operator="equal">
      <formula>SUM($B$32:$J$32)</formula>
    </cfRule>
    <cfRule type="cellIs" dxfId="29" priority="158" operator="lessThan">
      <formula>"(SUM(B28:K28)=52"</formula>
    </cfRule>
    <cfRule type="cellIs" dxfId="28" priority="159" operator="equal">
      <formula>52</formula>
    </cfRule>
    <cfRule type="cellIs" dxfId="27" priority="160" operator="equal">
      <formula>$K$32</formula>
    </cfRule>
    <cfRule type="cellIs" dxfId="26" priority="161" operator="equal">
      <formula>$B$32:$K$32=52</formula>
    </cfRule>
  </conditionalFormatting>
  <conditionalFormatting sqref="U3:U6">
    <cfRule type="cellIs" dxfId="25" priority="140" operator="equal">
      <formula>"Trebuie alocate cel puțin 20 de ore pe săptămână"</formula>
    </cfRule>
  </conditionalFormatting>
  <conditionalFormatting sqref="U32:V32">
    <cfRule type="cellIs" dxfId="24" priority="42" operator="equal">
      <formula>"Correct"</formula>
    </cfRule>
  </conditionalFormatting>
  <conditionalFormatting sqref="U7">
    <cfRule type="cellIs" dxfId="23" priority="24" operator="equal">
      <formula>"E bine"</formula>
    </cfRule>
  </conditionalFormatting>
  <conditionalFormatting sqref="U7">
    <cfRule type="cellIs" dxfId="22" priority="23" operator="equal">
      <formula>"NU e bine"</formula>
    </cfRule>
  </conditionalFormatting>
  <conditionalFormatting sqref="U7">
    <cfRule type="cellIs" dxfId="21" priority="16" operator="equal">
      <formula>"Suma trebuie să fie 52"</formula>
    </cfRule>
    <cfRule type="cellIs" dxfId="20" priority="17" operator="equal">
      <formula>"Corect"</formula>
    </cfRule>
    <cfRule type="cellIs" dxfId="19" priority="18" operator="equal">
      <formula>SUM($B$32:$J$32)</formula>
    </cfRule>
    <cfRule type="cellIs" dxfId="18" priority="19" operator="lessThan">
      <formula>"(SUM(B28:K28)=52"</formula>
    </cfRule>
    <cfRule type="cellIs" dxfId="17" priority="20" operator="equal">
      <formula>52</formula>
    </cfRule>
    <cfRule type="cellIs" dxfId="16" priority="21" operator="equal">
      <formula>$K$32</formula>
    </cfRule>
    <cfRule type="cellIs" dxfId="15" priority="22" operator="equal">
      <formula>$B$32:$K$32=52</formula>
    </cfRule>
  </conditionalFormatting>
  <conditionalFormatting sqref="U7">
    <cfRule type="cellIs" dxfId="14" priority="14" operator="equal">
      <formula>"Suma trebuie să fie 52"</formula>
    </cfRule>
    <cfRule type="cellIs" dxfId="13" priority="15" operator="equal">
      <formula>"Corect"</formula>
    </cfRule>
  </conditionalFormatting>
  <conditionalFormatting sqref="U7">
    <cfRule type="cellIs" dxfId="12" priority="13" operator="equal">
      <formula>"Trebuie alocate cel puțin 20 de ore pe săptămână"</formula>
    </cfRule>
  </conditionalFormatting>
  <conditionalFormatting sqref="U8">
    <cfRule type="cellIs" dxfId="11" priority="12" operator="equal">
      <formula>"E bine"</formula>
    </cfRule>
  </conditionalFormatting>
  <conditionalFormatting sqref="U8">
    <cfRule type="cellIs" dxfId="10" priority="11" operator="equal">
      <formula>"NU e bine"</formula>
    </cfRule>
  </conditionalFormatting>
  <conditionalFormatting sqref="U8">
    <cfRule type="cellIs" dxfId="9" priority="4" operator="equal">
      <formula>"Suma trebuie să fie 52"</formula>
    </cfRule>
    <cfRule type="cellIs" dxfId="8" priority="5" operator="equal">
      <formula>"Corect"</formula>
    </cfRule>
    <cfRule type="cellIs" dxfId="7" priority="6" operator="equal">
      <formula>SUM($B$32:$J$32)</formula>
    </cfRule>
    <cfRule type="cellIs" dxfId="6" priority="7" operator="lessThan">
      <formula>"(SUM(B28:K28)=52"</formula>
    </cfRule>
    <cfRule type="cellIs" dxfId="5" priority="8" operator="equal">
      <formula>52</formula>
    </cfRule>
    <cfRule type="cellIs" dxfId="4" priority="9" operator="equal">
      <formula>$K$32</formula>
    </cfRule>
    <cfRule type="cellIs" dxfId="3" priority="10" operator="equal">
      <formula>$B$32:$K$32=52</formula>
    </cfRule>
  </conditionalFormatting>
  <conditionalFormatting sqref="U8">
    <cfRule type="cellIs" dxfId="2" priority="2" operator="equal">
      <formula>"Suma trebuie să fie 52"</formula>
    </cfRule>
    <cfRule type="cellIs" dxfId="1" priority="3" operator="equal">
      <formula>"Corect"</formula>
    </cfRule>
  </conditionalFormatting>
  <conditionalFormatting sqref="U8">
    <cfRule type="cellIs" dxfId="0" priority="1" operator="equal">
      <formula>"Trebuie alocate cel puțin 20 de ore pe săptămână"</formula>
    </cfRule>
  </conditionalFormatting>
  <dataValidations count="12">
    <dataValidation type="list" allowBlank="1" showInputMessage="1" showErrorMessage="1" sqref="R351:R352 R349 R366:R367 R370:R371" xr:uid="{00000000-0002-0000-0000-000000000000}">
      <formula1>$R$43</formula1>
    </dataValidation>
    <dataValidation type="list" allowBlank="1" showInputMessage="1" showErrorMessage="1" sqref="Q357:Q358 Q370:Q371 Q349 Q351:Q352 Q362:Q363 Q366:Q367" xr:uid="{00000000-0002-0000-0000-000001000000}">
      <formula1>$Q$43</formula1>
    </dataValidation>
    <dataValidation type="list" allowBlank="1" showInputMessage="1" showErrorMessage="1" sqref="S351:S352 S349 S366:S367 S370:S371" xr:uid="{00000000-0002-0000-0000-000002000000}">
      <formula1>$S$43</formula1>
    </dataValidation>
    <dataValidation type="list" allowBlank="1" showInputMessage="1" showErrorMessage="1" sqref="B266:I266 B303:I306 B320:I324 B327:I327 B255:I263 B282:I300" xr:uid="{00000000-0002-0000-0000-000003000000}">
      <formula1>$B$41:$B$204</formula1>
    </dataValidation>
    <dataValidation type="list" allowBlank="1" showInputMessage="1" showErrorMessage="1" sqref="T91:T97 T113:T118 T76:T81 T151:T156 T158:T165 T167:T174 T176:T181 T195 T197:T199 T201 T214:T215 T44:T50 T60:T66" xr:uid="{00000000-0002-0000-0000-000004000000}">
      <formula1>"DF, DD, DS, DC"</formula1>
    </dataValidation>
    <dataValidation type="list" allowBlank="1" showInputMessage="1" showErrorMessage="1" sqref="Q91:Q97 Q113:Q118 Q76:Q81 Q151:Q156 Q158:Q165 Q167:Q174 Q176:Q181 Q195 Q197:Q199 Q201 Q214:Q215 Q44:Q50 Q60:Q66" xr:uid="{00000000-0002-0000-0000-000005000000}">
      <formula1>"E"</formula1>
    </dataValidation>
    <dataValidation type="list" allowBlank="1" showInputMessage="1" showErrorMessage="1" sqref="R91:R97 R113:R118 R76:R81 R151:R156 R158:R165 R167:R174 R176:R181 R195 R197:R199 R201 R214:R215 R44:R50 R60:R66" xr:uid="{00000000-0002-0000-0000-000006000000}">
      <formula1>"C"</formula1>
    </dataValidation>
    <dataValidation type="list" allowBlank="1" showInputMessage="1" showErrorMessage="1" sqref="S91:S97 S113:S118 S76:S81 S151:S156 S158:S165 S167:S174 S176:S181 S195 S197:S199 S201 S214:S215 S44:S50 S60:S66" xr:uid="{00000000-0002-0000-0000-000007000000}">
      <formula1>"VP"</formula1>
    </dataValidation>
    <dataValidation type="list" allowBlank="1" showInputMessage="1" showErrorMessage="1" sqref="T128:T133" xr:uid="{00000000-0002-0000-0000-000008000000}">
      <formula1>$O$36:$S$36</formula1>
    </dataValidation>
    <dataValidation type="list" allowBlank="1" showInputMessage="1" showErrorMessage="1" sqref="S128:S133" xr:uid="{00000000-0002-0000-0000-000009000000}">
      <formula1>$S$39</formula1>
    </dataValidation>
    <dataValidation type="list" allowBlank="1" showInputMessage="1" showErrorMessage="1" sqref="Q128:Q133" xr:uid="{00000000-0002-0000-0000-00000A000000}">
      <formula1>$Q$39</formula1>
    </dataValidation>
    <dataValidation type="list" allowBlank="1" showInputMessage="1" showErrorMessage="1" sqref="R128:R133" xr:uid="{00000000-0002-0000-0000-00000B000000}">
      <formula1>$R$39</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Prof. univ. dr. Daniel-Ovidiu DAVID&amp;CDECAN,
Prof. univ. dr. Călin-Emilian HINȚEA&amp;RDIRECTOR DE DEPARTAMENT,
Prof. univ. dr. Ioan HOSU</oddFooter>
  </headerFooter>
  <rowBreaks count="2" manualBreakCount="2">
    <brk id="36" max="16383" man="1"/>
    <brk id="341" max="16383" man="1"/>
  </rowBreaks>
  <ignoredErrors>
    <ignoredError sqref="M339"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32"/>
  <sheetViews>
    <sheetView view="pageLayout" zoomScaleNormal="150" workbookViewId="0">
      <selection activeCell="A8" sqref="A8:L9"/>
    </sheetView>
  </sheetViews>
  <sheetFormatPr baseColWidth="10" defaultColWidth="8.83203125" defaultRowHeight="15" x14ac:dyDescent="0.2"/>
  <sheetData>
    <row r="1" spans="1:14" x14ac:dyDescent="0.2">
      <c r="A1" s="458" t="s">
        <v>140</v>
      </c>
      <c r="B1" s="458"/>
      <c r="C1" s="458"/>
      <c r="D1" s="458"/>
      <c r="E1" s="458"/>
      <c r="F1" s="458"/>
      <c r="G1" s="458"/>
      <c r="H1" s="458"/>
      <c r="I1" s="458"/>
      <c r="J1" s="458"/>
      <c r="K1" s="458"/>
      <c r="L1" s="458"/>
      <c r="M1" s="458"/>
      <c r="N1" s="458"/>
    </row>
    <row r="3" spans="1:14" ht="15" customHeight="1" x14ac:dyDescent="0.2">
      <c r="A3" s="445" t="s">
        <v>119</v>
      </c>
      <c r="B3" s="445"/>
      <c r="C3" s="445"/>
      <c r="D3" s="445"/>
      <c r="E3" s="445"/>
      <c r="F3" s="445"/>
      <c r="G3" s="445"/>
      <c r="H3" s="445"/>
      <c r="I3" s="445"/>
      <c r="J3" s="445"/>
      <c r="K3" s="445"/>
      <c r="L3" s="445"/>
      <c r="M3" s="455"/>
      <c r="N3" s="455"/>
    </row>
    <row r="4" spans="1:14" ht="15" customHeight="1" x14ac:dyDescent="0.2">
      <c r="A4" s="446" t="s">
        <v>120</v>
      </c>
      <c r="B4" s="447"/>
      <c r="C4" s="447"/>
      <c r="D4" s="447"/>
      <c r="E4" s="447"/>
      <c r="F4" s="447"/>
      <c r="G4" s="447"/>
      <c r="H4" s="447"/>
      <c r="I4" s="447"/>
      <c r="J4" s="447"/>
      <c r="K4" s="447"/>
      <c r="L4" s="447"/>
      <c r="M4" s="450" t="s">
        <v>118</v>
      </c>
      <c r="N4" s="450"/>
    </row>
    <row r="5" spans="1:14" ht="15" customHeight="1" x14ac:dyDescent="0.2">
      <c r="A5" s="448"/>
      <c r="B5" s="449"/>
      <c r="C5" s="449"/>
      <c r="D5" s="449"/>
      <c r="E5" s="449"/>
      <c r="F5" s="449"/>
      <c r="G5" s="449"/>
      <c r="H5" s="449"/>
      <c r="I5" s="449"/>
      <c r="J5" s="449"/>
      <c r="K5" s="449"/>
      <c r="L5" s="449"/>
      <c r="M5" s="450"/>
      <c r="N5" s="450"/>
    </row>
    <row r="6" spans="1:14" x14ac:dyDescent="0.2">
      <c r="A6" s="436" t="s">
        <v>288</v>
      </c>
      <c r="B6" s="437"/>
      <c r="C6" s="437"/>
      <c r="D6" s="437"/>
      <c r="E6" s="437"/>
      <c r="F6" s="437"/>
      <c r="G6" s="437"/>
      <c r="H6" s="437"/>
      <c r="I6" s="437"/>
      <c r="J6" s="437"/>
      <c r="K6" s="437"/>
      <c r="L6" s="438"/>
      <c r="M6" s="455"/>
      <c r="N6" s="455"/>
    </row>
    <row r="7" spans="1:14" x14ac:dyDescent="0.2">
      <c r="A7" s="439"/>
      <c r="B7" s="440"/>
      <c r="C7" s="440"/>
      <c r="D7" s="440"/>
      <c r="E7" s="440"/>
      <c r="F7" s="440"/>
      <c r="G7" s="440"/>
      <c r="H7" s="440"/>
      <c r="I7" s="440"/>
      <c r="J7" s="440"/>
      <c r="K7" s="440"/>
      <c r="L7" s="441"/>
      <c r="M7" s="455"/>
      <c r="N7" s="455"/>
    </row>
    <row r="8" spans="1:14" x14ac:dyDescent="0.2">
      <c r="A8" s="436" t="s">
        <v>289</v>
      </c>
      <c r="B8" s="437"/>
      <c r="C8" s="437"/>
      <c r="D8" s="437"/>
      <c r="E8" s="437"/>
      <c r="F8" s="437"/>
      <c r="G8" s="437"/>
      <c r="H8" s="437"/>
      <c r="I8" s="437"/>
      <c r="J8" s="437"/>
      <c r="K8" s="437"/>
      <c r="L8" s="438"/>
      <c r="M8" s="455"/>
      <c r="N8" s="455"/>
    </row>
    <row r="9" spans="1:14" x14ac:dyDescent="0.2">
      <c r="A9" s="439"/>
      <c r="B9" s="440"/>
      <c r="C9" s="440"/>
      <c r="D9" s="440"/>
      <c r="E9" s="440"/>
      <c r="F9" s="440"/>
      <c r="G9" s="440"/>
      <c r="H9" s="440"/>
      <c r="I9" s="440"/>
      <c r="J9" s="440"/>
      <c r="K9" s="440"/>
      <c r="L9" s="441"/>
      <c r="M9" s="455"/>
      <c r="N9" s="455"/>
    </row>
    <row r="10" spans="1:14" x14ac:dyDescent="0.2">
      <c r="A10" s="436" t="s">
        <v>290</v>
      </c>
      <c r="B10" s="437"/>
      <c r="C10" s="437"/>
      <c r="D10" s="437"/>
      <c r="E10" s="437"/>
      <c r="F10" s="437"/>
      <c r="G10" s="437"/>
      <c r="H10" s="437"/>
      <c r="I10" s="437"/>
      <c r="J10" s="437"/>
      <c r="K10" s="437"/>
      <c r="L10" s="438"/>
      <c r="M10" s="455"/>
      <c r="N10" s="455"/>
    </row>
    <row r="11" spans="1:14" x14ac:dyDescent="0.2">
      <c r="A11" s="442"/>
      <c r="B11" s="443"/>
      <c r="C11" s="443"/>
      <c r="D11" s="443"/>
      <c r="E11" s="443"/>
      <c r="F11" s="443"/>
      <c r="G11" s="443"/>
      <c r="H11" s="443"/>
      <c r="I11" s="443"/>
      <c r="J11" s="443"/>
      <c r="K11" s="443"/>
      <c r="L11" s="444"/>
      <c r="M11" s="455"/>
      <c r="N11" s="455"/>
    </row>
    <row r="13" spans="1:14" ht="15" customHeight="1" x14ac:dyDescent="0.2">
      <c r="A13" s="445" t="s">
        <v>123</v>
      </c>
      <c r="B13" s="445"/>
      <c r="C13" s="445"/>
      <c r="D13" s="445"/>
      <c r="E13" s="445"/>
      <c r="F13" s="445"/>
      <c r="G13" s="445"/>
      <c r="H13" s="445"/>
      <c r="I13" s="445"/>
      <c r="J13" s="445"/>
      <c r="K13" s="445"/>
      <c r="L13" s="445"/>
      <c r="M13" s="456"/>
      <c r="N13" s="457"/>
    </row>
    <row r="14" spans="1:14" x14ac:dyDescent="0.2">
      <c r="A14" s="446" t="s">
        <v>124</v>
      </c>
      <c r="B14" s="447"/>
      <c r="C14" s="447"/>
      <c r="D14" s="447"/>
      <c r="E14" s="447"/>
      <c r="F14" s="447"/>
      <c r="G14" s="447"/>
      <c r="H14" s="447"/>
      <c r="I14" s="447"/>
      <c r="J14" s="447"/>
      <c r="K14" s="447"/>
      <c r="L14" s="447"/>
      <c r="M14" s="450" t="s">
        <v>118</v>
      </c>
      <c r="N14" s="450"/>
    </row>
    <row r="15" spans="1:14" x14ac:dyDescent="0.2">
      <c r="A15" s="448"/>
      <c r="B15" s="449"/>
      <c r="C15" s="449"/>
      <c r="D15" s="449"/>
      <c r="E15" s="449"/>
      <c r="F15" s="449"/>
      <c r="G15" s="449"/>
      <c r="H15" s="449"/>
      <c r="I15" s="449"/>
      <c r="J15" s="449"/>
      <c r="K15" s="449"/>
      <c r="L15" s="449"/>
      <c r="M15" s="450"/>
      <c r="N15" s="450"/>
    </row>
    <row r="16" spans="1:14" x14ac:dyDescent="0.2">
      <c r="A16" s="436" t="s">
        <v>291</v>
      </c>
      <c r="B16" s="437"/>
      <c r="C16" s="437"/>
      <c r="D16" s="437"/>
      <c r="E16" s="437"/>
      <c r="F16" s="437"/>
      <c r="G16" s="437"/>
      <c r="H16" s="437"/>
      <c r="I16" s="437"/>
      <c r="J16" s="437"/>
      <c r="K16" s="437"/>
      <c r="L16" s="438"/>
      <c r="M16" s="451"/>
      <c r="N16" s="452"/>
    </row>
    <row r="17" spans="1:14" ht="15" customHeight="1" x14ac:dyDescent="0.2">
      <c r="A17" s="439"/>
      <c r="B17" s="440"/>
      <c r="C17" s="440"/>
      <c r="D17" s="440"/>
      <c r="E17" s="440"/>
      <c r="F17" s="440"/>
      <c r="G17" s="440"/>
      <c r="H17" s="440"/>
      <c r="I17" s="440"/>
      <c r="J17" s="440"/>
      <c r="K17" s="440"/>
      <c r="L17" s="441"/>
      <c r="M17" s="453"/>
      <c r="N17" s="454"/>
    </row>
    <row r="18" spans="1:14" x14ac:dyDescent="0.2">
      <c r="A18" s="436" t="s">
        <v>292</v>
      </c>
      <c r="B18" s="437"/>
      <c r="C18" s="437"/>
      <c r="D18" s="437"/>
      <c r="E18" s="437"/>
      <c r="F18" s="437"/>
      <c r="G18" s="437"/>
      <c r="H18" s="437"/>
      <c r="I18" s="437"/>
      <c r="J18" s="437"/>
      <c r="K18" s="437"/>
      <c r="L18" s="438"/>
      <c r="M18" s="451"/>
      <c r="N18" s="452"/>
    </row>
    <row r="19" spans="1:14" x14ac:dyDescent="0.2">
      <c r="A19" s="439"/>
      <c r="B19" s="440"/>
      <c r="C19" s="440"/>
      <c r="D19" s="440"/>
      <c r="E19" s="440"/>
      <c r="F19" s="440"/>
      <c r="G19" s="440"/>
      <c r="H19" s="440"/>
      <c r="I19" s="440"/>
      <c r="J19" s="440"/>
      <c r="K19" s="440"/>
      <c r="L19" s="441"/>
      <c r="M19" s="453"/>
      <c r="N19" s="454"/>
    </row>
    <row r="20" spans="1:14" ht="15" customHeight="1" x14ac:dyDescent="0.2">
      <c r="A20" s="436" t="s">
        <v>293</v>
      </c>
      <c r="B20" s="437"/>
      <c r="C20" s="437"/>
      <c r="D20" s="437"/>
      <c r="E20" s="437"/>
      <c r="F20" s="437"/>
      <c r="G20" s="437"/>
      <c r="H20" s="437"/>
      <c r="I20" s="437"/>
      <c r="J20" s="437"/>
      <c r="K20" s="437"/>
      <c r="L20" s="438"/>
      <c r="M20" s="455"/>
      <c r="N20" s="455"/>
    </row>
    <row r="21" spans="1:14" x14ac:dyDescent="0.2">
      <c r="A21" s="442"/>
      <c r="B21" s="443"/>
      <c r="C21" s="443"/>
      <c r="D21" s="443"/>
      <c r="E21" s="443"/>
      <c r="F21" s="443"/>
      <c r="G21" s="443"/>
      <c r="H21" s="443"/>
      <c r="I21" s="443"/>
      <c r="J21" s="443"/>
      <c r="K21" s="443"/>
      <c r="L21" s="444"/>
      <c r="M21" s="455"/>
      <c r="N21" s="455"/>
    </row>
    <row r="22" spans="1:14" x14ac:dyDescent="0.2">
      <c r="A22" s="436" t="s">
        <v>294</v>
      </c>
      <c r="B22" s="437"/>
      <c r="C22" s="437"/>
      <c r="D22" s="437"/>
      <c r="E22" s="437"/>
      <c r="F22" s="437"/>
      <c r="G22" s="437"/>
      <c r="H22" s="437"/>
      <c r="I22" s="437"/>
      <c r="J22" s="437"/>
      <c r="K22" s="437"/>
      <c r="L22" s="438"/>
      <c r="M22" s="455"/>
      <c r="N22" s="455"/>
    </row>
    <row r="23" spans="1:14" x14ac:dyDescent="0.2">
      <c r="A23" s="442"/>
      <c r="B23" s="443"/>
      <c r="C23" s="443"/>
      <c r="D23" s="443"/>
      <c r="E23" s="443"/>
      <c r="F23" s="443"/>
      <c r="G23" s="443"/>
      <c r="H23" s="443"/>
      <c r="I23" s="443"/>
      <c r="J23" s="443"/>
      <c r="K23" s="443"/>
      <c r="L23" s="444"/>
      <c r="M23" s="455"/>
      <c r="N23" s="455"/>
    </row>
    <row r="24" spans="1:14" x14ac:dyDescent="0.2">
      <c r="A24" s="436" t="s">
        <v>295</v>
      </c>
      <c r="B24" s="437"/>
      <c r="C24" s="437"/>
      <c r="D24" s="437"/>
      <c r="E24" s="437"/>
      <c r="F24" s="437"/>
      <c r="G24" s="437"/>
      <c r="H24" s="437"/>
      <c r="I24" s="437"/>
      <c r="J24" s="437"/>
      <c r="K24" s="437"/>
      <c r="L24" s="438"/>
      <c r="M24" s="455"/>
      <c r="N24" s="455"/>
    </row>
    <row r="25" spans="1:14" x14ac:dyDescent="0.2">
      <c r="A25" s="442"/>
      <c r="B25" s="443"/>
      <c r="C25" s="443"/>
      <c r="D25" s="443"/>
      <c r="E25" s="443"/>
      <c r="F25" s="443"/>
      <c r="G25" s="443"/>
      <c r="H25" s="443"/>
      <c r="I25" s="443"/>
      <c r="J25" s="443"/>
      <c r="K25" s="443"/>
      <c r="L25" s="444"/>
      <c r="M25" s="455"/>
      <c r="N25" s="455"/>
    </row>
    <row r="26" spans="1:14" x14ac:dyDescent="0.2">
      <c r="A26" s="92"/>
      <c r="B26" s="92"/>
      <c r="C26" s="92"/>
      <c r="D26" s="92"/>
      <c r="E26" s="92"/>
      <c r="F26" s="92"/>
      <c r="G26" s="92"/>
      <c r="H26" s="92"/>
      <c r="I26" s="92"/>
      <c r="J26" s="92"/>
      <c r="K26" s="92"/>
      <c r="L26" s="92"/>
      <c r="M26" s="93"/>
      <c r="N26" s="93"/>
    </row>
    <row r="27" spans="1:14" x14ac:dyDescent="0.2">
      <c r="A27" s="433" t="s">
        <v>125</v>
      </c>
      <c r="B27" s="434"/>
      <c r="C27" s="434"/>
      <c r="D27" s="434"/>
      <c r="E27" s="434"/>
      <c r="F27" s="434"/>
      <c r="G27" s="434"/>
      <c r="H27" s="434"/>
      <c r="I27" s="434"/>
      <c r="J27" s="434"/>
      <c r="K27" s="434"/>
      <c r="L27" s="434"/>
      <c r="M27" s="434"/>
      <c r="N27" s="435"/>
    </row>
    <row r="28" spans="1:14" x14ac:dyDescent="0.2">
      <c r="A28" s="459" t="s">
        <v>296</v>
      </c>
      <c r="B28" s="460"/>
      <c r="C28" s="460"/>
      <c r="D28" s="460"/>
      <c r="E28" s="460"/>
      <c r="F28" s="460"/>
      <c r="G28" s="460"/>
      <c r="H28" s="460"/>
      <c r="I28" s="460"/>
      <c r="J28" s="460"/>
      <c r="K28" s="460"/>
      <c r="L28" s="460"/>
      <c r="M28" s="460"/>
      <c r="N28" s="461"/>
    </row>
    <row r="29" spans="1:14" x14ac:dyDescent="0.2">
      <c r="A29" s="459" t="s">
        <v>297</v>
      </c>
      <c r="B29" s="460"/>
      <c r="C29" s="460"/>
      <c r="D29" s="460"/>
      <c r="E29" s="460"/>
      <c r="F29" s="460"/>
      <c r="G29" s="460"/>
      <c r="H29" s="460"/>
      <c r="I29" s="460"/>
      <c r="J29" s="460"/>
      <c r="K29" s="460"/>
      <c r="L29" s="460"/>
      <c r="M29" s="460"/>
      <c r="N29" s="461"/>
    </row>
    <row r="30" spans="1:14" x14ac:dyDescent="0.2">
      <c r="A30" s="459" t="s">
        <v>298</v>
      </c>
      <c r="B30" s="460"/>
      <c r="C30" s="460"/>
      <c r="D30" s="460"/>
      <c r="E30" s="460"/>
      <c r="F30" s="460"/>
      <c r="G30" s="460"/>
      <c r="H30" s="460"/>
      <c r="I30" s="460"/>
      <c r="J30" s="460"/>
      <c r="K30" s="460"/>
      <c r="L30" s="460"/>
      <c r="M30" s="460"/>
      <c r="N30" s="461"/>
    </row>
    <row r="31" spans="1:14" x14ac:dyDescent="0.2">
      <c r="A31" s="459" t="s">
        <v>299</v>
      </c>
      <c r="B31" s="460"/>
      <c r="C31" s="460"/>
      <c r="D31" s="460"/>
      <c r="E31" s="460"/>
      <c r="F31" s="460"/>
      <c r="G31" s="460"/>
      <c r="H31" s="460"/>
      <c r="I31" s="460"/>
      <c r="J31" s="460"/>
      <c r="K31" s="460"/>
      <c r="L31" s="460"/>
      <c r="M31" s="460"/>
      <c r="N31" s="461"/>
    </row>
    <row r="32" spans="1:14" x14ac:dyDescent="0.2">
      <c r="A32" s="459" t="s">
        <v>300</v>
      </c>
      <c r="B32" s="460"/>
      <c r="C32" s="460"/>
      <c r="D32" s="460"/>
      <c r="E32" s="460"/>
      <c r="F32" s="460"/>
      <c r="G32" s="460"/>
      <c r="H32" s="460"/>
      <c r="I32" s="460"/>
      <c r="J32" s="460"/>
      <c r="K32" s="460"/>
      <c r="L32" s="460"/>
      <c r="M32" s="460"/>
      <c r="N32" s="461"/>
    </row>
  </sheetData>
  <mergeCells count="31">
    <mergeCell ref="A28:N28"/>
    <mergeCell ref="A29:N29"/>
    <mergeCell ref="A30:N30"/>
    <mergeCell ref="A31:N31"/>
    <mergeCell ref="A32:N32"/>
    <mergeCell ref="A1:N1"/>
    <mergeCell ref="A3:L3"/>
    <mergeCell ref="A6:L7"/>
    <mergeCell ref="A4:L5"/>
    <mergeCell ref="A10:L11"/>
    <mergeCell ref="A8:L9"/>
    <mergeCell ref="M4:N5"/>
    <mergeCell ref="M6:N7"/>
    <mergeCell ref="M8:N9"/>
    <mergeCell ref="M10:N11"/>
    <mergeCell ref="M3:N3"/>
    <mergeCell ref="A27:N27"/>
    <mergeCell ref="A18:L19"/>
    <mergeCell ref="A20:L21"/>
    <mergeCell ref="A13:L13"/>
    <mergeCell ref="A14:L15"/>
    <mergeCell ref="M14:N15"/>
    <mergeCell ref="A16:L17"/>
    <mergeCell ref="M16:N17"/>
    <mergeCell ref="M18:N19"/>
    <mergeCell ref="M20:N21"/>
    <mergeCell ref="M13:N13"/>
    <mergeCell ref="A22:L23"/>
    <mergeCell ref="M22:N23"/>
    <mergeCell ref="A24:L25"/>
    <mergeCell ref="M24:N25"/>
  </mergeCells>
  <phoneticPr fontId="4" type="noConversion"/>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 univ. dr. Călin-Emilian HINȚEA&amp;RDIRECTOR DE DEPARTAMENT,
Prof. univ. dr. Ioan HOSU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5" r:id="rId4" name="Group Box 17">
              <controlPr defaultSize="0" autoFill="0" autoPict="0">
                <anchor moveWithCells="1">
                  <from>
                    <xdr:col>11</xdr:col>
                    <xdr:colOff>609600</xdr:colOff>
                    <xdr:row>2</xdr:row>
                    <xdr:rowOff>0</xdr:rowOff>
                  </from>
                  <to>
                    <xdr:col>13</xdr:col>
                    <xdr:colOff>596900</xdr:colOff>
                    <xdr:row>3</xdr:row>
                    <xdr:rowOff>0</xdr:rowOff>
                  </to>
                </anchor>
              </controlPr>
            </control>
          </mc:Choice>
        </mc:AlternateContent>
        <mc:AlternateContent xmlns:mc="http://schemas.openxmlformats.org/markup-compatibility/2006">
          <mc:Choice Requires="x14">
            <control shapeId="2066" r:id="rId5" name="Option Button 18">
              <controlPr defaultSize="0" autoFill="0" autoLine="0" autoPict="0">
                <anchor moveWithCells="1">
                  <from>
                    <xdr:col>12</xdr:col>
                    <xdr:colOff>63500</xdr:colOff>
                    <xdr:row>2</xdr:row>
                    <xdr:rowOff>12700</xdr:rowOff>
                  </from>
                  <to>
                    <xdr:col>12</xdr:col>
                    <xdr:colOff>533400</xdr:colOff>
                    <xdr:row>2</xdr:row>
                    <xdr:rowOff>177800</xdr:rowOff>
                  </to>
                </anchor>
              </controlPr>
            </control>
          </mc:Choice>
        </mc:AlternateContent>
        <mc:AlternateContent xmlns:mc="http://schemas.openxmlformats.org/markup-compatibility/2006">
          <mc:Choice Requires="x14">
            <control shapeId="2069" r:id="rId6" name="Option Button 21">
              <controlPr defaultSize="0" autoFill="0" autoLine="0" autoPict="0">
                <anchor moveWithCells="1">
                  <from>
                    <xdr:col>13</xdr:col>
                    <xdr:colOff>50800</xdr:colOff>
                    <xdr:row>2</xdr:row>
                    <xdr:rowOff>12700</xdr:rowOff>
                  </from>
                  <to>
                    <xdr:col>13</xdr:col>
                    <xdr:colOff>533400</xdr:colOff>
                    <xdr:row>2</xdr:row>
                    <xdr:rowOff>190500</xdr:rowOff>
                  </to>
                </anchor>
              </controlPr>
            </control>
          </mc:Choice>
        </mc:AlternateContent>
        <mc:AlternateContent xmlns:mc="http://schemas.openxmlformats.org/markup-compatibility/2006">
          <mc:Choice Requires="x14">
            <control shapeId="2122" r:id="rId7" name="Group Box 74">
              <controlPr defaultSize="0" autoFill="0" autoPict="0">
                <anchor moveWithCells="1">
                  <from>
                    <xdr:col>11</xdr:col>
                    <xdr:colOff>609600</xdr:colOff>
                    <xdr:row>7</xdr:row>
                    <xdr:rowOff>101600</xdr:rowOff>
                  </from>
                  <to>
                    <xdr:col>13</xdr:col>
                    <xdr:colOff>596900</xdr:colOff>
                    <xdr:row>8</xdr:row>
                    <xdr:rowOff>88900</xdr:rowOff>
                  </to>
                </anchor>
              </controlPr>
            </control>
          </mc:Choice>
        </mc:AlternateContent>
        <mc:AlternateContent xmlns:mc="http://schemas.openxmlformats.org/markup-compatibility/2006">
          <mc:Choice Requires="x14">
            <control shapeId="2123" r:id="rId8" name="Option Button 75">
              <controlPr defaultSize="0" autoFill="0" autoLine="0" autoPict="0">
                <anchor moveWithCells="1">
                  <from>
                    <xdr:col>12</xdr:col>
                    <xdr:colOff>63500</xdr:colOff>
                    <xdr:row>7</xdr:row>
                    <xdr:rowOff>101600</xdr:rowOff>
                  </from>
                  <to>
                    <xdr:col>12</xdr:col>
                    <xdr:colOff>533400</xdr:colOff>
                    <xdr:row>8</xdr:row>
                    <xdr:rowOff>88900</xdr:rowOff>
                  </to>
                </anchor>
              </controlPr>
            </control>
          </mc:Choice>
        </mc:AlternateContent>
        <mc:AlternateContent xmlns:mc="http://schemas.openxmlformats.org/markup-compatibility/2006">
          <mc:Choice Requires="x14">
            <control shapeId="2124" r:id="rId9" name="Option Button 76">
              <controlPr defaultSize="0" autoFill="0" autoLine="0" autoPict="0">
                <anchor moveWithCells="1">
                  <from>
                    <xdr:col>13</xdr:col>
                    <xdr:colOff>50800</xdr:colOff>
                    <xdr:row>7</xdr:row>
                    <xdr:rowOff>101600</xdr:rowOff>
                  </from>
                  <to>
                    <xdr:col>13</xdr:col>
                    <xdr:colOff>533400</xdr:colOff>
                    <xdr:row>8</xdr:row>
                    <xdr:rowOff>88900</xdr:rowOff>
                  </to>
                </anchor>
              </controlPr>
            </control>
          </mc:Choice>
        </mc:AlternateContent>
        <mc:AlternateContent xmlns:mc="http://schemas.openxmlformats.org/markup-compatibility/2006">
          <mc:Choice Requires="x14">
            <control shapeId="2125" r:id="rId10" name="Group Box 77">
              <controlPr defaultSize="0" autoFill="0" autoPict="0">
                <anchor moveWithCells="1">
                  <from>
                    <xdr:col>11</xdr:col>
                    <xdr:colOff>609600</xdr:colOff>
                    <xdr:row>9</xdr:row>
                    <xdr:rowOff>101600</xdr:rowOff>
                  </from>
                  <to>
                    <xdr:col>13</xdr:col>
                    <xdr:colOff>596900</xdr:colOff>
                    <xdr:row>10</xdr:row>
                    <xdr:rowOff>88900</xdr:rowOff>
                  </to>
                </anchor>
              </controlPr>
            </control>
          </mc:Choice>
        </mc:AlternateContent>
        <mc:AlternateContent xmlns:mc="http://schemas.openxmlformats.org/markup-compatibility/2006">
          <mc:Choice Requires="x14">
            <control shapeId="2126" r:id="rId11" name="Option Button 78">
              <controlPr defaultSize="0" autoFill="0" autoLine="0" autoPict="0">
                <anchor moveWithCells="1">
                  <from>
                    <xdr:col>12</xdr:col>
                    <xdr:colOff>63500</xdr:colOff>
                    <xdr:row>9</xdr:row>
                    <xdr:rowOff>101600</xdr:rowOff>
                  </from>
                  <to>
                    <xdr:col>12</xdr:col>
                    <xdr:colOff>533400</xdr:colOff>
                    <xdr:row>10</xdr:row>
                    <xdr:rowOff>88900</xdr:rowOff>
                  </to>
                </anchor>
              </controlPr>
            </control>
          </mc:Choice>
        </mc:AlternateContent>
        <mc:AlternateContent xmlns:mc="http://schemas.openxmlformats.org/markup-compatibility/2006">
          <mc:Choice Requires="x14">
            <control shapeId="2127" r:id="rId12" name="Option Button 79">
              <controlPr defaultSize="0" autoFill="0" autoLine="0" autoPict="0">
                <anchor moveWithCells="1">
                  <from>
                    <xdr:col>13</xdr:col>
                    <xdr:colOff>50800</xdr:colOff>
                    <xdr:row>9</xdr:row>
                    <xdr:rowOff>101600</xdr:rowOff>
                  </from>
                  <to>
                    <xdr:col>13</xdr:col>
                    <xdr:colOff>533400</xdr:colOff>
                    <xdr:row>10</xdr:row>
                    <xdr:rowOff>88900</xdr:rowOff>
                  </to>
                </anchor>
              </controlPr>
            </control>
          </mc:Choice>
        </mc:AlternateContent>
        <mc:AlternateContent xmlns:mc="http://schemas.openxmlformats.org/markup-compatibility/2006">
          <mc:Choice Requires="x14">
            <control shapeId="2128" r:id="rId13" name="Group Box 80">
              <controlPr defaultSize="0" autoFill="0" autoPict="0">
                <anchor moveWithCells="1">
                  <from>
                    <xdr:col>11</xdr:col>
                    <xdr:colOff>609600</xdr:colOff>
                    <xdr:row>12</xdr:row>
                    <xdr:rowOff>0</xdr:rowOff>
                  </from>
                  <to>
                    <xdr:col>13</xdr:col>
                    <xdr:colOff>596900</xdr:colOff>
                    <xdr:row>13</xdr:row>
                    <xdr:rowOff>0</xdr:rowOff>
                  </to>
                </anchor>
              </controlPr>
            </control>
          </mc:Choice>
        </mc:AlternateContent>
        <mc:AlternateContent xmlns:mc="http://schemas.openxmlformats.org/markup-compatibility/2006">
          <mc:Choice Requires="x14">
            <control shapeId="2129" r:id="rId14" name="Option Button 81">
              <controlPr defaultSize="0" autoFill="0" autoLine="0" autoPict="0">
                <anchor moveWithCells="1">
                  <from>
                    <xdr:col>12</xdr:col>
                    <xdr:colOff>63500</xdr:colOff>
                    <xdr:row>12</xdr:row>
                    <xdr:rowOff>12700</xdr:rowOff>
                  </from>
                  <to>
                    <xdr:col>12</xdr:col>
                    <xdr:colOff>533400</xdr:colOff>
                    <xdr:row>12</xdr:row>
                    <xdr:rowOff>177800</xdr:rowOff>
                  </to>
                </anchor>
              </controlPr>
            </control>
          </mc:Choice>
        </mc:AlternateContent>
        <mc:AlternateContent xmlns:mc="http://schemas.openxmlformats.org/markup-compatibility/2006">
          <mc:Choice Requires="x14">
            <control shapeId="2130" r:id="rId15" name="Option Button 82">
              <controlPr defaultSize="0" autoFill="0" autoLine="0" autoPict="0">
                <anchor moveWithCells="1">
                  <from>
                    <xdr:col>13</xdr:col>
                    <xdr:colOff>50800</xdr:colOff>
                    <xdr:row>12</xdr:row>
                    <xdr:rowOff>12700</xdr:rowOff>
                  </from>
                  <to>
                    <xdr:col>13</xdr:col>
                    <xdr:colOff>533400</xdr:colOff>
                    <xdr:row>12</xdr:row>
                    <xdr:rowOff>190500</xdr:rowOff>
                  </to>
                </anchor>
              </controlPr>
            </control>
          </mc:Choice>
        </mc:AlternateContent>
        <mc:AlternateContent xmlns:mc="http://schemas.openxmlformats.org/markup-compatibility/2006">
          <mc:Choice Requires="x14">
            <control shapeId="2131" r:id="rId16" name="Group Box 83">
              <controlPr defaultSize="0" autoFill="0" autoPict="0">
                <anchor moveWithCells="1">
                  <from>
                    <xdr:col>11</xdr:col>
                    <xdr:colOff>609600</xdr:colOff>
                    <xdr:row>15</xdr:row>
                    <xdr:rowOff>101600</xdr:rowOff>
                  </from>
                  <to>
                    <xdr:col>13</xdr:col>
                    <xdr:colOff>596900</xdr:colOff>
                    <xdr:row>16</xdr:row>
                    <xdr:rowOff>101600</xdr:rowOff>
                  </to>
                </anchor>
              </controlPr>
            </control>
          </mc:Choice>
        </mc:AlternateContent>
        <mc:AlternateContent xmlns:mc="http://schemas.openxmlformats.org/markup-compatibility/2006">
          <mc:Choice Requires="x14">
            <control shapeId="2132" r:id="rId17" name="Option Button 84">
              <controlPr defaultSize="0" autoFill="0" autoLine="0" autoPict="0">
                <anchor moveWithCells="1">
                  <from>
                    <xdr:col>12</xdr:col>
                    <xdr:colOff>63500</xdr:colOff>
                    <xdr:row>15</xdr:row>
                    <xdr:rowOff>101600</xdr:rowOff>
                  </from>
                  <to>
                    <xdr:col>12</xdr:col>
                    <xdr:colOff>533400</xdr:colOff>
                    <xdr:row>16</xdr:row>
                    <xdr:rowOff>88900</xdr:rowOff>
                  </to>
                </anchor>
              </controlPr>
            </control>
          </mc:Choice>
        </mc:AlternateContent>
        <mc:AlternateContent xmlns:mc="http://schemas.openxmlformats.org/markup-compatibility/2006">
          <mc:Choice Requires="x14">
            <control shapeId="2133" r:id="rId18" name="Option Button 85">
              <controlPr defaultSize="0" autoFill="0" autoLine="0" autoPict="0">
                <anchor moveWithCells="1">
                  <from>
                    <xdr:col>13</xdr:col>
                    <xdr:colOff>50800</xdr:colOff>
                    <xdr:row>15</xdr:row>
                    <xdr:rowOff>114300</xdr:rowOff>
                  </from>
                  <to>
                    <xdr:col>13</xdr:col>
                    <xdr:colOff>533400</xdr:colOff>
                    <xdr:row>16</xdr:row>
                    <xdr:rowOff>88900</xdr:rowOff>
                  </to>
                </anchor>
              </controlPr>
            </control>
          </mc:Choice>
        </mc:AlternateContent>
        <mc:AlternateContent xmlns:mc="http://schemas.openxmlformats.org/markup-compatibility/2006">
          <mc:Choice Requires="x14">
            <control shapeId="2134" r:id="rId19" name="Group Box 86">
              <controlPr defaultSize="0" autoFill="0" autoPict="0">
                <anchor moveWithCells="1">
                  <from>
                    <xdr:col>11</xdr:col>
                    <xdr:colOff>609600</xdr:colOff>
                    <xdr:row>17</xdr:row>
                    <xdr:rowOff>101600</xdr:rowOff>
                  </from>
                  <to>
                    <xdr:col>13</xdr:col>
                    <xdr:colOff>596900</xdr:colOff>
                    <xdr:row>18</xdr:row>
                    <xdr:rowOff>101600</xdr:rowOff>
                  </to>
                </anchor>
              </controlPr>
            </control>
          </mc:Choice>
        </mc:AlternateContent>
        <mc:AlternateContent xmlns:mc="http://schemas.openxmlformats.org/markup-compatibility/2006">
          <mc:Choice Requires="x14">
            <control shapeId="2135" r:id="rId20" name="Option Button 87">
              <controlPr defaultSize="0" autoFill="0" autoLine="0" autoPict="0">
                <anchor moveWithCells="1">
                  <from>
                    <xdr:col>12</xdr:col>
                    <xdr:colOff>63500</xdr:colOff>
                    <xdr:row>17</xdr:row>
                    <xdr:rowOff>101600</xdr:rowOff>
                  </from>
                  <to>
                    <xdr:col>12</xdr:col>
                    <xdr:colOff>533400</xdr:colOff>
                    <xdr:row>18</xdr:row>
                    <xdr:rowOff>88900</xdr:rowOff>
                  </to>
                </anchor>
              </controlPr>
            </control>
          </mc:Choice>
        </mc:AlternateContent>
        <mc:AlternateContent xmlns:mc="http://schemas.openxmlformats.org/markup-compatibility/2006">
          <mc:Choice Requires="x14">
            <control shapeId="2136" r:id="rId21" name="Option Button 88">
              <controlPr defaultSize="0" autoFill="0" autoLine="0" autoPict="0">
                <anchor moveWithCells="1">
                  <from>
                    <xdr:col>13</xdr:col>
                    <xdr:colOff>50800</xdr:colOff>
                    <xdr:row>17</xdr:row>
                    <xdr:rowOff>114300</xdr:rowOff>
                  </from>
                  <to>
                    <xdr:col>13</xdr:col>
                    <xdr:colOff>533400</xdr:colOff>
                    <xdr:row>18</xdr:row>
                    <xdr:rowOff>88900</xdr:rowOff>
                  </to>
                </anchor>
              </controlPr>
            </control>
          </mc:Choice>
        </mc:AlternateContent>
        <mc:AlternateContent xmlns:mc="http://schemas.openxmlformats.org/markup-compatibility/2006">
          <mc:Choice Requires="x14">
            <control shapeId="2137" r:id="rId22" name="Group Box 89">
              <controlPr defaultSize="0" autoFill="0" autoPict="0">
                <anchor moveWithCells="1">
                  <from>
                    <xdr:col>11</xdr:col>
                    <xdr:colOff>609600</xdr:colOff>
                    <xdr:row>19</xdr:row>
                    <xdr:rowOff>101600</xdr:rowOff>
                  </from>
                  <to>
                    <xdr:col>13</xdr:col>
                    <xdr:colOff>596900</xdr:colOff>
                    <xdr:row>20</xdr:row>
                    <xdr:rowOff>101600</xdr:rowOff>
                  </to>
                </anchor>
              </controlPr>
            </control>
          </mc:Choice>
        </mc:AlternateContent>
        <mc:AlternateContent xmlns:mc="http://schemas.openxmlformats.org/markup-compatibility/2006">
          <mc:Choice Requires="x14">
            <control shapeId="2138" r:id="rId23" name="Option Button 90">
              <controlPr defaultSize="0" autoFill="0" autoLine="0" autoPict="0">
                <anchor moveWithCells="1">
                  <from>
                    <xdr:col>12</xdr:col>
                    <xdr:colOff>63500</xdr:colOff>
                    <xdr:row>19</xdr:row>
                    <xdr:rowOff>101600</xdr:rowOff>
                  </from>
                  <to>
                    <xdr:col>12</xdr:col>
                    <xdr:colOff>533400</xdr:colOff>
                    <xdr:row>20</xdr:row>
                    <xdr:rowOff>88900</xdr:rowOff>
                  </to>
                </anchor>
              </controlPr>
            </control>
          </mc:Choice>
        </mc:AlternateContent>
        <mc:AlternateContent xmlns:mc="http://schemas.openxmlformats.org/markup-compatibility/2006">
          <mc:Choice Requires="x14">
            <control shapeId="2139" r:id="rId24" name="Option Button 91">
              <controlPr defaultSize="0" autoFill="0" autoLine="0" autoPict="0">
                <anchor moveWithCells="1">
                  <from>
                    <xdr:col>13</xdr:col>
                    <xdr:colOff>50800</xdr:colOff>
                    <xdr:row>19</xdr:row>
                    <xdr:rowOff>114300</xdr:rowOff>
                  </from>
                  <to>
                    <xdr:col>13</xdr:col>
                    <xdr:colOff>533400</xdr:colOff>
                    <xdr:row>20</xdr:row>
                    <xdr:rowOff>88900</xdr:rowOff>
                  </to>
                </anchor>
              </controlPr>
            </control>
          </mc:Choice>
        </mc:AlternateContent>
        <mc:AlternateContent xmlns:mc="http://schemas.openxmlformats.org/markup-compatibility/2006">
          <mc:Choice Requires="x14">
            <control shapeId="2146" r:id="rId25" name="Group Box 98">
              <controlPr defaultSize="0" autoFill="0" autoPict="0">
                <anchor moveWithCells="1">
                  <from>
                    <xdr:col>11</xdr:col>
                    <xdr:colOff>609600</xdr:colOff>
                    <xdr:row>5</xdr:row>
                    <xdr:rowOff>88900</xdr:rowOff>
                  </from>
                  <to>
                    <xdr:col>13</xdr:col>
                    <xdr:colOff>596900</xdr:colOff>
                    <xdr:row>6</xdr:row>
                    <xdr:rowOff>88900</xdr:rowOff>
                  </to>
                </anchor>
              </controlPr>
            </control>
          </mc:Choice>
        </mc:AlternateContent>
        <mc:AlternateContent xmlns:mc="http://schemas.openxmlformats.org/markup-compatibility/2006">
          <mc:Choice Requires="x14">
            <control shapeId="2147" r:id="rId26" name="Option Button 99">
              <controlPr defaultSize="0" autoFill="0" autoLine="0" autoPict="0">
                <anchor moveWithCells="1">
                  <from>
                    <xdr:col>12</xdr:col>
                    <xdr:colOff>63500</xdr:colOff>
                    <xdr:row>5</xdr:row>
                    <xdr:rowOff>101600</xdr:rowOff>
                  </from>
                  <to>
                    <xdr:col>12</xdr:col>
                    <xdr:colOff>533400</xdr:colOff>
                    <xdr:row>6</xdr:row>
                    <xdr:rowOff>88900</xdr:rowOff>
                  </to>
                </anchor>
              </controlPr>
            </control>
          </mc:Choice>
        </mc:AlternateContent>
        <mc:AlternateContent xmlns:mc="http://schemas.openxmlformats.org/markup-compatibility/2006">
          <mc:Choice Requires="x14">
            <control shapeId="2148" r:id="rId27" name="Option Button 100">
              <controlPr defaultSize="0" autoFill="0" autoLine="0" autoPict="0">
                <anchor moveWithCells="1">
                  <from>
                    <xdr:col>13</xdr:col>
                    <xdr:colOff>50800</xdr:colOff>
                    <xdr:row>5</xdr:row>
                    <xdr:rowOff>101600</xdr:rowOff>
                  </from>
                  <to>
                    <xdr:col>13</xdr:col>
                    <xdr:colOff>533400</xdr:colOff>
                    <xdr:row>6</xdr:row>
                    <xdr:rowOff>88900</xdr:rowOff>
                  </to>
                </anchor>
              </controlPr>
            </control>
          </mc:Choice>
        </mc:AlternateContent>
        <mc:AlternateContent xmlns:mc="http://schemas.openxmlformats.org/markup-compatibility/2006">
          <mc:Choice Requires="x14">
            <control shapeId="2149" r:id="rId28" name="Group Box 101">
              <controlPr defaultSize="0" autoFill="0" autoPict="0">
                <anchor moveWithCells="1">
                  <from>
                    <xdr:col>11</xdr:col>
                    <xdr:colOff>609600</xdr:colOff>
                    <xdr:row>21</xdr:row>
                    <xdr:rowOff>101600</xdr:rowOff>
                  </from>
                  <to>
                    <xdr:col>13</xdr:col>
                    <xdr:colOff>596900</xdr:colOff>
                    <xdr:row>22</xdr:row>
                    <xdr:rowOff>101600</xdr:rowOff>
                  </to>
                </anchor>
              </controlPr>
            </control>
          </mc:Choice>
        </mc:AlternateContent>
        <mc:AlternateContent xmlns:mc="http://schemas.openxmlformats.org/markup-compatibility/2006">
          <mc:Choice Requires="x14">
            <control shapeId="2150" r:id="rId29" name="Option Button 102">
              <controlPr defaultSize="0" autoFill="0" autoLine="0" autoPict="0">
                <anchor moveWithCells="1">
                  <from>
                    <xdr:col>12</xdr:col>
                    <xdr:colOff>63500</xdr:colOff>
                    <xdr:row>21</xdr:row>
                    <xdr:rowOff>101600</xdr:rowOff>
                  </from>
                  <to>
                    <xdr:col>12</xdr:col>
                    <xdr:colOff>533400</xdr:colOff>
                    <xdr:row>22</xdr:row>
                    <xdr:rowOff>88900</xdr:rowOff>
                  </to>
                </anchor>
              </controlPr>
            </control>
          </mc:Choice>
        </mc:AlternateContent>
        <mc:AlternateContent xmlns:mc="http://schemas.openxmlformats.org/markup-compatibility/2006">
          <mc:Choice Requires="x14">
            <control shapeId="2151" r:id="rId30" name="Option Button 103">
              <controlPr defaultSize="0" autoFill="0" autoLine="0" autoPict="0">
                <anchor moveWithCells="1">
                  <from>
                    <xdr:col>13</xdr:col>
                    <xdr:colOff>50800</xdr:colOff>
                    <xdr:row>21</xdr:row>
                    <xdr:rowOff>114300</xdr:rowOff>
                  </from>
                  <to>
                    <xdr:col>13</xdr:col>
                    <xdr:colOff>533400</xdr:colOff>
                    <xdr:row>22</xdr:row>
                    <xdr:rowOff>88900</xdr:rowOff>
                  </to>
                </anchor>
              </controlPr>
            </control>
          </mc:Choice>
        </mc:AlternateContent>
        <mc:AlternateContent xmlns:mc="http://schemas.openxmlformats.org/markup-compatibility/2006">
          <mc:Choice Requires="x14">
            <control shapeId="2152" r:id="rId31" name="Group Box 104">
              <controlPr defaultSize="0" autoFill="0" autoPict="0">
                <anchor moveWithCells="1">
                  <from>
                    <xdr:col>11</xdr:col>
                    <xdr:colOff>609600</xdr:colOff>
                    <xdr:row>23</xdr:row>
                    <xdr:rowOff>101600</xdr:rowOff>
                  </from>
                  <to>
                    <xdr:col>13</xdr:col>
                    <xdr:colOff>596900</xdr:colOff>
                    <xdr:row>24</xdr:row>
                    <xdr:rowOff>101600</xdr:rowOff>
                  </to>
                </anchor>
              </controlPr>
            </control>
          </mc:Choice>
        </mc:AlternateContent>
        <mc:AlternateContent xmlns:mc="http://schemas.openxmlformats.org/markup-compatibility/2006">
          <mc:Choice Requires="x14">
            <control shapeId="2153" r:id="rId32" name="Option Button 105">
              <controlPr defaultSize="0" autoFill="0" autoLine="0" autoPict="0">
                <anchor moveWithCells="1">
                  <from>
                    <xdr:col>12</xdr:col>
                    <xdr:colOff>63500</xdr:colOff>
                    <xdr:row>23</xdr:row>
                    <xdr:rowOff>101600</xdr:rowOff>
                  </from>
                  <to>
                    <xdr:col>12</xdr:col>
                    <xdr:colOff>533400</xdr:colOff>
                    <xdr:row>24</xdr:row>
                    <xdr:rowOff>88900</xdr:rowOff>
                  </to>
                </anchor>
              </controlPr>
            </control>
          </mc:Choice>
        </mc:AlternateContent>
        <mc:AlternateContent xmlns:mc="http://schemas.openxmlformats.org/markup-compatibility/2006">
          <mc:Choice Requires="x14">
            <control shapeId="2154" r:id="rId33" name="Option Button 106">
              <controlPr defaultSize="0" autoFill="0" autoLine="0" autoPict="0">
                <anchor moveWithCells="1">
                  <from>
                    <xdr:col>13</xdr:col>
                    <xdr:colOff>50800</xdr:colOff>
                    <xdr:row>23</xdr:row>
                    <xdr:rowOff>114300</xdr:rowOff>
                  </from>
                  <to>
                    <xdr:col>13</xdr:col>
                    <xdr:colOff>533400</xdr:colOff>
                    <xdr:row>24</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Plan</vt:lpstr>
      <vt:lpstr>Raport_revizuire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Microsoft Office User</cp:lastModifiedBy>
  <cp:lastPrinted>2022-01-25T16:37:17Z</cp:lastPrinted>
  <dcterms:created xsi:type="dcterms:W3CDTF">2013-06-27T08:19:59Z</dcterms:created>
  <dcterms:modified xsi:type="dcterms:W3CDTF">2022-01-31T07:54:11Z</dcterms:modified>
</cp:coreProperties>
</file>