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julia\Downloads\"/>
    </mc:Choice>
  </mc:AlternateContent>
  <xr:revisionPtr revIDLastSave="0" documentId="13_ncr:1_{A28993D5-96A5-4A08-9D0C-B570896DBC69}" xr6:coauthVersionLast="47" xr6:coauthVersionMax="47" xr10:uidLastSave="{00000000-0000-0000-0000-000000000000}"/>
  <bookViews>
    <workbookView xWindow="23880" yWindow="-120" windowWidth="20730" windowHeight="11160" xr2:uid="{00000000-000D-0000-FFFF-FFFF00000000}"/>
  </bookViews>
  <sheets>
    <sheet name="Plan" sheetId="1" r:id="rId1"/>
    <sheet name="Raport_revizuire" sheetId="4" r:id="rId2"/>
    <sheet name="Sheet2" sheetId="2" r:id="rId3"/>
    <sheet name="Sheet3"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78" i="1" l="1"/>
  <c r="Y3" i="1"/>
  <c r="T128" i="1" l="1"/>
  <c r="T125" i="1"/>
  <c r="T153" i="1"/>
  <c r="T148" i="1"/>
  <c r="T170" i="1"/>
  <c r="T166" i="1"/>
  <c r="L102" i="1" l="1"/>
  <c r="M102" i="1"/>
  <c r="K102" i="1"/>
  <c r="R101" i="1"/>
  <c r="S101" i="1"/>
  <c r="Q101" i="1"/>
  <c r="K101" i="1"/>
  <c r="L101" i="1"/>
  <c r="M101" i="1"/>
  <c r="J101" i="1"/>
  <c r="T111" i="1" l="1"/>
  <c r="S111" i="1"/>
  <c r="R111" i="1"/>
  <c r="Q111" i="1"/>
  <c r="L112" i="1"/>
  <c r="M112" i="1"/>
  <c r="K112" i="1"/>
  <c r="M111" i="1"/>
  <c r="L111" i="1"/>
  <c r="K111" i="1"/>
  <c r="J111" i="1"/>
  <c r="P110" i="1" l="1"/>
  <c r="P109" i="1"/>
  <c r="N110" i="1"/>
  <c r="N109" i="1"/>
  <c r="O109" i="1" l="1"/>
  <c r="P111" i="1"/>
  <c r="P112" i="1"/>
  <c r="N112" i="1"/>
  <c r="N111" i="1"/>
  <c r="O110" i="1"/>
  <c r="O112" i="1" l="1"/>
  <c r="O111" i="1"/>
  <c r="M227" i="1"/>
  <c r="L227" i="1"/>
  <c r="K227" i="1"/>
  <c r="S226" i="1"/>
  <c r="R226" i="1"/>
  <c r="Q226" i="1"/>
  <c r="M226" i="1"/>
  <c r="L226" i="1"/>
  <c r="K226" i="1"/>
  <c r="J226" i="1"/>
  <c r="P223" i="1"/>
  <c r="N223" i="1"/>
  <c r="P222" i="1"/>
  <c r="N222" i="1"/>
  <c r="P220" i="1"/>
  <c r="N220" i="1"/>
  <c r="P219" i="1"/>
  <c r="N219" i="1"/>
  <c r="P217" i="1"/>
  <c r="N217" i="1"/>
  <c r="P216" i="1"/>
  <c r="N216" i="1"/>
  <c r="O217" i="1" l="1"/>
  <c r="N227" i="1"/>
  <c r="O219" i="1"/>
  <c r="O220" i="1"/>
  <c r="P227" i="1"/>
  <c r="N226" i="1"/>
  <c r="O222" i="1"/>
  <c r="O223" i="1"/>
  <c r="K228" i="1"/>
  <c r="P226" i="1"/>
  <c r="O216" i="1"/>
  <c r="O227" i="1" l="1"/>
  <c r="N228" i="1" s="1"/>
  <c r="O226" i="1"/>
  <c r="P79" i="1"/>
  <c r="T84" i="1" l="1"/>
  <c r="N79" i="1" l="1"/>
  <c r="O79" i="1" s="1"/>
  <c r="T73" i="1" l="1"/>
  <c r="T54" i="1" l="1"/>
  <c r="T42" i="1"/>
  <c r="U29" i="1" l="1"/>
  <c r="U28" i="1"/>
  <c r="P100" i="1" l="1"/>
  <c r="N100" i="1"/>
  <c r="P99" i="1"/>
  <c r="P97" i="1"/>
  <c r="N97" i="1"/>
  <c r="P83" i="1"/>
  <c r="P82" i="1"/>
  <c r="P81" i="1"/>
  <c r="P80" i="1"/>
  <c r="O100" i="1" l="1"/>
  <c r="O97" i="1"/>
  <c r="S169" i="1"/>
  <c r="R169" i="1"/>
  <c r="Q169" i="1"/>
  <c r="M169" i="1"/>
  <c r="L169" i="1"/>
  <c r="K169" i="1"/>
  <c r="J169" i="1"/>
  <c r="A169" i="1"/>
  <c r="S168" i="1"/>
  <c r="R168" i="1"/>
  <c r="Q168" i="1"/>
  <c r="P168" i="1"/>
  <c r="M168" i="1"/>
  <c r="L168" i="1"/>
  <c r="K168" i="1"/>
  <c r="J168" i="1"/>
  <c r="A168" i="1"/>
  <c r="S165" i="1"/>
  <c r="R165" i="1"/>
  <c r="Q165" i="1"/>
  <c r="M165" i="1"/>
  <c r="L165" i="1"/>
  <c r="K165" i="1"/>
  <c r="J165" i="1"/>
  <c r="A165" i="1"/>
  <c r="S164" i="1"/>
  <c r="R164" i="1"/>
  <c r="Q164" i="1"/>
  <c r="M164" i="1"/>
  <c r="L164" i="1"/>
  <c r="K164" i="1"/>
  <c r="J164" i="1"/>
  <c r="A164" i="1"/>
  <c r="S163" i="1"/>
  <c r="R163" i="1"/>
  <c r="Q163" i="1"/>
  <c r="M163" i="1"/>
  <c r="L163" i="1"/>
  <c r="K163" i="1"/>
  <c r="J163" i="1"/>
  <c r="A163" i="1"/>
  <c r="S152" i="1"/>
  <c r="R152" i="1"/>
  <c r="Q152" i="1"/>
  <c r="P152" i="1"/>
  <c r="M152" i="1"/>
  <c r="L152" i="1"/>
  <c r="K152" i="1"/>
  <c r="J152" i="1"/>
  <c r="A152" i="1"/>
  <c r="S151" i="1"/>
  <c r="R151" i="1"/>
  <c r="Q151" i="1"/>
  <c r="P151" i="1"/>
  <c r="M151" i="1"/>
  <c r="L151" i="1"/>
  <c r="K151" i="1"/>
  <c r="J151" i="1"/>
  <c r="A151" i="1"/>
  <c r="S150" i="1"/>
  <c r="R150" i="1"/>
  <c r="Q150" i="1"/>
  <c r="M150" i="1"/>
  <c r="L150" i="1"/>
  <c r="K150" i="1"/>
  <c r="J150" i="1"/>
  <c r="A150" i="1"/>
  <c r="S147" i="1"/>
  <c r="R147" i="1"/>
  <c r="Q147" i="1"/>
  <c r="M147" i="1"/>
  <c r="L147" i="1"/>
  <c r="K147" i="1"/>
  <c r="J147" i="1"/>
  <c r="A147" i="1"/>
  <c r="S146" i="1"/>
  <c r="R146" i="1"/>
  <c r="Q146" i="1"/>
  <c r="M146" i="1"/>
  <c r="L146" i="1"/>
  <c r="K146" i="1"/>
  <c r="J146" i="1"/>
  <c r="A146" i="1"/>
  <c r="S145" i="1"/>
  <c r="R145" i="1"/>
  <c r="Q145" i="1"/>
  <c r="M145" i="1"/>
  <c r="L145" i="1"/>
  <c r="K145" i="1"/>
  <c r="J145" i="1"/>
  <c r="A145" i="1"/>
  <c r="S144" i="1"/>
  <c r="R144" i="1"/>
  <c r="Q144" i="1"/>
  <c r="M144" i="1"/>
  <c r="L144" i="1"/>
  <c r="K144" i="1"/>
  <c r="J144" i="1"/>
  <c r="A144" i="1"/>
  <c r="S143" i="1"/>
  <c r="R143" i="1"/>
  <c r="Q143" i="1"/>
  <c r="M143" i="1"/>
  <c r="L143" i="1"/>
  <c r="K143" i="1"/>
  <c r="J143" i="1"/>
  <c r="A143" i="1"/>
  <c r="S142" i="1"/>
  <c r="R142" i="1"/>
  <c r="Q142" i="1"/>
  <c r="M142" i="1"/>
  <c r="L142" i="1"/>
  <c r="K142" i="1"/>
  <c r="J142" i="1"/>
  <c r="A142" i="1"/>
  <c r="S141" i="1"/>
  <c r="R141" i="1"/>
  <c r="Q141" i="1"/>
  <c r="M141" i="1"/>
  <c r="L141" i="1"/>
  <c r="K141" i="1"/>
  <c r="J141" i="1"/>
  <c r="A141" i="1"/>
  <c r="S140" i="1"/>
  <c r="R140" i="1"/>
  <c r="Q140" i="1"/>
  <c r="M140" i="1"/>
  <c r="L140" i="1"/>
  <c r="K140" i="1"/>
  <c r="J140" i="1"/>
  <c r="A140" i="1"/>
  <c r="S139" i="1"/>
  <c r="R139" i="1"/>
  <c r="Q139" i="1"/>
  <c r="M139" i="1"/>
  <c r="L139" i="1"/>
  <c r="K139" i="1"/>
  <c r="J139" i="1"/>
  <c r="A139" i="1"/>
  <c r="S138" i="1"/>
  <c r="R138" i="1"/>
  <c r="Q138" i="1"/>
  <c r="M138" i="1"/>
  <c r="L138" i="1"/>
  <c r="K138" i="1"/>
  <c r="J138" i="1"/>
  <c r="A138" i="1"/>
  <c r="S127" i="1"/>
  <c r="R127" i="1"/>
  <c r="Q127" i="1"/>
  <c r="M127" i="1"/>
  <c r="L127" i="1"/>
  <c r="K127" i="1"/>
  <c r="J127" i="1"/>
  <c r="A127" i="1"/>
  <c r="K113" i="1" l="1"/>
  <c r="Q122" i="1"/>
  <c r="R121" i="1"/>
  <c r="S121" i="1"/>
  <c r="N113" i="1" l="1"/>
  <c r="S124" i="1"/>
  <c r="R124" i="1"/>
  <c r="Q124" i="1"/>
  <c r="M124" i="1"/>
  <c r="L124" i="1"/>
  <c r="K124" i="1"/>
  <c r="J124" i="1"/>
  <c r="A124" i="1"/>
  <c r="A123" i="1" l="1"/>
  <c r="A122" i="1"/>
  <c r="S123" i="1"/>
  <c r="R123" i="1"/>
  <c r="Q123" i="1"/>
  <c r="M123" i="1"/>
  <c r="L123" i="1"/>
  <c r="K123" i="1"/>
  <c r="J123" i="1"/>
  <c r="S122" i="1"/>
  <c r="R122" i="1"/>
  <c r="M122" i="1"/>
  <c r="L122" i="1"/>
  <c r="K122" i="1"/>
  <c r="J122" i="1"/>
  <c r="Q121" i="1"/>
  <c r="M121" i="1"/>
  <c r="L121" i="1"/>
  <c r="K121" i="1"/>
  <c r="J121" i="1"/>
  <c r="A121" i="1"/>
  <c r="N40" i="1" l="1"/>
  <c r="P40" i="1"/>
  <c r="S170" i="1"/>
  <c r="R170" i="1"/>
  <c r="Q170" i="1"/>
  <c r="M170" i="1"/>
  <c r="L170" i="1"/>
  <c r="K170" i="1"/>
  <c r="J170" i="1"/>
  <c r="S166" i="1"/>
  <c r="R166" i="1"/>
  <c r="Q166" i="1"/>
  <c r="M166" i="1"/>
  <c r="L166" i="1"/>
  <c r="K166" i="1"/>
  <c r="J166" i="1"/>
  <c r="S153" i="1"/>
  <c r="R153" i="1"/>
  <c r="Q153" i="1"/>
  <c r="M153" i="1"/>
  <c r="L153" i="1"/>
  <c r="K153" i="1"/>
  <c r="J153" i="1"/>
  <c r="S148" i="1"/>
  <c r="R148" i="1"/>
  <c r="Q148" i="1"/>
  <c r="M148" i="1"/>
  <c r="L148" i="1"/>
  <c r="K148" i="1"/>
  <c r="J148" i="1"/>
  <c r="S128" i="1"/>
  <c r="R128" i="1"/>
  <c r="Q128" i="1"/>
  <c r="M128" i="1"/>
  <c r="L128" i="1"/>
  <c r="K128" i="1"/>
  <c r="J128" i="1"/>
  <c r="P96" i="1"/>
  <c r="N99" i="1"/>
  <c r="O99" i="1" s="1"/>
  <c r="P53" i="1"/>
  <c r="P165" i="1" s="1"/>
  <c r="N53" i="1"/>
  <c r="N165" i="1" s="1"/>
  <c r="P52" i="1"/>
  <c r="P142" i="1" s="1"/>
  <c r="N52" i="1"/>
  <c r="N142" i="1" s="1"/>
  <c r="N96" i="1"/>
  <c r="S84" i="1"/>
  <c r="R84" i="1"/>
  <c r="Q84" i="1"/>
  <c r="M84" i="1"/>
  <c r="L84" i="1"/>
  <c r="K84" i="1"/>
  <c r="J84" i="1"/>
  <c r="N83" i="1"/>
  <c r="N82" i="1"/>
  <c r="N168" i="1" s="1"/>
  <c r="N81" i="1"/>
  <c r="N152" i="1" s="1"/>
  <c r="N80" i="1"/>
  <c r="N151" i="1" s="1"/>
  <c r="S73" i="1"/>
  <c r="R73" i="1"/>
  <c r="Q73" i="1"/>
  <c r="M73" i="1"/>
  <c r="L73" i="1"/>
  <c r="K73" i="1"/>
  <c r="J73" i="1"/>
  <c r="P72" i="1"/>
  <c r="P147" i="1" s="1"/>
  <c r="N72" i="1"/>
  <c r="N147" i="1" s="1"/>
  <c r="P71" i="1"/>
  <c r="P146" i="1" s="1"/>
  <c r="N71" i="1"/>
  <c r="N146" i="1" s="1"/>
  <c r="P70" i="1"/>
  <c r="P145" i="1" s="1"/>
  <c r="N70" i="1"/>
  <c r="N145" i="1" s="1"/>
  <c r="P69" i="1"/>
  <c r="P144" i="1" s="1"/>
  <c r="N69" i="1"/>
  <c r="N144" i="1" s="1"/>
  <c r="P68" i="1"/>
  <c r="N68" i="1"/>
  <c r="P67" i="1"/>
  <c r="N67" i="1"/>
  <c r="N124" i="1" s="1"/>
  <c r="S54" i="1"/>
  <c r="R54" i="1"/>
  <c r="Q54" i="1"/>
  <c r="M54" i="1"/>
  <c r="L54" i="1"/>
  <c r="K54" i="1"/>
  <c r="J54" i="1"/>
  <c r="P51" i="1"/>
  <c r="P141" i="1" s="1"/>
  <c r="N51" i="1"/>
  <c r="N141" i="1" s="1"/>
  <c r="P50" i="1"/>
  <c r="P140" i="1" s="1"/>
  <c r="N50" i="1"/>
  <c r="N140" i="1" s="1"/>
  <c r="P49" i="1"/>
  <c r="P164" i="1" s="1"/>
  <c r="N49" i="1"/>
  <c r="N164" i="1" s="1"/>
  <c r="P48" i="1"/>
  <c r="N48" i="1"/>
  <c r="N41" i="1"/>
  <c r="N39" i="1"/>
  <c r="N139" i="1" s="1"/>
  <c r="N38" i="1"/>
  <c r="N37" i="1"/>
  <c r="K42" i="1"/>
  <c r="P41" i="1"/>
  <c r="P39" i="1"/>
  <c r="P139" i="1" s="1"/>
  <c r="P38" i="1"/>
  <c r="S42" i="1"/>
  <c r="R42" i="1"/>
  <c r="Q42" i="1"/>
  <c r="P37" i="1"/>
  <c r="M42" i="1"/>
  <c r="L42" i="1"/>
  <c r="J42" i="1"/>
  <c r="P101" i="1" l="1"/>
  <c r="P102" i="1"/>
  <c r="N163" i="1"/>
  <c r="N166" i="1" s="1"/>
  <c r="N123" i="1"/>
  <c r="P124" i="1"/>
  <c r="P163" i="1"/>
  <c r="P123" i="1"/>
  <c r="N102" i="1"/>
  <c r="J179" i="1" s="1"/>
  <c r="N101" i="1"/>
  <c r="O72" i="1"/>
  <c r="O147" i="1" s="1"/>
  <c r="U84" i="1"/>
  <c r="U54" i="1"/>
  <c r="R178" i="1"/>
  <c r="R180" i="1" s="1"/>
  <c r="U42" i="1"/>
  <c r="N73" i="1"/>
  <c r="O5" i="1" s="1"/>
  <c r="U5" i="1" s="1"/>
  <c r="S178" i="1"/>
  <c r="S180" i="1" s="1"/>
  <c r="U73" i="1"/>
  <c r="S154" i="1"/>
  <c r="O53" i="1"/>
  <c r="O165" i="1" s="1"/>
  <c r="P73" i="1"/>
  <c r="O49" i="1"/>
  <c r="O164" i="1" s="1"/>
  <c r="O50" i="1"/>
  <c r="O140" i="1" s="1"/>
  <c r="O51" i="1"/>
  <c r="O141" i="1" s="1"/>
  <c r="O69" i="1"/>
  <c r="O144" i="1" s="1"/>
  <c r="O70" i="1"/>
  <c r="O145" i="1" s="1"/>
  <c r="O96" i="1"/>
  <c r="M154" i="1"/>
  <c r="L171" i="1"/>
  <c r="J154" i="1"/>
  <c r="L154" i="1"/>
  <c r="Q154" i="1"/>
  <c r="K155" i="1"/>
  <c r="M155" i="1"/>
  <c r="R154" i="1"/>
  <c r="M172" i="1"/>
  <c r="R171" i="1"/>
  <c r="N169" i="1"/>
  <c r="N170" i="1" s="1"/>
  <c r="N150" i="1"/>
  <c r="N153" i="1" s="1"/>
  <c r="N138" i="1"/>
  <c r="N127" i="1"/>
  <c r="N128" i="1" s="1"/>
  <c r="N121" i="1"/>
  <c r="P54" i="1"/>
  <c r="P143" i="1"/>
  <c r="P122" i="1"/>
  <c r="O80" i="1"/>
  <c r="O151" i="1" s="1"/>
  <c r="O82" i="1"/>
  <c r="O168" i="1" s="1"/>
  <c r="P169" i="1"/>
  <c r="P170" i="1" s="1"/>
  <c r="P150" i="1"/>
  <c r="P153" i="1" s="1"/>
  <c r="P138" i="1"/>
  <c r="P127" i="1"/>
  <c r="P128" i="1" s="1"/>
  <c r="P121" i="1"/>
  <c r="N143" i="1"/>
  <c r="N122" i="1"/>
  <c r="L155" i="1"/>
  <c r="O40" i="1"/>
  <c r="N42" i="1"/>
  <c r="O4" i="1" s="1"/>
  <c r="U3" i="1" s="1"/>
  <c r="O37" i="1"/>
  <c r="J171" i="1"/>
  <c r="L172" i="1"/>
  <c r="Q171" i="1"/>
  <c r="S171" i="1"/>
  <c r="M125" i="1"/>
  <c r="M129" i="1" s="1"/>
  <c r="K125" i="1"/>
  <c r="K129" i="1" s="1"/>
  <c r="R125" i="1"/>
  <c r="R129" i="1" s="1"/>
  <c r="L125" i="1"/>
  <c r="L129" i="1" s="1"/>
  <c r="Q125" i="1"/>
  <c r="Q129" i="1" s="1"/>
  <c r="S125" i="1"/>
  <c r="S129" i="1" s="1"/>
  <c r="O67" i="1"/>
  <c r="J125" i="1"/>
  <c r="J129" i="1" s="1"/>
  <c r="O39" i="1"/>
  <c r="O139" i="1" s="1"/>
  <c r="N84" i="1"/>
  <c r="R5" i="1" s="1"/>
  <c r="U6" i="1" s="1"/>
  <c r="P42" i="1"/>
  <c r="O41" i="1"/>
  <c r="O48" i="1"/>
  <c r="O38" i="1"/>
  <c r="N54" i="1"/>
  <c r="R4" i="1" s="1"/>
  <c r="U4" i="1" s="1"/>
  <c r="O68" i="1"/>
  <c r="O71" i="1"/>
  <c r="O146" i="1" s="1"/>
  <c r="O81" i="1"/>
  <c r="O152" i="1" s="1"/>
  <c r="O83" i="1"/>
  <c r="O52" i="1"/>
  <c r="O142" i="1" s="1"/>
  <c r="K103" i="1"/>
  <c r="P84" i="1"/>
  <c r="K154" i="1"/>
  <c r="M171" i="1"/>
  <c r="K172" i="1"/>
  <c r="K171" i="1"/>
  <c r="P166" i="1" l="1"/>
  <c r="P171" i="1" s="1"/>
  <c r="O102" i="1"/>
  <c r="O101" i="1"/>
  <c r="O124" i="1"/>
  <c r="O163" i="1"/>
  <c r="O123" i="1"/>
  <c r="J178" i="1"/>
  <c r="H179" i="1"/>
  <c r="P148" i="1"/>
  <c r="K173" i="1"/>
  <c r="K156" i="1"/>
  <c r="P125" i="1"/>
  <c r="P130" i="1" s="1"/>
  <c r="P172" i="1"/>
  <c r="K130" i="1"/>
  <c r="O143" i="1"/>
  <c r="O122" i="1"/>
  <c r="O138" i="1"/>
  <c r="O169" i="1"/>
  <c r="O170" i="1" s="1"/>
  <c r="O150" i="1"/>
  <c r="O153" i="1" s="1"/>
  <c r="O127" i="1"/>
  <c r="O128" i="1" s="1"/>
  <c r="O121" i="1"/>
  <c r="N171" i="1"/>
  <c r="N172" i="1"/>
  <c r="N148" i="1"/>
  <c r="N125" i="1"/>
  <c r="N129" i="1" s="1"/>
  <c r="M130" i="1"/>
  <c r="L130" i="1"/>
  <c r="O54" i="1"/>
  <c r="O42" i="1"/>
  <c r="O84" i="1"/>
  <c r="O73" i="1"/>
  <c r="O166" i="1" l="1"/>
  <c r="O172" i="1" s="1"/>
  <c r="N173" i="1" s="1"/>
  <c r="N103" i="1"/>
  <c r="L179" i="1"/>
  <c r="L178" i="1" s="1"/>
  <c r="L180" i="1" s="1"/>
  <c r="P129" i="1"/>
  <c r="H178" i="1"/>
  <c r="J180" i="1"/>
  <c r="O148" i="1"/>
  <c r="O154" i="1" s="1"/>
  <c r="P155" i="1"/>
  <c r="P154" i="1"/>
  <c r="K131" i="1"/>
  <c r="O125" i="1"/>
  <c r="O130" i="1" s="1"/>
  <c r="N155" i="1"/>
  <c r="N154" i="1"/>
  <c r="N130" i="1"/>
  <c r="O171" i="1" l="1"/>
  <c r="N179" i="1"/>
  <c r="U179" i="1" s="1"/>
  <c r="N131" i="1"/>
  <c r="N178" i="1"/>
  <c r="H180" i="1"/>
  <c r="P179" i="1" s="1"/>
  <c r="O129" i="1"/>
  <c r="O155" i="1"/>
  <c r="N156" i="1" s="1"/>
  <c r="N180" i="1" l="1"/>
  <c r="P178" i="1"/>
  <c r="P180" i="1" s="1"/>
</calcChain>
</file>

<file path=xl/sharedStrings.xml><?xml version="1.0" encoding="utf-8"?>
<sst xmlns="http://schemas.openxmlformats.org/spreadsheetml/2006/main" count="483" uniqueCount="190">
  <si>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</si>
  <si>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</si>
  <si>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</si>
  <si>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</si>
  <si>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</si>
  <si>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</si>
  <si>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</si>
  <si>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</si>
  <si>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</si>
  <si>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</si>
  <si>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</si>
  <si>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</si>
  <si>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</si>
  <si>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</si>
  <si>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</si>
  <si>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</si>
  <si>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</si>
  <si>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</si>
  <si>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</si>
  <si>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</si>
  <si>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</si>
  <si>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</si>
  <si>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</si>
  <si>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</si>
  <si>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</si>
  <si>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</si>
  <si>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</si>
  <si>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</si>
  <si>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</si>
  <si>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</si>
  <si>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</si>
  <si>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</si>
  <si>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</si>
  <si>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</si>
  <si>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</si>
  <si>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</si>
  <si>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</si>
  <si>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</si>
  <si>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</si>
  <si>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</si>
  <si>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</si>
  <si>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</si>
  <si>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</si>
  <si>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</si>
  <si>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</si>
  <si>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</si>
  <si>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DISCIPLINE OPȚIONALE</t>
  </si>
  <si>
    <t>%</t>
  </si>
  <si>
    <t xml:space="preserve">TOTAL ORE FIZICE / TOTAL ORE ALOCATE STUDIULUI </t>
  </si>
  <si>
    <t>DISCIPLINE DE PREGĂTIRE FUNDAMENTALĂ (DF)</t>
  </si>
  <si>
    <t>DISCIPLINE</t>
  </si>
  <si>
    <t>OBLIGATORII</t>
  </si>
  <si>
    <t>OPȚIONALE</t>
  </si>
  <si>
    <t>ORE FIZICE</t>
  </si>
  <si>
    <t>ORE ALOCATE STUDIULUI</t>
  </si>
  <si>
    <t>NR. DE CREDITE</t>
  </si>
  <si>
    <t>AN I</t>
  </si>
  <si>
    <t>AN II</t>
  </si>
  <si>
    <t>BILANȚ GENERAL</t>
  </si>
  <si>
    <r>
      <t xml:space="preserve">Durata studiilor: </t>
    </r>
    <r>
      <rPr>
        <b/>
        <sz val="10"/>
        <color indexed="8"/>
        <rFont val="Times New Roman"/>
        <family val="1"/>
      </rPr>
      <t>4 semestre</t>
    </r>
  </si>
  <si>
    <t>120 de credite din care:</t>
  </si>
  <si>
    <t>Semestrele 1 - 3 (14 săptămâni)</t>
  </si>
  <si>
    <t>Semestrul 4 (12 săptămâni)</t>
  </si>
  <si>
    <t>Semestrul  4 (12 săptămâni)</t>
  </si>
  <si>
    <t>I. CERINŢE PENTRU OBŢINEREA DIPLOMEI DE MASTER</t>
  </si>
  <si>
    <r>
      <rPr>
        <b/>
        <sz val="10"/>
        <color indexed="8"/>
        <rFont val="Times New Roman"/>
        <family val="1"/>
      </rPr>
      <t>10</t>
    </r>
    <r>
      <rPr>
        <sz val="10"/>
        <color indexed="8"/>
        <rFont val="Times New Roman"/>
        <family val="1"/>
      </rPr>
      <t xml:space="preserve"> credite la examenul de susținere a disertației</t>
    </r>
  </si>
  <si>
    <t>DISCIPLINE COMPLEMENTARE (DC)</t>
  </si>
  <si>
    <t>XND 1101</t>
  </si>
  <si>
    <t>XND 1102</t>
  </si>
  <si>
    <t>XND 1203</t>
  </si>
  <si>
    <t>XND 1204</t>
  </si>
  <si>
    <t xml:space="preserve">TOTAL CREDITE / ORE PE SĂPTĂMÂNĂ / EVALUĂRI </t>
  </si>
  <si>
    <t xml:space="preserve">PROGRAM DE STUDII PSIHOPEDAGOGICE </t>
  </si>
  <si>
    <t>An I, Semestrul 1</t>
  </si>
  <si>
    <t>An I, Semestrul 2</t>
  </si>
  <si>
    <t>An II, Semestrul 3</t>
  </si>
  <si>
    <t>An II, Semestrul 4</t>
  </si>
  <si>
    <t>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t>
  </si>
  <si>
    <t>MODUL PEDAGOCIC - Nivelul II: 30 de credite ECTS  + 5 credite ECTS aferente examenului de absolvire</t>
  </si>
  <si>
    <t>DP</t>
  </si>
  <si>
    <t>DO</t>
  </si>
  <si>
    <t>XND 2305</t>
  </si>
  <si>
    <t>XND 2306</t>
  </si>
  <si>
    <t>DF – Discipline de extensie a pregătirii psihopedagogice fundamentale (obligatorii)</t>
  </si>
  <si>
    <t>DP – Discipline de extensie a pregătirii didactice şi practice de specialitate (obligatorii)</t>
  </si>
  <si>
    <t xml:space="preserve">DO - Discipline opţionale </t>
  </si>
  <si>
    <t>Verificați standardele specifice domeniului dumneavoastră pentru a evita incongruențele.</t>
  </si>
  <si>
    <t>ÎN TOATE TABELELE DIN ACEASTĂ MACHETĂ, TREBUIE SĂ INTRODUCEȚI  DATE NUMAI ÎN CELULELE MARCATE CU GALBEN</t>
  </si>
  <si>
    <t>Tabelele/rândurile necompletate se șterg sau se ascund (dacă afectează formulele) HIDE</t>
  </si>
  <si>
    <r>
      <rPr>
        <b/>
        <sz val="10"/>
        <color indexed="8"/>
        <rFont val="Times New Roman"/>
        <family val="1"/>
      </rPr>
      <t>IV.EXAMENUL DE DISERTAȚIE</t>
    </r>
    <r>
      <rPr>
        <sz val="10"/>
        <color indexed="8"/>
        <rFont val="Times New Roman"/>
        <family val="1"/>
      </rPr>
      <t xml:space="preserve"> - perioada iunie-iulie (1 săptămână)
Proba: Prezentarea şi susţinerea lucrării de disertație - 10 credite
</t>
    </r>
  </si>
  <si>
    <t>Titlul absolventului: MASTER</t>
  </si>
  <si>
    <t>DA</t>
  </si>
  <si>
    <t>DSIN</t>
  </si>
  <si>
    <t>DISCIPLINE DE SPECIALITATE  (DS)</t>
  </si>
  <si>
    <t>exemple</t>
  </si>
  <si>
    <t>În contul a cel mult 3 discipline opţionale, studentul are dreptul să aleagă 3 discipline de la alte specializări ale facultăţilor din Universitatea „Babeş-Bolyai”, respectând condiționările din planurile de învățământ ale respectivelor specializări.</t>
  </si>
  <si>
    <t>Psihopedagogia adolescenţilor, tinerilor şi adulţilor/Psychologie und Pädagogik der Jugendlichen und der Erwachsenen/Psycho-pedagogy of teenagers, youth and adults</t>
  </si>
  <si>
    <t>Proiectarea şi managementul programelor educaţionale/Design und Management von Bildungsprogrammen/Design and management of educational programmes</t>
  </si>
  <si>
    <t>Didactica domeniului şi dezvoltări în didactica specialităţii (învăţământ liceal, postliceal, universitar)/Die Fachdidaktik und Entwicklungen in der Fachdidaktik (Oberstufe, Hochschule)/Field didactics and developments in the didactics of the specialization (high school, post-high school, higher education)</t>
  </si>
  <si>
    <t>Disciplină opțională 1/Wahlfach (1)/Optional discipline (1)</t>
  </si>
  <si>
    <t xml:space="preserve">Practică pedagogică (în învăţământul liceal, postliceal şi universitar)/Sculpraktikum (Oberstufe, Hochschule)/Pre-service teaching practice (at high school, post-high school, higher education level)
</t>
  </si>
  <si>
    <t>Disciplină opțională 2/Wahlfach (2)/Optional discipline (2)</t>
  </si>
  <si>
    <t>Examen de absolvire: Nivelul II/Abschlussprüfung: Niveau II/Graduation exam: Level II</t>
  </si>
  <si>
    <t xml:space="preserve"> Pentru actualizarea planului de învățământ, au fost organizate consultări cu studenții</t>
  </si>
  <si>
    <t xml:space="preserve"> Propuneri și sugestii ale studenților cu privire la îmbunătățirea planurilor de învățământ</t>
  </si>
  <si>
    <t xml:space="preserve">Propunerea a fost implementată </t>
  </si>
  <si>
    <t>1.</t>
  </si>
  <si>
    <t>2.</t>
  </si>
  <si>
    <t>3.</t>
  </si>
  <si>
    <t>4.</t>
  </si>
  <si>
    <t>5.</t>
  </si>
  <si>
    <t xml:space="preserve">1. </t>
  </si>
  <si>
    <t>Conform Art. 14 al Regulamentului ECTS, niciun student nu poate fi obligat, prin prevederile planului de învățământ, la frecventarea a mai mult de 6-7 discipline pe semestru în vederea acumulării celor 30 de credite.</t>
  </si>
  <si>
    <t>Denumirile cursurilor din planurile de învățământ vor apărea în limba româna, în limba programului de studiu, dar și în limba engleză (în cazul programelor în altă limbă decât engleza și al celor în limba română).</t>
  </si>
  <si>
    <t xml:space="preserve"> Pentru actualizarea planului de învățământ, au fost organizate consultări cu principalii angajatori ai absolvenților/autorități locale </t>
  </si>
  <si>
    <t xml:space="preserve"> Propuneri și sugestii ale angajatorilor/autorităților locale cu privire la îmbunătățirea planurilor de învățământ</t>
  </si>
  <si>
    <t xml:space="preserve"> Lista angajatorilor/autorităților locale consultați(te)</t>
  </si>
  <si>
    <t>PLAN DE ÎNVĂŢĂMÂNT  valabil începând din anul universitar 2022-2023</t>
  </si>
  <si>
    <t>FAU000X</t>
  </si>
  <si>
    <t>FEU000X</t>
  </si>
  <si>
    <t>Semestrul 1/Semestrul 2/Semestrul 3/Semestrul 4</t>
  </si>
  <si>
    <t>Un student poate alege o disciplină facultativă transversală o singură dată pe parcursul unui ciclu de studii, în oricare din semestrele în care aceasta este predată. Atunci când studentul introduce o disciplină facultativă transversală în Contractul Anual de Studii, litera X din codul disciplinei va fi înlocuită cu numărul semestrului în care disciplina este studiată (1, 2, 3, 4, 5 sau 6).</t>
  </si>
  <si>
    <t>Fundamente de antreprenoriat/Fundamentals of Entrepreneurship</t>
  </si>
  <si>
    <t>Fundamente de educație umanistă (Teoria argumentării)/Fundamentals of Humanities (Argumentation Theory)</t>
  </si>
  <si>
    <t>RAPORT DE REVIZUIRE A PLANULUI DE ÎNVĂȚĂMÂNT VALABIL ÎNCEPÂND DIN ANUL UNIVERSITAR 2022-2023</t>
  </si>
  <si>
    <t>FACULTATEA DE ȘTIINȚE POLITICE, ADMINISTRATIVE ȘI ALE COMUNICĂRII</t>
  </si>
  <si>
    <t>Domeniul: Științe ale Comunicării/ Communication Sciences/ Kommunikationswissenschaften</t>
  </si>
  <si>
    <t>Specializarea/Programul de studiu: Publicitate și relații publice/ Advertising and PR/ Öffentlichkeitsarbeit und PR</t>
  </si>
  <si>
    <t>Limba de predare: Germană și Engleză</t>
  </si>
  <si>
    <r>
      <rPr>
        <b/>
        <sz val="10"/>
        <color indexed="8"/>
        <rFont val="Times New Roman"/>
        <family val="1"/>
      </rPr>
      <t xml:space="preserve">    112 </t>
    </r>
    <r>
      <rPr>
        <sz val="10"/>
        <color indexed="8"/>
        <rFont val="Times New Roman"/>
        <family val="1"/>
      </rPr>
      <t>de credite la disciplinele obligatorii;</t>
    </r>
  </si>
  <si>
    <r>
      <rPr>
        <b/>
        <sz val="10"/>
        <color indexed="8"/>
        <rFont val="Times New Roman"/>
        <family val="1"/>
      </rPr>
      <t xml:space="preserve">   </t>
    </r>
    <r>
      <rPr>
        <sz val="10"/>
        <color indexed="8"/>
        <rFont val="Times New Roman"/>
        <family val="1"/>
      </rPr>
      <t xml:space="preserve"> 8 de credite la disciplinele opţionale;</t>
    </r>
  </si>
  <si>
    <t>0</t>
  </si>
  <si>
    <t>Sem. 2: Se alege  o disciplină din pachetul: UMX0001</t>
  </si>
  <si>
    <t>Sem. 4: Se alege  o disciplină din pachetul: UMX0002</t>
  </si>
  <si>
    <t>Metode de cercetare în publicitate și relații publice/ Research methods in advertising and public relations/ Forschungsmethoden in Werbung und PR</t>
  </si>
  <si>
    <t>UMG4102</t>
  </si>
  <si>
    <t>Elemente de marketing/ Marketing elements/ Marketingelemente</t>
  </si>
  <si>
    <t>UMG5103</t>
  </si>
  <si>
    <t>Publicitate/ Advertising/ Werbung</t>
  </si>
  <si>
    <t>UMG5101</t>
  </si>
  <si>
    <t>Teorii ale comunicării/ Communication theories/ Kommunikationstheorien</t>
  </si>
  <si>
    <t>Tipologia discursurilor publicitare/ Advertising discourse typology/ Typologien des Werbediskurses</t>
  </si>
  <si>
    <t>Management strategic al comunicării/ Strategic management of communication/ Strategisches Kommunikationsmanagement</t>
  </si>
  <si>
    <t>UMG4207</t>
  </si>
  <si>
    <t>Sistemul media/ Media systems/ Mediensysteme</t>
  </si>
  <si>
    <t>UMG4208</t>
  </si>
  <si>
    <t>Etica în PR și publicitate/ Ethics in PR and advertising/ Ethik in der Öffentlichkeitsarbeit und Werbung</t>
  </si>
  <si>
    <t>UMG4209</t>
  </si>
  <si>
    <t>Publicitate audio-video/ Audio-video advertising/ Audio-visuelle Werbung</t>
  </si>
  <si>
    <t>UMG4210</t>
  </si>
  <si>
    <t>Practica profesională 1/ Professional practice 1/ Praktikum 1</t>
  </si>
  <si>
    <t>UMX0001</t>
  </si>
  <si>
    <t>Curs opțional 1/ Optional course 1/ Wahlfach 1</t>
  </si>
  <si>
    <t>Relaţii Publice/ Public relations/ Öffentlichkeitsarbeit (PR)</t>
  </si>
  <si>
    <t>Promovare prin intermediul social media/ Promoting techniques via social media/ Vermarktungstechniken via Social Media</t>
  </si>
  <si>
    <t>UMG4303</t>
  </si>
  <si>
    <t>Comunicare organizationala/ Communication in organizations/ Unternehmenskommunikation</t>
  </si>
  <si>
    <t>UMG4304</t>
  </si>
  <si>
    <t>Comunicare şi PR în situaţii de criză/ Crisis communication and PR/ Krisenkommunikation und -PR</t>
  </si>
  <si>
    <t>UMG4305</t>
  </si>
  <si>
    <t>Practica profesională 2/ Professional practice 2/ Praktikum 2</t>
  </si>
  <si>
    <t>Publicitate şi PR on-line/ Online PR and advertising/ Online PR und Werbung</t>
  </si>
  <si>
    <t>UMG4406</t>
  </si>
  <si>
    <t>Seminar de cercetare/ Research seminar/ Forschungsseminar</t>
  </si>
  <si>
    <t>UMG4407</t>
  </si>
  <si>
    <t>Comunicare de marcă/ Brand communication/ Markenkommunikation</t>
  </si>
  <si>
    <t>Publicitate în presa scrisă şi outdoor/ Outdoor and print advertising/ Outdoor und Print-Werbung</t>
  </si>
  <si>
    <t>Orientare in cariera/ Career orientation/ Karierreorientierung</t>
  </si>
  <si>
    <t>UMX0002</t>
  </si>
  <si>
    <t>Curs opțional 2/ Optional course 2/ Wahlfach 2</t>
  </si>
  <si>
    <t>Istoria culturii si a civilizatiei germane/ History of german culture and civilization/ Geschichte der deutschen Kultur und Zivilisation</t>
  </si>
  <si>
    <t>Managementul calitatii/ Quality management/ Qualitätsmanagement</t>
  </si>
  <si>
    <t xml:space="preserve">DISCIPLINE FACULTATIVE TRANSVERSALE </t>
  </si>
  <si>
    <t>CURS OPȚIONAL 1 (An I, Semestrul 2)- (UMX0001)</t>
  </si>
  <si>
    <t>CURS OPȚIONAL 2 (An II, Semestrul 4)- (UMX0002)</t>
  </si>
  <si>
    <t>UMG4310</t>
  </si>
  <si>
    <t>UMG4211</t>
  </si>
  <si>
    <t>UME5101</t>
  </si>
  <si>
    <t>UMG4105-</t>
  </si>
  <si>
    <t>UMG5208</t>
  </si>
  <si>
    <t>UMG5207-</t>
  </si>
  <si>
    <t>UMG4306</t>
  </si>
  <si>
    <t>UMG4301</t>
  </si>
  <si>
    <t>UMG4409-</t>
  </si>
  <si>
    <t>UMG5311</t>
  </si>
  <si>
    <t>Disciplină opțională nenominalizată de la altă specializare de masterat/ Non-nominal  optional discipline from another Masterate/Nicht nominelles Wahlfach von einem anderen Masterstudiengang</t>
  </si>
  <si>
    <t>UME5213</t>
  </si>
  <si>
    <t>Managementul de eveniment/Event Management/ Event Management</t>
  </si>
  <si>
    <t>Tipul specializării/programului de master: profesional</t>
  </si>
  <si>
    <r>
      <rPr>
        <b/>
        <sz val="10"/>
        <rFont val="Times New Roman"/>
        <family val="1"/>
      </rPr>
      <t xml:space="preserve">VI.  UNIVERSITĂŢI DE REFERINȚĂ DIN TOP 500 : </t>
    </r>
    <r>
      <rPr>
        <sz val="10"/>
        <rFont val="Times New Roman"/>
        <family val="1"/>
      </rPr>
      <t xml:space="preserve">
Universitatea din Munchen, 
Universitatea din Viena
Universitatea de Stat din Istanbul, Departamentul Comunicare şi 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</si>
</sst>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b/>
      <sz val="10"/>
      <color theme="1"/>
      <name val="Times New Roman"/>
      <family val="1"/>
    </font>
    <font>
      <sz val="10"/>
      <color theme="1"/>
      <name val="Times New Roman"/>
      <family val="1"/>
    </font>
    <font>
      <b/>
      <sz val="10"/>
      <name val="Times New Roman"/>
      <family val="1"/>
    </font>
    <font>
      <sz val="14"/>
      <color indexed="8"/>
      <name val="Times New Roman"/>
      <family val="1"/>
    </font>
    <font>
      <sz val="14"/>
      <color theme="1"/>
      <name val="Calibri"/>
      <family val="2"/>
      <charset val="238"/>
      <scheme val="minor"/>
    </font>
    <font>
      <sz val="10"/>
      <color rgb="FFFF0000"/>
      <name val="Times New Roman"/>
      <family val="1"/>
    </font>
    <font>
      <sz val="10"/>
      <name val="Times New Roman"/>
      <family val="1"/>
    </font>
    <font>
      <sz val="11"/>
      <name val="Calibri"/>
      <family val="2"/>
      <charset val="238"/>
      <scheme val="minor"/>
    </font>
    <font>
      <sz val="8"/>
      <color rgb="FF000000"/>
      <name val="Segoe UI"/>
      <family val="2"/>
    </font>
    <font>
      <b/>
      <sz val="11"/>
      <color theme="1"/>
      <name val="Calibri"/>
      <family val="2"/>
      <charset val="238"/>
      <scheme val="minor"/>
    </font>
    <font>
      <sz val="10"/>
      <color rgb="FF000000"/>
      <name val="Times New Roman"/>
      <family val="1"/>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theme="6" tint="0.599963377788628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329">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1" fontId="2" fillId="0" borderId="0" xfId="0" applyNumberFormat="1" applyFont="1" applyBorder="1" applyAlignment="1" applyProtection="1">
      <alignment horizontal="center"/>
      <protection locked="0"/>
    </xf>
    <xf numFmtId="2" fontId="1" fillId="0" borderId="0" xfId="0" applyNumberFormat="1"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1" fillId="0" borderId="0" xfId="0" applyFont="1" applyBorder="1" applyAlignment="1" applyProtection="1">
      <protection locked="0"/>
    </xf>
    <xf numFmtId="0" fontId="1" fillId="0" borderId="4"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49" fontId="1" fillId="3" borderId="1" xfId="0" applyNumberFormat="1" applyFont="1" applyFill="1" applyBorder="1" applyAlignment="1" applyProtection="1">
      <alignment horizontal="center" vertical="center" wrapText="1"/>
      <protection locked="0"/>
    </xf>
    <xf numFmtId="1" fontId="1" fillId="5" borderId="1" xfId="0" applyNumberFormat="1" applyFont="1" applyFill="1" applyBorder="1" applyAlignment="1" applyProtection="1">
      <alignment horizontal="center" vertical="center" wrapText="1"/>
      <protection locked="0"/>
    </xf>
    <xf numFmtId="0" fontId="1" fillId="0" borderId="0" xfId="0" applyFont="1" applyProtection="1">
      <protection locked="0"/>
    </xf>
    <xf numFmtId="1" fontId="2" fillId="5" borderId="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protection locked="0"/>
    </xf>
    <xf numFmtId="1" fontId="9" fillId="5" borderId="1" xfId="0" applyNumberFormat="1" applyFont="1" applyFill="1" applyBorder="1" applyAlignment="1" applyProtection="1">
      <alignment horizontal="center" vertical="center"/>
    </xf>
    <xf numFmtId="0" fontId="1" fillId="0" borderId="0" xfId="0" applyFont="1" applyProtection="1">
      <protection locked="0"/>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xf>
    <xf numFmtId="0" fontId="12" fillId="0" borderId="0" xfId="0" applyFont="1" applyProtection="1">
      <protection locked="0"/>
    </xf>
    <xf numFmtId="0" fontId="1" fillId="0" borderId="0" xfId="0" applyFont="1" applyProtection="1">
      <protection locked="0"/>
    </xf>
    <xf numFmtId="1" fontId="1" fillId="5"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1" fontId="2" fillId="5" borderId="1" xfId="0" applyNumberFormat="1" applyFont="1" applyFill="1" applyBorder="1" applyAlignment="1" applyProtection="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xf>
    <xf numFmtId="0" fontId="1" fillId="0" borderId="0" xfId="0" applyFont="1" applyProtection="1">
      <protection locked="0"/>
    </xf>
    <xf numFmtId="0" fontId="2" fillId="0" borderId="1" xfId="0" applyFont="1" applyBorder="1" applyAlignment="1" applyProtection="1">
      <alignment horizontal="center" vertical="center" wrapText="1"/>
    </xf>
    <xf numFmtId="0" fontId="1" fillId="0" borderId="0" xfId="0" applyFont="1" applyProtection="1">
      <protection locked="0"/>
    </xf>
    <xf numFmtId="0" fontId="1" fillId="8"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xf>
    <xf numFmtId="1" fontId="2" fillId="0" borderId="0" xfId="0" applyNumberFormat="1" applyFont="1" applyBorder="1" applyAlignment="1" applyProtection="1">
      <alignment horizontal="center" vertical="center"/>
    </xf>
    <xf numFmtId="2" fontId="1" fillId="0" borderId="0" xfId="0" applyNumberFormat="1" applyFont="1" applyBorder="1" applyAlignment="1" applyProtection="1">
      <alignment horizontal="center" vertical="center"/>
    </xf>
    <xf numFmtId="1" fontId="13" fillId="3" borderId="1" xfId="0" applyNumberFormat="1" applyFont="1" applyFill="1" applyBorder="1" applyAlignment="1" applyProtection="1">
      <alignment horizontal="left" vertical="center"/>
      <protection locked="0"/>
    </xf>
    <xf numFmtId="1" fontId="1" fillId="0" borderId="1" xfId="0" applyNumberFormat="1" applyFont="1" applyFill="1" applyBorder="1" applyAlignment="1" applyProtection="1">
      <alignment horizontal="center" vertical="center"/>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xf>
    <xf numFmtId="0" fontId="1" fillId="0" borderId="0" xfId="0" applyFont="1" applyBorder="1" applyProtection="1">
      <protection locked="0"/>
    </xf>
    <xf numFmtId="1" fontId="2" fillId="0" borderId="1" xfId="0" applyNumberFormat="1" applyFont="1" applyBorder="1" applyAlignment="1" applyProtection="1">
      <alignment horizontal="center" vertical="center"/>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 fillId="3" borderId="6"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3" borderId="6" xfId="0" applyFont="1" applyFill="1" applyBorder="1" applyAlignment="1" applyProtection="1">
      <alignment horizontal="center" vertical="center" wrapText="1"/>
      <protection locked="0"/>
    </xf>
    <xf numFmtId="0" fontId="17" fillId="3" borderId="1" xfId="0" applyFont="1" applyFill="1" applyBorder="1" applyAlignment="1">
      <alignment vertical="center"/>
    </xf>
    <xf numFmtId="0" fontId="1" fillId="0" borderId="4"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0" fontId="1" fillId="0" borderId="0" xfId="0" applyFont="1" applyAlignment="1" applyProtection="1">
      <protection locked="0"/>
    </xf>
    <xf numFmtId="0" fontId="1" fillId="0" borderId="0" xfId="0" applyFont="1" applyAlignment="1" applyProtection="1">
      <alignment horizontal="center" wrapText="1"/>
      <protection locked="0"/>
    </xf>
    <xf numFmtId="1" fontId="2" fillId="0" borderId="1" xfId="0" applyNumberFormat="1" applyFont="1" applyBorder="1" applyAlignment="1" applyProtection="1">
      <alignment horizontal="center" vertical="center" wrapText="1"/>
    </xf>
    <xf numFmtId="1" fontId="1" fillId="0" borderId="1" xfId="0" applyNumberFormat="1" applyFont="1" applyBorder="1" applyAlignment="1" applyProtection="1">
      <alignment horizontal="center" vertical="center" wrapText="1"/>
    </xf>
    <xf numFmtId="0" fontId="1" fillId="0" borderId="0" xfId="0" applyFont="1" applyBorder="1" applyAlignment="1" applyProtection="1">
      <alignment wrapText="1"/>
      <protection locked="0"/>
    </xf>
    <xf numFmtId="0" fontId="1" fillId="0" borderId="0" xfId="0" applyFont="1" applyAlignment="1" applyProtection="1">
      <alignment wrapText="1"/>
      <protection locked="0"/>
    </xf>
    <xf numFmtId="0" fontId="2" fillId="0" borderId="2" xfId="0" applyFont="1" applyBorder="1" applyAlignment="1" applyProtection="1">
      <protection locked="0"/>
    </xf>
    <xf numFmtId="0" fontId="2" fillId="0" borderId="4" xfId="0" applyFont="1" applyBorder="1" applyAlignment="1" applyProtection="1">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xf>
    <xf numFmtId="1" fontId="1" fillId="5" borderId="1" xfId="0" applyNumberFormat="1" applyFont="1" applyFill="1" applyBorder="1" applyAlignment="1" applyProtection="1">
      <alignment horizontal="left" vertical="center"/>
      <protection locked="0"/>
    </xf>
    <xf numFmtId="0" fontId="7" fillId="0" borderId="0" xfId="0" applyFont="1" applyBorder="1" applyAlignment="1" applyProtection="1">
      <alignment horizontal="center" vertical="center" wrapText="1"/>
    </xf>
    <xf numFmtId="9" fontId="7" fillId="0" borderId="0" xfId="0" applyNumberFormat="1" applyFont="1" applyBorder="1" applyAlignment="1" applyProtection="1">
      <alignment horizontal="center" vertical="center"/>
    </xf>
    <xf numFmtId="0" fontId="7" fillId="0" borderId="0" xfId="0" applyFont="1" applyBorder="1" applyAlignment="1" applyProtection="1">
      <alignment horizontal="center" vertical="center"/>
    </xf>
    <xf numFmtId="2" fontId="1" fillId="3" borderId="1"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0" fontId="1" fillId="0" borderId="0" xfId="0" applyFont="1" applyAlignment="1" applyProtection="1">
      <alignment horizontal="center"/>
      <protection locked="0"/>
    </xf>
    <xf numFmtId="0" fontId="6" fillId="0" borderId="0" xfId="0" applyFont="1" applyAlignment="1" applyProtection="1">
      <alignment horizontal="center"/>
      <protection locked="0"/>
    </xf>
    <xf numFmtId="0" fontId="13" fillId="3" borderId="1" xfId="0" applyFont="1" applyFill="1" applyBorder="1" applyAlignment="1">
      <alignment vertical="center"/>
    </xf>
    <xf numFmtId="0" fontId="2" fillId="0" borderId="1" xfId="0" applyFont="1" applyBorder="1" applyAlignment="1" applyProtection="1">
      <alignment horizontal="center" vertical="center" wrapText="1"/>
      <protection locked="0"/>
    </xf>
    <xf numFmtId="1" fontId="2" fillId="5" borderId="2" xfId="0" applyNumberFormat="1" applyFont="1" applyFill="1" applyBorder="1" applyAlignment="1" applyProtection="1">
      <alignment horizontal="center" vertical="center"/>
    </xf>
    <xf numFmtId="1" fontId="2" fillId="5" borderId="5" xfId="0" applyNumberFormat="1" applyFont="1" applyFill="1" applyBorder="1" applyAlignment="1" applyProtection="1">
      <alignment horizontal="center" vertical="center"/>
    </xf>
    <xf numFmtId="1" fontId="2" fillId="5" borderId="6" xfId="0" applyNumberFormat="1" applyFont="1" applyFill="1" applyBorder="1" applyAlignment="1" applyProtection="1">
      <alignment horizontal="center" vertical="center"/>
    </xf>
    <xf numFmtId="2" fontId="1" fillId="5" borderId="9" xfId="0" applyNumberFormat="1" applyFont="1" applyFill="1" applyBorder="1" applyAlignment="1" applyProtection="1">
      <alignment horizontal="center" vertical="center"/>
    </xf>
    <xf numFmtId="2" fontId="1" fillId="5" borderId="4" xfId="0" applyNumberFormat="1"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xf>
    <xf numFmtId="2" fontId="1" fillId="5" borderId="11" xfId="0" applyNumberFormat="1" applyFont="1" applyFill="1" applyBorder="1" applyAlignment="1" applyProtection="1">
      <alignment horizontal="center" vertical="center"/>
    </xf>
    <xf numFmtId="2" fontId="1" fillId="5" borderId="7" xfId="0" applyNumberFormat="1" applyFont="1" applyFill="1" applyBorder="1" applyAlignment="1" applyProtection="1">
      <alignment horizontal="center" vertical="center"/>
    </xf>
    <xf numFmtId="2" fontId="1" fillId="5" borderId="8" xfId="0" applyNumberFormat="1" applyFont="1" applyFill="1" applyBorder="1" applyAlignment="1" applyProtection="1">
      <alignment horizontal="center" vertical="center"/>
    </xf>
    <xf numFmtId="0" fontId="2" fillId="5" borderId="9"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1" fontId="1" fillId="5" borderId="2" xfId="0" applyNumberFormat="1" applyFont="1" applyFill="1" applyBorder="1" applyAlignment="1" applyProtection="1">
      <alignment horizontal="left" vertical="center" wrapText="1"/>
      <protection locked="0"/>
    </xf>
    <xf numFmtId="1" fontId="1" fillId="5" borderId="5" xfId="0" applyNumberFormat="1" applyFont="1" applyFill="1" applyBorder="1" applyAlignment="1" applyProtection="1">
      <alignment horizontal="left" vertical="center" wrapText="1"/>
      <protection locked="0"/>
    </xf>
    <xf numFmtId="1" fontId="1" fillId="5" borderId="6" xfId="0" applyNumberFormat="1" applyFont="1" applyFill="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wrapText="1"/>
      <protection locked="0"/>
    </xf>
    <xf numFmtId="1" fontId="2" fillId="0" borderId="5" xfId="0" applyNumberFormat="1" applyFont="1" applyBorder="1" applyAlignment="1" applyProtection="1">
      <alignment horizontal="center" vertical="center" wrapText="1"/>
      <protection locked="0"/>
    </xf>
    <xf numFmtId="1" fontId="2" fillId="0" borderId="6" xfId="0" applyNumberFormat="1" applyFont="1" applyBorder="1" applyAlignment="1" applyProtection="1">
      <alignment horizontal="center" vertical="center" wrapText="1"/>
      <protection locked="0"/>
    </xf>
    <xf numFmtId="1" fontId="1" fillId="5" borderId="2" xfId="0" applyNumberFormat="1" applyFont="1" applyFill="1" applyBorder="1" applyAlignment="1" applyProtection="1">
      <alignment horizontal="left" vertical="justify" wrapText="1"/>
      <protection locked="0"/>
    </xf>
    <xf numFmtId="1" fontId="1" fillId="5" borderId="5" xfId="0" applyNumberFormat="1" applyFont="1" applyFill="1" applyBorder="1" applyAlignment="1" applyProtection="1">
      <alignment horizontal="left" vertical="justify" wrapText="1"/>
      <protection locked="0"/>
    </xf>
    <xf numFmtId="1" fontId="1" fillId="5" borderId="6" xfId="0" applyNumberFormat="1" applyFont="1" applyFill="1" applyBorder="1" applyAlignment="1" applyProtection="1">
      <alignment horizontal="left" vertical="justify" wrapText="1"/>
      <protection locked="0"/>
    </xf>
    <xf numFmtId="1" fontId="2" fillId="5" borderId="2" xfId="0" applyNumberFormat="1" applyFont="1" applyFill="1" applyBorder="1" applyAlignment="1" applyProtection="1">
      <alignment horizontal="center" vertical="center" wrapText="1"/>
      <protection locked="0"/>
    </xf>
    <xf numFmtId="1" fontId="2" fillId="5" borderId="5" xfId="0" applyNumberFormat="1" applyFont="1" applyFill="1" applyBorder="1" applyAlignment="1" applyProtection="1">
      <alignment horizontal="center" vertical="center" wrapText="1"/>
      <protection locked="0"/>
    </xf>
    <xf numFmtId="1" fontId="2" fillId="5" borderId="6"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xf>
    <xf numFmtId="0" fontId="1" fillId="0" borderId="4" xfId="0" applyFont="1" applyBorder="1" applyAlignment="1" applyProtection="1">
      <alignment horizontal="left" vertical="center" wrapText="1"/>
    </xf>
    <xf numFmtId="0" fontId="0" fillId="0" borderId="4" xfId="0" applyBorder="1" applyAlignment="1"/>
    <xf numFmtId="0" fontId="0" fillId="0" borderId="0" xfId="0" applyAlignment="1"/>
    <xf numFmtId="0" fontId="2" fillId="0" borderId="0" xfId="0" applyFont="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7" fillId="0" borderId="2"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8" fillId="0" borderId="2" xfId="0" applyNumberFormat="1" applyFont="1" applyBorder="1" applyAlignment="1" applyProtection="1">
      <alignment horizontal="center"/>
    </xf>
    <xf numFmtId="9" fontId="8" fillId="0" borderId="6" xfId="0" applyNumberFormat="1" applyFont="1" applyBorder="1" applyAlignment="1" applyProtection="1">
      <alignment horizontal="center"/>
    </xf>
    <xf numFmtId="0" fontId="8"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0" fontId="1" fillId="0" borderId="0" xfId="0" applyFont="1" applyAlignment="1" applyProtection="1">
      <alignment horizontal="left" vertical="top" wrapText="1"/>
      <protection locked="0"/>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9" fontId="7" fillId="0" borderId="2" xfId="0" applyNumberFormat="1" applyFont="1" applyBorder="1" applyAlignment="1" applyProtection="1">
      <alignment horizontal="center" vertical="center"/>
    </xf>
    <xf numFmtId="9" fontId="7" fillId="0" borderId="6" xfId="0" applyNumberFormat="1"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6" xfId="0" applyFont="1" applyBorder="1" applyAlignment="1" applyProtection="1">
      <alignment horizontal="center" vertical="center"/>
    </xf>
    <xf numFmtId="0" fontId="2" fillId="0" borderId="0" xfId="0" applyFont="1" applyAlignment="1" applyProtection="1">
      <alignment horizontal="left" vertical="center"/>
      <protection locked="0"/>
    </xf>
    <xf numFmtId="0" fontId="8" fillId="0" borderId="0" xfId="0" applyFont="1"/>
    <xf numFmtId="0" fontId="2" fillId="5" borderId="2" xfId="0" applyNumberFormat="1" applyFont="1" applyFill="1" applyBorder="1" applyAlignment="1" applyProtection="1">
      <alignment horizontal="center" vertical="center"/>
      <protection locked="0"/>
    </xf>
    <xf numFmtId="0" fontId="2" fillId="5" borderId="5" xfId="0" applyNumberFormat="1" applyFont="1" applyFill="1" applyBorder="1" applyAlignment="1" applyProtection="1">
      <alignment horizontal="center" vertical="center"/>
      <protection locked="0"/>
    </xf>
    <xf numFmtId="0" fontId="2" fillId="5" borderId="6" xfId="0" applyNumberFormat="1" applyFont="1" applyFill="1" applyBorder="1" applyAlignment="1" applyProtection="1">
      <alignment horizontal="center" vertical="center"/>
      <protection locked="0"/>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1" fontId="1" fillId="0" borderId="2" xfId="0" applyNumberFormat="1" applyFont="1" applyFill="1" applyBorder="1" applyAlignment="1" applyProtection="1">
      <alignment horizontal="center"/>
    </xf>
    <xf numFmtId="0" fontId="1" fillId="2" borderId="2"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9"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2" fillId="0" borderId="5" xfId="0" applyFont="1" applyBorder="1" applyAlignment="1" applyProtection="1">
      <alignment horizontal="center" vertical="center"/>
    </xf>
    <xf numFmtId="0" fontId="1" fillId="2" borderId="1" xfId="0" applyFont="1" applyFill="1" applyBorder="1" applyAlignment="1" applyProtection="1">
      <alignment horizontal="left" vertical="center" wrapText="1"/>
      <protection locked="0"/>
    </xf>
    <xf numFmtId="0" fontId="1" fillId="0" borderId="2"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 fillId="0" borderId="6" xfId="0" applyFont="1" applyBorder="1" applyAlignment="1" applyProtection="1">
      <alignment horizontal="left" vertical="top"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 fontId="2" fillId="0" borderId="2" xfId="0" applyNumberFormat="1" applyFont="1" applyBorder="1" applyAlignment="1" applyProtection="1">
      <alignment horizontal="center"/>
    </xf>
    <xf numFmtId="1" fontId="2" fillId="0" borderId="5" xfId="0" applyNumberFormat="1" applyFont="1" applyBorder="1" applyAlignment="1" applyProtection="1">
      <alignment horizontal="center"/>
    </xf>
    <xf numFmtId="1" fontId="2" fillId="0" borderId="6" xfId="0" applyNumberFormat="1" applyFont="1" applyBorder="1" applyAlignment="1" applyProtection="1">
      <alignment horizontal="center"/>
    </xf>
    <xf numFmtId="0" fontId="2" fillId="0" borderId="7" xfId="0" applyFont="1" applyBorder="1" applyProtection="1">
      <protection locked="0"/>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3"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left" vertical="center" wrapText="1"/>
    </xf>
    <xf numFmtId="2" fontId="1"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7" fillId="3" borderId="1" xfId="0" applyFont="1" applyFill="1" applyBorder="1" applyAlignment="1">
      <alignment vertical="center" wrapText="1"/>
    </xf>
    <xf numFmtId="0" fontId="1" fillId="0" borderId="1" xfId="0" applyFont="1" applyBorder="1" applyProtection="1">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2" fillId="0" borderId="0" xfId="0" applyFont="1" applyAlignment="1" applyProtection="1">
      <alignment horizontal="center" vertical="justify" wrapText="1"/>
      <protection locked="0"/>
    </xf>
    <xf numFmtId="0" fontId="1" fillId="0" borderId="0" xfId="0" applyFont="1" applyFill="1" applyBorder="1" applyAlignment="1" applyProtection="1">
      <alignment horizontal="left" vertical="top" wrapText="1"/>
      <protection locked="0"/>
    </xf>
    <xf numFmtId="0" fontId="2" fillId="0" borderId="0" xfId="0" applyFont="1" applyProtection="1">
      <protection locked="0"/>
    </xf>
    <xf numFmtId="0" fontId="1" fillId="0" borderId="0" xfId="0" applyFont="1" applyFill="1" applyBorder="1" applyAlignment="1" applyProtection="1">
      <alignment vertical="center" wrapText="1"/>
      <protection locked="0"/>
    </xf>
    <xf numFmtId="0" fontId="2" fillId="8" borderId="0" xfId="0" applyFont="1" applyFill="1" applyAlignment="1" applyProtection="1">
      <alignment horizontal="left" vertical="center" wrapText="1"/>
      <protection locked="0"/>
    </xf>
    <xf numFmtId="0" fontId="3"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13" xfId="0" applyFont="1" applyBorder="1" applyAlignment="1" applyProtection="1">
      <alignment horizontal="center" vertical="center" wrapText="1"/>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0" fontId="13" fillId="8" borderId="0" xfId="0" applyFont="1" applyFill="1" applyAlignment="1" applyProtection="1">
      <alignment vertical="center"/>
      <protection locked="0"/>
    </xf>
    <xf numFmtId="0" fontId="2" fillId="0" borderId="1" xfId="0" applyFont="1" applyBorder="1" applyAlignment="1" applyProtection="1">
      <alignment horizontal="center" vertical="center"/>
      <protection locked="0"/>
    </xf>
    <xf numFmtId="0" fontId="1" fillId="8" borderId="0" xfId="0" applyFont="1" applyFill="1" applyAlignment="1" applyProtection="1">
      <alignment horizontal="left" vertical="center"/>
      <protection locked="0"/>
    </xf>
    <xf numFmtId="0" fontId="1" fillId="0" borderId="4"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1" fillId="8" borderId="0" xfId="0" applyFont="1" applyFill="1" applyAlignment="1" applyProtection="1">
      <alignment vertical="center" wrapText="1"/>
      <protection locked="0"/>
    </xf>
    <xf numFmtId="0" fontId="1" fillId="8" borderId="0" xfId="0" applyFont="1" applyFill="1" applyAlignment="1" applyProtection="1">
      <alignment vertical="center"/>
      <protection locked="0"/>
    </xf>
    <xf numFmtId="0" fontId="1" fillId="0" borderId="0" xfId="0" applyFont="1" applyAlignment="1" applyProtection="1">
      <alignment vertical="center" wrapText="1"/>
      <protection locked="0"/>
    </xf>
    <xf numFmtId="0" fontId="13" fillId="8" borderId="0" xfId="0" applyFont="1" applyFill="1" applyAlignment="1" applyProtection="1">
      <alignment vertical="top" wrapText="1"/>
      <protection locked="0"/>
    </xf>
    <xf numFmtId="0" fontId="2" fillId="0" borderId="0" xfId="0" applyFont="1" applyAlignment="1" applyProtection="1">
      <alignment vertical="center"/>
      <protection locked="0"/>
    </xf>
    <xf numFmtId="0" fontId="2" fillId="0" borderId="7" xfId="0" applyFont="1" applyBorder="1" applyAlignment="1" applyProtection="1">
      <alignment wrapText="1"/>
      <protection locked="0"/>
    </xf>
    <xf numFmtId="0" fontId="0" fillId="0" borderId="7" xfId="0" applyBorder="1" applyAlignment="1">
      <alignment wrapText="1"/>
    </xf>
    <xf numFmtId="0" fontId="1" fillId="0" borderId="14" xfId="0" applyFont="1" applyBorder="1" applyProtection="1">
      <protection locked="0"/>
    </xf>
    <xf numFmtId="0" fontId="1" fillId="0" borderId="0" xfId="0" applyFont="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4" borderId="14" xfId="0" applyFont="1" applyFill="1" applyBorder="1" applyAlignment="1" applyProtection="1">
      <alignment wrapText="1"/>
    </xf>
    <xf numFmtId="0" fontId="1" fillId="4" borderId="0" xfId="0" applyFont="1" applyFill="1" applyBorder="1" applyAlignment="1" applyProtection="1">
      <alignment wrapText="1"/>
    </xf>
    <xf numFmtId="0" fontId="2" fillId="0" borderId="3"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 fillId="0" borderId="0" xfId="0" applyFont="1" applyAlignment="1" applyProtection="1">
      <alignment wrapText="1"/>
    </xf>
    <xf numFmtId="0" fontId="10" fillId="6" borderId="0" xfId="0" applyFont="1" applyFill="1" applyAlignment="1" applyProtection="1">
      <alignment vertical="center" wrapText="1"/>
      <protection locked="0"/>
    </xf>
    <xf numFmtId="0" fontId="11" fillId="6" borderId="0" xfId="0" applyFont="1" applyFill="1" applyAlignment="1">
      <alignment vertical="center" wrapText="1"/>
    </xf>
    <xf numFmtId="0" fontId="11" fillId="0" borderId="0" xfId="0" applyFont="1" applyAlignment="1"/>
    <xf numFmtId="0" fontId="2" fillId="7" borderId="0" xfId="0" applyFont="1" applyFill="1" applyAlignment="1" applyProtection="1">
      <alignment horizontal="left" vertical="top" wrapText="1"/>
      <protection locked="0"/>
    </xf>
    <xf numFmtId="0" fontId="10" fillId="7" borderId="0" xfId="0" applyFont="1" applyFill="1" applyAlignment="1" applyProtection="1">
      <alignment wrapText="1"/>
      <protection locked="0"/>
    </xf>
    <xf numFmtId="0" fontId="0" fillId="7" borderId="0" xfId="0" applyFill="1" applyAlignment="1">
      <alignment wrapText="1"/>
    </xf>
    <xf numFmtId="0" fontId="0" fillId="0" borderId="0" xfId="0" applyAlignment="1">
      <alignment wrapText="1"/>
    </xf>
    <xf numFmtId="0" fontId="12" fillId="0" borderId="0" xfId="0" applyFont="1" applyAlignment="1" applyProtection="1">
      <protection locked="0"/>
    </xf>
    <xf numFmtId="0" fontId="13" fillId="7" borderId="0" xfId="0" applyFont="1" applyFill="1" applyAlignment="1" applyProtection="1">
      <alignment vertical="center" wrapText="1"/>
      <protection locked="0"/>
    </xf>
    <xf numFmtId="0" fontId="14" fillId="7" borderId="0" xfId="0" applyFont="1" applyFill="1" applyAlignment="1">
      <alignment vertical="center" wrapText="1"/>
    </xf>
    <xf numFmtId="0" fontId="14" fillId="7" borderId="0" xfId="0" applyFont="1" applyFill="1" applyAlignment="1">
      <alignment wrapText="1"/>
    </xf>
    <xf numFmtId="0" fontId="1" fillId="9" borderId="14" xfId="0" applyFont="1" applyFill="1" applyBorder="1" applyAlignment="1" applyProtection="1">
      <alignment wrapText="1"/>
      <protection locked="0"/>
    </xf>
    <xf numFmtId="0" fontId="0" fillId="9" borderId="0" xfId="0" applyFill="1" applyAlignment="1"/>
    <xf numFmtId="0" fontId="0" fillId="9" borderId="14" xfId="0" applyFill="1" applyBorder="1" applyAlignment="1"/>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center"/>
    </xf>
    <xf numFmtId="0" fontId="16" fillId="0" borderId="0" xfId="0" applyFont="1" applyBorder="1" applyAlignment="1">
      <alignment horizontal="center"/>
    </xf>
    <xf numFmtId="0" fontId="16" fillId="0" borderId="1" xfId="0" applyFont="1" applyBorder="1" applyAlignment="1">
      <alignment horizontal="left" vertical="center" wrapText="1"/>
    </xf>
    <xf numFmtId="0" fontId="0" fillId="0" borderId="9"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center"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2"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6" fillId="0" borderId="2" xfId="0" applyFont="1" applyBorder="1" applyAlignment="1">
      <alignment horizontal="left"/>
    </xf>
    <xf numFmtId="0" fontId="16" fillId="0" borderId="5" xfId="0" applyFont="1" applyBorder="1" applyAlignment="1">
      <alignment horizontal="left"/>
    </xf>
    <xf numFmtId="0" fontId="16" fillId="0" borderId="6" xfId="0" applyFont="1" applyBorder="1" applyAlignment="1">
      <alignment horizontal="left"/>
    </xf>
  </cellXfs>
  <cellStyles count="1">
    <cellStyle name="Normal" xfId="0" builtinId="0"/>
  </cellStyles>
  <dxfs count="24">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lockText="1"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checked="Checked"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7839465" y="381902"/>
              <a:ext cx="1306511" cy="190493"/>
              <a:chOff x="7355888" y="381902"/>
              <a:chExt cx="1216705" cy="188695"/>
            </a:xfrm>
          </xdr:grpSpPr>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7355888" y="38190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7839465" y="1428752"/>
              <a:ext cx="1306511" cy="190492"/>
              <a:chOff x="7355888" y="381862"/>
              <a:chExt cx="1216705" cy="188695"/>
            </a:xfrm>
          </xdr:grpSpPr>
          <xdr:sp macro="" textlink="">
            <xdr:nvSpPr>
              <xdr:cNvPr id="4100" name="Group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7355888" y="38186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10" name="Group 9">
              <a:extLst>
                <a:ext uri="{FF2B5EF4-FFF2-40B4-BE49-F238E27FC236}">
                  <a16:creationId xmlns:a16="http://schemas.microsoft.com/office/drawing/2014/main" id="{00000000-0008-0000-0100-00000A000000}"/>
                </a:ext>
              </a:extLst>
            </xdr:cNvPr>
            <xdr:cNvGrpSpPr/>
          </xdr:nvGrpSpPr>
          <xdr:grpSpPr>
            <a:xfrm>
              <a:off x="7839465" y="1809752"/>
              <a:ext cx="1306511" cy="190492"/>
              <a:chOff x="7355888" y="381862"/>
              <a:chExt cx="1216705" cy="188695"/>
            </a:xfrm>
          </xdr:grpSpPr>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7355888" y="38186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14" name="Group 13">
              <a:extLst>
                <a:ext uri="{FF2B5EF4-FFF2-40B4-BE49-F238E27FC236}">
                  <a16:creationId xmlns:a16="http://schemas.microsoft.com/office/drawing/2014/main" id="{00000000-0008-0000-0100-00000E000000}"/>
                </a:ext>
              </a:extLst>
            </xdr:cNvPr>
            <xdr:cNvGrpSpPr/>
          </xdr:nvGrpSpPr>
          <xdr:grpSpPr>
            <a:xfrm>
              <a:off x="7839465" y="2286902"/>
              <a:ext cx="1306511" cy="409567"/>
              <a:chOff x="7355888" y="381891"/>
              <a:chExt cx="1216705" cy="188695"/>
            </a:xfrm>
          </xdr:grpSpPr>
          <xdr:sp macro="" textlink="">
            <xdr:nvSpPr>
              <xdr:cNvPr id="4106" name="Group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7355888" y="38189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7839465" y="3176320"/>
              <a:ext cx="1306511" cy="190492"/>
              <a:chOff x="7355888" y="381862"/>
              <a:chExt cx="1216705" cy="188695"/>
            </a:xfrm>
          </xdr:grpSpPr>
          <xdr:sp macro="" textlink="">
            <xdr:nvSpPr>
              <xdr:cNvPr id="4109" name="Group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7355888" y="38186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4111" name="Option Button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22" name="Group 21">
              <a:extLst>
                <a:ext uri="{FF2B5EF4-FFF2-40B4-BE49-F238E27FC236}">
                  <a16:creationId xmlns:a16="http://schemas.microsoft.com/office/drawing/2014/main" id="{00000000-0008-0000-0100-000016000000}"/>
                </a:ext>
              </a:extLst>
            </xdr:cNvPr>
            <xdr:cNvGrpSpPr/>
          </xdr:nvGrpSpPr>
          <xdr:grpSpPr>
            <a:xfrm>
              <a:off x="7839465" y="3557320"/>
              <a:ext cx="1306511" cy="190492"/>
              <a:chOff x="7355888" y="381862"/>
              <a:chExt cx="1216705" cy="188695"/>
            </a:xfrm>
          </xdr:grpSpPr>
          <xdr:sp macro="" textlink="">
            <xdr:nvSpPr>
              <xdr:cNvPr id="4112" name="Group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7355888" y="38186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3" name="Option Button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26" name="Group 25">
              <a:extLst>
                <a:ext uri="{FF2B5EF4-FFF2-40B4-BE49-F238E27FC236}">
                  <a16:creationId xmlns:a16="http://schemas.microsoft.com/office/drawing/2014/main" id="{00000000-0008-0000-0100-00001A000000}"/>
                </a:ext>
              </a:extLst>
            </xdr:cNvPr>
            <xdr:cNvGrpSpPr/>
          </xdr:nvGrpSpPr>
          <xdr:grpSpPr>
            <a:xfrm>
              <a:off x="7839465" y="3938320"/>
              <a:ext cx="1306511" cy="190492"/>
              <a:chOff x="7355888" y="381862"/>
              <a:chExt cx="1216705" cy="188695"/>
            </a:xfrm>
          </xdr:grpSpPr>
          <xdr:sp macro="" textlink="">
            <xdr:nvSpPr>
              <xdr:cNvPr id="4115" name="Group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7355888" y="38186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6" name="Option Button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4117" name="Option Button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30" name="Group 29">
              <a:extLst>
                <a:ext uri="{FF2B5EF4-FFF2-40B4-BE49-F238E27FC236}">
                  <a16:creationId xmlns:a16="http://schemas.microsoft.com/office/drawing/2014/main" id="{00000000-0008-0000-0100-00001E000000}"/>
                </a:ext>
              </a:extLst>
            </xdr:cNvPr>
            <xdr:cNvGrpSpPr/>
          </xdr:nvGrpSpPr>
          <xdr:grpSpPr>
            <a:xfrm>
              <a:off x="7839106" y="1047393"/>
              <a:ext cx="1306511" cy="190492"/>
              <a:chOff x="7355888" y="381862"/>
              <a:chExt cx="1216705" cy="188695"/>
            </a:xfrm>
          </xdr:grpSpPr>
          <xdr:sp macro="" textlink="">
            <xdr:nvSpPr>
              <xdr:cNvPr id="4118" name="Group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7355888" y="38186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9" name="Option Button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4120" name="Option Button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34" name="Group 33">
              <a:extLst>
                <a:ext uri="{FF2B5EF4-FFF2-40B4-BE49-F238E27FC236}">
                  <a16:creationId xmlns:a16="http://schemas.microsoft.com/office/drawing/2014/main" id="{00000000-0008-0000-0100-000022000000}"/>
                </a:ext>
              </a:extLst>
            </xdr:cNvPr>
            <xdr:cNvGrpSpPr/>
          </xdr:nvGrpSpPr>
          <xdr:grpSpPr>
            <a:xfrm>
              <a:off x="7839465" y="4319320"/>
              <a:ext cx="1306511" cy="190492"/>
              <a:chOff x="7355888" y="381862"/>
              <a:chExt cx="1216705" cy="188695"/>
            </a:xfrm>
          </xdr:grpSpPr>
          <xdr:sp macro="" textlink="">
            <xdr:nvSpPr>
              <xdr:cNvPr id="4121" name="Group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7355888" y="38186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22" name="Option Button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4123" name="Option Button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7839465" y="4700320"/>
              <a:ext cx="1306511" cy="190492"/>
              <a:chOff x="7355888" y="381862"/>
              <a:chExt cx="1216705" cy="188695"/>
            </a:xfrm>
          </xdr:grpSpPr>
          <xdr:sp macro="" textlink="">
            <xdr:nvSpPr>
              <xdr:cNvPr id="4124" name="Group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7355888" y="381862"/>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25" name="Option Button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4126" name="Option Button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36"/>
  <sheetViews>
    <sheetView tabSelected="1" view="pageLayout" topLeftCell="A80" zoomScale="60" zoomScaleNormal="100" zoomScalePageLayoutView="60" workbookViewId="0">
      <selection activeCell="S87" sqref="S86:S87"/>
    </sheetView>
  </sheetViews>
  <sheetFormatPr defaultRowHeight="12.75" x14ac:dyDescent="0.2"/>
  <cols>
    <col min="1" max="1" width="9.28515625" style="80" customWidth="1"/>
    <col min="2" max="2" width="7.140625" style="85" customWidth="1"/>
    <col min="3" max="3" width="7.28515625" style="85" customWidth="1"/>
    <col min="4" max="5" width="4.7109375" style="85" customWidth="1"/>
    <col min="6" max="6" width="4.5703125" style="85" customWidth="1"/>
    <col min="7" max="7" width="8.140625" style="85" customWidth="1"/>
    <col min="8" max="8" width="8.28515625" style="85" customWidth="1"/>
    <col min="9" max="9" width="5.85546875" style="85" customWidth="1"/>
    <col min="10" max="10" width="7.28515625" style="81" customWidth="1"/>
    <col min="11" max="11" width="5.7109375" style="1" customWidth="1"/>
    <col min="12" max="12" width="7.85546875" style="1" customWidth="1"/>
    <col min="13" max="13" width="5.5703125" style="1" customWidth="1"/>
    <col min="14" max="16" width="6" style="1" customWidth="1"/>
    <col min="17" max="17" width="4.85546875" style="1" customWidth="1"/>
    <col min="18" max="18" width="6" style="1" customWidth="1"/>
    <col min="19" max="19" width="6.140625" style="1" customWidth="1"/>
    <col min="20" max="20" width="9.28515625" style="96" customWidth="1"/>
    <col min="21" max="26" width="9.140625" style="1"/>
    <col min="27" max="27" width="11" style="1" customWidth="1"/>
    <col min="28" max="16384" width="9.140625" style="1"/>
  </cols>
  <sheetData>
    <row r="1" spans="1:28" ht="15.75" customHeight="1" x14ac:dyDescent="0.2">
      <c r="A1" s="139" t="s">
        <v>117</v>
      </c>
      <c r="B1" s="139"/>
      <c r="C1" s="139"/>
      <c r="D1" s="139"/>
      <c r="E1" s="139"/>
      <c r="F1" s="139"/>
      <c r="G1" s="139"/>
      <c r="H1" s="139"/>
      <c r="I1" s="139"/>
      <c r="J1" s="139"/>
      <c r="K1" s="139"/>
      <c r="M1" s="241" t="s">
        <v>19</v>
      </c>
      <c r="N1" s="241"/>
      <c r="O1" s="241"/>
      <c r="P1" s="241"/>
      <c r="Q1" s="241"/>
      <c r="R1" s="241"/>
      <c r="S1" s="241"/>
      <c r="T1" s="241"/>
    </row>
    <row r="2" spans="1:28" ht="6.75" customHeight="1" x14ac:dyDescent="0.2">
      <c r="A2" s="174"/>
      <c r="B2" s="174"/>
      <c r="C2" s="174"/>
      <c r="D2" s="174"/>
      <c r="E2" s="174"/>
      <c r="F2" s="174"/>
      <c r="G2" s="174"/>
      <c r="H2" s="174"/>
      <c r="I2" s="174"/>
      <c r="J2" s="174"/>
      <c r="K2" s="174"/>
    </row>
    <row r="3" spans="1:28" ht="24" customHeight="1" x14ac:dyDescent="0.2">
      <c r="A3" s="239" t="s">
        <v>0</v>
      </c>
      <c r="B3" s="239"/>
      <c r="C3" s="239"/>
      <c r="D3" s="239"/>
      <c r="E3" s="239"/>
      <c r="F3" s="239"/>
      <c r="G3" s="239"/>
      <c r="H3" s="239"/>
      <c r="I3" s="239"/>
      <c r="J3" s="239"/>
      <c r="K3" s="239"/>
      <c r="M3" s="246"/>
      <c r="N3" s="247"/>
      <c r="O3" s="130" t="s">
        <v>35</v>
      </c>
      <c r="P3" s="131"/>
      <c r="Q3" s="132"/>
      <c r="R3" s="130" t="s">
        <v>36</v>
      </c>
      <c r="S3" s="131"/>
      <c r="T3" s="132"/>
      <c r="U3" s="275" t="str">
        <f>IF(O4&gt;=12,"Corect","Trebuie alocate cel puțin 12 de ore pe săptămână")</f>
        <v>Corect</v>
      </c>
      <c r="V3" s="276"/>
      <c r="W3" s="276"/>
      <c r="X3" s="276"/>
      <c r="Y3" s="1">
        <f>(15+16+16)*14+16*12</f>
        <v>850</v>
      </c>
    </row>
    <row r="4" spans="1:28" ht="17.25" customHeight="1" x14ac:dyDescent="0.2">
      <c r="A4" s="243" t="s">
        <v>125</v>
      </c>
      <c r="B4" s="243"/>
      <c r="C4" s="243"/>
      <c r="D4" s="243"/>
      <c r="E4" s="243"/>
      <c r="F4" s="243"/>
      <c r="G4" s="243"/>
      <c r="H4" s="243"/>
      <c r="I4" s="243"/>
      <c r="J4" s="243"/>
      <c r="K4" s="243"/>
      <c r="M4" s="248" t="s">
        <v>14</v>
      </c>
      <c r="N4" s="249"/>
      <c r="O4" s="255">
        <f>N42</f>
        <v>15</v>
      </c>
      <c r="P4" s="256"/>
      <c r="Q4" s="257"/>
      <c r="R4" s="255">
        <f>N54</f>
        <v>16</v>
      </c>
      <c r="S4" s="256"/>
      <c r="T4" s="257"/>
      <c r="U4" s="275" t="str">
        <f>IF(R4&gt;=12,"Corect","Trebuie alocate cel puțin 12 de ore pe săptămână")</f>
        <v>Corect</v>
      </c>
      <c r="V4" s="276"/>
      <c r="W4" s="276"/>
      <c r="X4" s="276"/>
    </row>
    <row r="5" spans="1:28" ht="16.5" customHeight="1" x14ac:dyDescent="0.2">
      <c r="A5" s="243"/>
      <c r="B5" s="243"/>
      <c r="C5" s="243"/>
      <c r="D5" s="243"/>
      <c r="E5" s="243"/>
      <c r="F5" s="243"/>
      <c r="G5" s="243"/>
      <c r="H5" s="243"/>
      <c r="I5" s="243"/>
      <c r="J5" s="243"/>
      <c r="K5" s="243"/>
      <c r="M5" s="248" t="s">
        <v>15</v>
      </c>
      <c r="N5" s="249"/>
      <c r="O5" s="255">
        <f>N73</f>
        <v>16</v>
      </c>
      <c r="P5" s="256"/>
      <c r="Q5" s="257"/>
      <c r="R5" s="255">
        <f>N84</f>
        <v>16</v>
      </c>
      <c r="S5" s="256"/>
      <c r="T5" s="257"/>
      <c r="U5" s="275" t="str">
        <f>IF(O5&gt;=12,"Corect","Trebuie alocate cel puțin 12 de ore pe săptămână")</f>
        <v>Corect</v>
      </c>
      <c r="V5" s="276"/>
      <c r="W5" s="276"/>
      <c r="X5" s="276"/>
    </row>
    <row r="6" spans="1:28" ht="21" customHeight="1" x14ac:dyDescent="0.2">
      <c r="A6" s="261" t="s">
        <v>126</v>
      </c>
      <c r="B6" s="261"/>
      <c r="C6" s="261"/>
      <c r="D6" s="261"/>
      <c r="E6" s="261"/>
      <c r="F6" s="261"/>
      <c r="G6" s="261"/>
      <c r="H6" s="261"/>
      <c r="I6" s="261"/>
      <c r="J6" s="261"/>
      <c r="K6" s="261"/>
      <c r="M6" s="263"/>
      <c r="N6" s="263"/>
      <c r="O6" s="262"/>
      <c r="P6" s="262"/>
      <c r="Q6" s="262"/>
      <c r="R6" s="262"/>
      <c r="S6" s="262"/>
      <c r="T6" s="262"/>
      <c r="U6" s="275" t="str">
        <f>IF(R5&gt;=12,"Corect","Trebuie alocate cel puțin 12 de ore pe săptămână")</f>
        <v>Corect</v>
      </c>
      <c r="V6" s="276"/>
      <c r="W6" s="276"/>
      <c r="X6" s="276"/>
    </row>
    <row r="7" spans="1:28" ht="24.75" customHeight="1" x14ac:dyDescent="0.2">
      <c r="A7" s="264" t="s">
        <v>127</v>
      </c>
      <c r="B7" s="264"/>
      <c r="C7" s="264"/>
      <c r="D7" s="264"/>
      <c r="E7" s="264"/>
      <c r="F7" s="264"/>
      <c r="G7" s="264"/>
      <c r="H7" s="264"/>
      <c r="I7" s="264"/>
      <c r="J7" s="264"/>
      <c r="K7" s="264"/>
    </row>
    <row r="8" spans="1:28" ht="18.75" customHeight="1" x14ac:dyDescent="0.2">
      <c r="A8" s="265" t="s">
        <v>128</v>
      </c>
      <c r="B8" s="265"/>
      <c r="C8" s="265"/>
      <c r="D8" s="265"/>
      <c r="E8" s="265"/>
      <c r="F8" s="265"/>
      <c r="G8" s="265"/>
      <c r="H8" s="265"/>
      <c r="I8" s="265"/>
      <c r="J8" s="265"/>
      <c r="K8" s="265"/>
      <c r="M8" s="266" t="s">
        <v>89</v>
      </c>
      <c r="N8" s="266"/>
      <c r="O8" s="266"/>
      <c r="P8" s="266"/>
      <c r="Q8" s="266"/>
      <c r="R8" s="266"/>
      <c r="S8" s="266"/>
      <c r="T8" s="266"/>
    </row>
    <row r="9" spans="1:28" ht="15" customHeight="1" x14ac:dyDescent="0.2">
      <c r="A9" s="245" t="s">
        <v>90</v>
      </c>
      <c r="B9" s="245"/>
      <c r="C9" s="245"/>
      <c r="D9" s="245"/>
      <c r="E9" s="245"/>
      <c r="F9" s="245"/>
      <c r="G9" s="245"/>
      <c r="H9" s="245"/>
      <c r="I9" s="245"/>
      <c r="J9" s="245"/>
      <c r="K9" s="245"/>
      <c r="M9" s="266"/>
      <c r="N9" s="266"/>
      <c r="O9" s="266"/>
      <c r="P9" s="266"/>
      <c r="Q9" s="266"/>
      <c r="R9" s="266"/>
      <c r="S9" s="266"/>
      <c r="T9" s="266"/>
      <c r="U9" s="286" t="s">
        <v>86</v>
      </c>
      <c r="V9" s="287"/>
      <c r="W9" s="287"/>
      <c r="X9" s="288"/>
      <c r="Y9" s="288"/>
      <c r="Z9" s="288"/>
      <c r="AA9" s="40"/>
    </row>
    <row r="10" spans="1:28" ht="12.75" customHeight="1" x14ac:dyDescent="0.2">
      <c r="A10" s="245" t="s">
        <v>59</v>
      </c>
      <c r="B10" s="245"/>
      <c r="C10" s="245"/>
      <c r="D10" s="245"/>
      <c r="E10" s="245"/>
      <c r="F10" s="245"/>
      <c r="G10" s="245"/>
      <c r="H10" s="245"/>
      <c r="I10" s="245"/>
      <c r="J10" s="245"/>
      <c r="K10" s="245"/>
      <c r="M10" s="266"/>
      <c r="N10" s="266"/>
      <c r="O10" s="266"/>
      <c r="P10" s="266"/>
      <c r="Q10" s="266"/>
      <c r="R10" s="266"/>
      <c r="S10" s="266"/>
      <c r="T10" s="266"/>
      <c r="U10" s="287"/>
      <c r="V10" s="287"/>
      <c r="W10" s="287"/>
      <c r="X10" s="288"/>
      <c r="Y10" s="288"/>
      <c r="Z10" s="288"/>
      <c r="AA10" s="40"/>
    </row>
    <row r="11" spans="1:28" x14ac:dyDescent="0.2">
      <c r="A11" s="245" t="s">
        <v>17</v>
      </c>
      <c r="B11" s="245"/>
      <c r="C11" s="245"/>
      <c r="D11" s="245"/>
      <c r="E11" s="245"/>
      <c r="F11" s="245"/>
      <c r="G11" s="245"/>
      <c r="H11" s="245"/>
      <c r="I11" s="245"/>
      <c r="J11" s="245"/>
      <c r="K11" s="245"/>
      <c r="M11" s="266"/>
      <c r="N11" s="266"/>
      <c r="O11" s="266"/>
      <c r="P11" s="266"/>
      <c r="Q11" s="266"/>
      <c r="R11" s="266"/>
      <c r="S11" s="266"/>
      <c r="T11" s="266"/>
      <c r="U11" s="287"/>
      <c r="V11" s="287"/>
      <c r="W11" s="287"/>
      <c r="X11" s="288"/>
      <c r="Y11" s="288"/>
      <c r="Z11" s="288"/>
      <c r="AA11" s="40"/>
    </row>
    <row r="12" spans="1:28" ht="12.75" customHeight="1" x14ac:dyDescent="0.2">
      <c r="A12" s="259" t="s">
        <v>188</v>
      </c>
      <c r="B12" s="259"/>
      <c r="C12" s="259"/>
      <c r="D12" s="259"/>
      <c r="E12" s="259"/>
      <c r="F12" s="259"/>
      <c r="G12" s="259"/>
      <c r="H12" s="259"/>
      <c r="I12" s="259"/>
      <c r="J12" s="259"/>
      <c r="K12" s="259"/>
      <c r="M12" s="2"/>
      <c r="N12" s="2"/>
      <c r="O12" s="2"/>
      <c r="P12" s="2"/>
      <c r="Q12" s="2"/>
      <c r="R12" s="2"/>
      <c r="U12" s="287"/>
      <c r="V12" s="287"/>
      <c r="W12" s="287"/>
      <c r="X12" s="288"/>
      <c r="Y12" s="288"/>
      <c r="Z12" s="288"/>
      <c r="AA12" s="40"/>
    </row>
    <row r="13" spans="1:28" x14ac:dyDescent="0.2">
      <c r="A13" s="268" t="s">
        <v>64</v>
      </c>
      <c r="B13" s="268"/>
      <c r="C13" s="268"/>
      <c r="D13" s="268"/>
      <c r="E13" s="268"/>
      <c r="F13" s="268"/>
      <c r="G13" s="268"/>
      <c r="H13" s="268"/>
      <c r="I13" s="268"/>
      <c r="J13" s="268"/>
      <c r="K13" s="268"/>
      <c r="M13" s="258" t="s">
        <v>20</v>
      </c>
      <c r="N13" s="258"/>
      <c r="O13" s="258"/>
      <c r="P13" s="258"/>
      <c r="Q13" s="258"/>
      <c r="R13" s="258"/>
      <c r="S13" s="258"/>
      <c r="T13" s="258"/>
      <c r="U13" s="40"/>
      <c r="V13" s="40"/>
      <c r="W13" s="40"/>
      <c r="X13" s="40"/>
      <c r="Y13" s="40"/>
      <c r="Z13" s="40"/>
      <c r="AA13" s="40"/>
    </row>
    <row r="14" spans="1:28" ht="12.75" customHeight="1" x14ac:dyDescent="0.2">
      <c r="A14" s="268" t="s">
        <v>60</v>
      </c>
      <c r="B14" s="268"/>
      <c r="C14" s="268"/>
      <c r="D14" s="268"/>
      <c r="E14" s="268"/>
      <c r="F14" s="268"/>
      <c r="G14" s="268"/>
      <c r="H14" s="268"/>
      <c r="I14" s="268"/>
      <c r="J14" s="268"/>
      <c r="K14" s="268"/>
      <c r="M14" s="242" t="s">
        <v>132</v>
      </c>
      <c r="N14" s="242"/>
      <c r="O14" s="242"/>
      <c r="P14" s="242"/>
      <c r="Q14" s="242"/>
      <c r="R14" s="242"/>
      <c r="S14" s="242"/>
      <c r="T14" s="242"/>
      <c r="U14" s="40"/>
      <c r="V14" s="40"/>
      <c r="W14" s="40"/>
      <c r="X14" s="40"/>
      <c r="Y14" s="40"/>
      <c r="Z14" s="40"/>
      <c r="AA14" s="40"/>
    </row>
    <row r="15" spans="1:28" ht="12.75" customHeight="1" x14ac:dyDescent="0.2">
      <c r="A15" s="265" t="s">
        <v>129</v>
      </c>
      <c r="B15" s="265"/>
      <c r="C15" s="265"/>
      <c r="D15" s="265"/>
      <c r="E15" s="265"/>
      <c r="F15" s="265"/>
      <c r="G15" s="265"/>
      <c r="H15" s="265"/>
      <c r="I15" s="265"/>
      <c r="J15" s="265"/>
      <c r="K15" s="265"/>
      <c r="M15" s="242" t="s">
        <v>133</v>
      </c>
      <c r="N15" s="242"/>
      <c r="O15" s="242"/>
      <c r="P15" s="242"/>
      <c r="Q15" s="242"/>
      <c r="R15" s="242"/>
      <c r="S15" s="242"/>
      <c r="T15" s="242"/>
      <c r="U15" s="289" t="s">
        <v>87</v>
      </c>
      <c r="V15" s="289"/>
      <c r="W15" s="289"/>
      <c r="X15" s="289"/>
      <c r="Y15" s="289"/>
      <c r="Z15" s="289"/>
      <c r="AA15" s="40"/>
    </row>
    <row r="16" spans="1:28" ht="12.75" customHeight="1" x14ac:dyDescent="0.25">
      <c r="A16" s="265" t="s">
        <v>130</v>
      </c>
      <c r="B16" s="265"/>
      <c r="C16" s="265"/>
      <c r="D16" s="265"/>
      <c r="E16" s="265"/>
      <c r="F16" s="265"/>
      <c r="G16" s="265"/>
      <c r="H16" s="265"/>
      <c r="I16" s="265"/>
      <c r="J16" s="265"/>
      <c r="K16" s="265"/>
      <c r="M16" s="242"/>
      <c r="N16" s="242"/>
      <c r="O16" s="242"/>
      <c r="P16" s="242"/>
      <c r="Q16" s="242"/>
      <c r="R16" s="242"/>
      <c r="S16" s="242"/>
      <c r="T16" s="242"/>
      <c r="U16" s="289"/>
      <c r="V16" s="289"/>
      <c r="W16" s="289"/>
      <c r="X16" s="289"/>
      <c r="Y16" s="289"/>
      <c r="Z16" s="289"/>
      <c r="AA16" s="293"/>
      <c r="AB16" s="138"/>
    </row>
    <row r="17" spans="1:28" ht="12.75" customHeight="1" x14ac:dyDescent="0.2">
      <c r="A17" s="245" t="s">
        <v>1</v>
      </c>
      <c r="B17" s="245"/>
      <c r="C17" s="245"/>
      <c r="D17" s="245"/>
      <c r="E17" s="245"/>
      <c r="F17" s="245"/>
      <c r="G17" s="245"/>
      <c r="H17" s="245"/>
      <c r="I17" s="245"/>
      <c r="J17" s="245"/>
      <c r="K17" s="245"/>
      <c r="M17" s="240"/>
      <c r="N17" s="240"/>
      <c r="O17" s="240"/>
      <c r="P17" s="240"/>
      <c r="Q17" s="240"/>
      <c r="R17" s="240"/>
      <c r="S17" s="240"/>
      <c r="T17" s="240"/>
      <c r="U17" s="289"/>
      <c r="V17" s="289"/>
      <c r="W17" s="289"/>
      <c r="X17" s="289"/>
      <c r="Y17" s="289"/>
      <c r="Z17" s="289"/>
      <c r="AA17" s="40"/>
    </row>
    <row r="18" spans="1:28" ht="14.25" customHeight="1" x14ac:dyDescent="0.2">
      <c r="A18" s="245" t="s">
        <v>65</v>
      </c>
      <c r="B18" s="245"/>
      <c r="C18" s="245"/>
      <c r="D18" s="245"/>
      <c r="E18" s="245"/>
      <c r="F18" s="245"/>
      <c r="G18" s="245"/>
      <c r="H18" s="245"/>
      <c r="I18" s="245"/>
      <c r="J18" s="245"/>
      <c r="K18" s="245"/>
      <c r="M18" s="240"/>
      <c r="N18" s="240"/>
      <c r="O18" s="240"/>
      <c r="P18" s="240"/>
      <c r="Q18" s="240"/>
      <c r="R18" s="240"/>
      <c r="S18" s="240"/>
      <c r="T18" s="240"/>
      <c r="U18" s="40"/>
      <c r="V18" s="40"/>
      <c r="W18" s="40"/>
      <c r="X18" s="40"/>
      <c r="Y18" s="40"/>
      <c r="Z18" s="40"/>
      <c r="AA18" s="40"/>
    </row>
    <row r="19" spans="1:28" x14ac:dyDescent="0.2">
      <c r="A19" s="245"/>
      <c r="B19" s="245"/>
      <c r="C19" s="245"/>
      <c r="D19" s="245"/>
      <c r="E19" s="245"/>
      <c r="F19" s="245"/>
      <c r="G19" s="245"/>
      <c r="H19" s="245"/>
      <c r="I19" s="245"/>
      <c r="J19" s="245"/>
      <c r="K19" s="245"/>
      <c r="M19" s="240"/>
      <c r="N19" s="240"/>
      <c r="O19" s="240"/>
      <c r="P19" s="240"/>
      <c r="Q19" s="240"/>
      <c r="R19" s="240"/>
      <c r="S19" s="240"/>
      <c r="T19" s="240"/>
      <c r="U19" s="40"/>
      <c r="V19" s="40"/>
      <c r="W19" s="40"/>
      <c r="X19" s="40"/>
      <c r="Y19" s="40"/>
      <c r="Z19" s="40"/>
      <c r="AA19" s="40"/>
    </row>
    <row r="20" spans="1:28" ht="7.5" customHeight="1" x14ac:dyDescent="0.2">
      <c r="A20" s="266" t="s">
        <v>77</v>
      </c>
      <c r="B20" s="266"/>
      <c r="C20" s="266"/>
      <c r="D20" s="266"/>
      <c r="E20" s="266"/>
      <c r="F20" s="266"/>
      <c r="G20" s="266"/>
      <c r="H20" s="266"/>
      <c r="I20" s="266"/>
      <c r="J20" s="266"/>
      <c r="K20" s="266"/>
      <c r="M20" s="2"/>
      <c r="N20" s="2"/>
      <c r="O20" s="2"/>
      <c r="P20" s="2"/>
      <c r="Q20" s="2"/>
      <c r="R20" s="2"/>
      <c r="U20" s="290" t="s">
        <v>88</v>
      </c>
      <c r="V20" s="291"/>
      <c r="W20" s="291"/>
      <c r="X20" s="291"/>
      <c r="Y20" s="291"/>
      <c r="Z20" s="291"/>
      <c r="AA20" s="292"/>
    </row>
    <row r="21" spans="1:28" ht="15" customHeight="1" x14ac:dyDescent="0.2">
      <c r="A21" s="266"/>
      <c r="B21" s="266"/>
      <c r="C21" s="266"/>
      <c r="D21" s="266"/>
      <c r="E21" s="266"/>
      <c r="F21" s="266"/>
      <c r="G21" s="266"/>
      <c r="H21" s="266"/>
      <c r="I21" s="266"/>
      <c r="J21" s="266"/>
      <c r="K21" s="266"/>
      <c r="M21" s="166" t="s">
        <v>95</v>
      </c>
      <c r="N21" s="166"/>
      <c r="O21" s="166"/>
      <c r="P21" s="166"/>
      <c r="Q21" s="166"/>
      <c r="R21" s="166"/>
      <c r="S21" s="166"/>
      <c r="T21" s="166"/>
      <c r="U21" s="292"/>
      <c r="V21" s="292"/>
      <c r="W21" s="292"/>
      <c r="X21" s="292"/>
      <c r="Y21" s="292"/>
      <c r="Z21" s="292"/>
      <c r="AA21" s="292"/>
    </row>
    <row r="22" spans="1:28" ht="15" customHeight="1" x14ac:dyDescent="0.2">
      <c r="A22" s="266"/>
      <c r="B22" s="266"/>
      <c r="C22" s="266"/>
      <c r="D22" s="266"/>
      <c r="E22" s="266"/>
      <c r="F22" s="266"/>
      <c r="G22" s="266"/>
      <c r="H22" s="266"/>
      <c r="I22" s="266"/>
      <c r="J22" s="266"/>
      <c r="K22" s="266"/>
      <c r="M22" s="166"/>
      <c r="N22" s="166"/>
      <c r="O22" s="166"/>
      <c r="P22" s="166"/>
      <c r="Q22" s="166"/>
      <c r="R22" s="166"/>
      <c r="S22" s="166"/>
      <c r="T22" s="166"/>
      <c r="U22" s="292"/>
      <c r="V22" s="292"/>
      <c r="W22" s="292"/>
      <c r="X22" s="292"/>
      <c r="Y22" s="292"/>
      <c r="Z22" s="292"/>
      <c r="AA22" s="292"/>
    </row>
    <row r="23" spans="1:28" ht="24" customHeight="1" x14ac:dyDescent="0.2">
      <c r="A23" s="266"/>
      <c r="B23" s="266"/>
      <c r="C23" s="266"/>
      <c r="D23" s="266"/>
      <c r="E23" s="266"/>
      <c r="F23" s="266"/>
      <c r="G23" s="266"/>
      <c r="H23" s="266"/>
      <c r="I23" s="266"/>
      <c r="J23" s="266"/>
      <c r="K23" s="266"/>
      <c r="M23" s="166"/>
      <c r="N23" s="166"/>
      <c r="O23" s="166"/>
      <c r="P23" s="166"/>
      <c r="Q23" s="166"/>
      <c r="R23" s="166"/>
      <c r="S23" s="166"/>
      <c r="T23" s="166"/>
      <c r="U23" s="292"/>
      <c r="V23" s="292"/>
      <c r="W23" s="292"/>
      <c r="X23" s="292"/>
      <c r="Y23" s="292"/>
      <c r="Z23" s="292"/>
      <c r="AA23" s="292"/>
    </row>
    <row r="24" spans="1:28" ht="13.5" customHeight="1" x14ac:dyDescent="0.2">
      <c r="A24" s="71"/>
      <c r="B24" s="75"/>
      <c r="C24" s="75"/>
      <c r="D24" s="75"/>
      <c r="E24" s="75"/>
      <c r="F24" s="75"/>
      <c r="G24" s="75"/>
      <c r="H24" s="75"/>
      <c r="I24" s="75"/>
      <c r="J24" s="77"/>
      <c r="K24" s="2"/>
      <c r="M24" s="3"/>
      <c r="N24" s="3"/>
      <c r="O24" s="3"/>
      <c r="P24" s="3"/>
      <c r="Q24" s="3"/>
      <c r="R24" s="3"/>
    </row>
    <row r="25" spans="1:28" ht="15" x14ac:dyDescent="0.25">
      <c r="A25" s="269" t="s">
        <v>16</v>
      </c>
      <c r="B25" s="269"/>
      <c r="C25" s="269"/>
      <c r="D25" s="269"/>
      <c r="E25" s="269"/>
      <c r="F25" s="269"/>
      <c r="G25" s="269"/>
      <c r="H25" s="270"/>
      <c r="M25" s="267" t="s">
        <v>189</v>
      </c>
      <c r="N25" s="267"/>
      <c r="O25" s="267"/>
      <c r="P25" s="267"/>
      <c r="Q25" s="267"/>
      <c r="R25" s="267"/>
      <c r="S25" s="267"/>
      <c r="T25" s="267"/>
      <c r="U25" s="294" t="s">
        <v>113</v>
      </c>
      <c r="V25" s="295"/>
      <c r="W25" s="295"/>
      <c r="X25" s="295"/>
      <c r="Y25" s="295"/>
      <c r="Z25" s="295"/>
      <c r="AA25" s="295"/>
      <c r="AB25" s="295"/>
    </row>
    <row r="26" spans="1:28" ht="26.25" customHeight="1" x14ac:dyDescent="0.2">
      <c r="A26" s="4"/>
      <c r="B26" s="130" t="s">
        <v>2</v>
      </c>
      <c r="C26" s="132"/>
      <c r="D26" s="130" t="s">
        <v>3</v>
      </c>
      <c r="E26" s="131"/>
      <c r="F26" s="132"/>
      <c r="G26" s="133" t="s">
        <v>18</v>
      </c>
      <c r="H26" s="133" t="s">
        <v>10</v>
      </c>
      <c r="I26" s="130" t="s">
        <v>4</v>
      </c>
      <c r="J26" s="131"/>
      <c r="K26" s="132"/>
      <c r="M26" s="267"/>
      <c r="N26" s="267"/>
      <c r="O26" s="267"/>
      <c r="P26" s="267"/>
      <c r="Q26" s="267"/>
      <c r="R26" s="267"/>
      <c r="S26" s="267"/>
      <c r="T26" s="267"/>
      <c r="U26" s="295"/>
      <c r="V26" s="295"/>
      <c r="W26" s="295"/>
      <c r="X26" s="295"/>
      <c r="Y26" s="295"/>
      <c r="Z26" s="295"/>
      <c r="AA26" s="295"/>
      <c r="AB26" s="295"/>
    </row>
    <row r="27" spans="1:28" ht="14.25" customHeight="1" x14ac:dyDescent="0.2">
      <c r="A27" s="4"/>
      <c r="B27" s="67" t="s">
        <v>5</v>
      </c>
      <c r="C27" s="67" t="s">
        <v>6</v>
      </c>
      <c r="D27" s="67" t="s">
        <v>7</v>
      </c>
      <c r="E27" s="67" t="s">
        <v>8</v>
      </c>
      <c r="F27" s="67" t="s">
        <v>9</v>
      </c>
      <c r="G27" s="134"/>
      <c r="H27" s="134"/>
      <c r="I27" s="67" t="s">
        <v>11</v>
      </c>
      <c r="J27" s="67" t="s">
        <v>12</v>
      </c>
      <c r="K27" s="5" t="s">
        <v>13</v>
      </c>
      <c r="M27" s="267"/>
      <c r="N27" s="267"/>
      <c r="O27" s="267"/>
      <c r="P27" s="267"/>
      <c r="Q27" s="267"/>
      <c r="R27" s="267"/>
      <c r="S27" s="267"/>
      <c r="T27" s="267"/>
      <c r="U27" s="296"/>
      <c r="V27" s="296"/>
      <c r="W27" s="296"/>
      <c r="X27" s="296"/>
      <c r="Y27" s="296"/>
      <c r="Z27" s="296"/>
      <c r="AA27" s="296"/>
      <c r="AB27" s="296"/>
    </row>
    <row r="28" spans="1:28" ht="17.25" customHeight="1" x14ac:dyDescent="0.2">
      <c r="A28" s="86" t="s">
        <v>14</v>
      </c>
      <c r="B28" s="6">
        <v>14</v>
      </c>
      <c r="C28" s="6">
        <v>14</v>
      </c>
      <c r="D28" s="22">
        <v>3</v>
      </c>
      <c r="E28" s="22">
        <v>3</v>
      </c>
      <c r="F28" s="22">
        <v>2</v>
      </c>
      <c r="G28" s="22"/>
      <c r="H28" s="34" t="s">
        <v>131</v>
      </c>
      <c r="I28" s="22">
        <v>2</v>
      </c>
      <c r="J28" s="22">
        <v>1</v>
      </c>
      <c r="K28" s="22">
        <v>13</v>
      </c>
      <c r="M28" s="267"/>
      <c r="N28" s="267"/>
      <c r="O28" s="267"/>
      <c r="P28" s="267"/>
      <c r="Q28" s="267"/>
      <c r="R28" s="267"/>
      <c r="S28" s="267"/>
      <c r="T28" s="267"/>
      <c r="U28" s="285" t="str">
        <f t="shared" ref="U28" si="0">IF(SUM(B28:K28)=52,"Corect","Suma trebuie să fie 52")</f>
        <v>Corect</v>
      </c>
      <c r="V28" s="285"/>
    </row>
    <row r="29" spans="1:28" ht="15" customHeight="1" x14ac:dyDescent="0.2">
      <c r="A29" s="86" t="s">
        <v>15</v>
      </c>
      <c r="B29" s="6">
        <v>14</v>
      </c>
      <c r="C29" s="6">
        <v>12</v>
      </c>
      <c r="D29" s="22">
        <v>3</v>
      </c>
      <c r="E29" s="22">
        <v>3</v>
      </c>
      <c r="F29" s="22">
        <v>2</v>
      </c>
      <c r="G29" s="22"/>
      <c r="H29" s="22">
        <v>2</v>
      </c>
      <c r="I29" s="22">
        <v>2</v>
      </c>
      <c r="J29" s="22">
        <v>1</v>
      </c>
      <c r="K29" s="22">
        <v>13</v>
      </c>
      <c r="M29" s="267"/>
      <c r="N29" s="267"/>
      <c r="O29" s="267"/>
      <c r="P29" s="267"/>
      <c r="Q29" s="267"/>
      <c r="R29" s="267"/>
      <c r="S29" s="267"/>
      <c r="T29" s="267"/>
      <c r="U29" s="285" t="str">
        <f t="shared" ref="U29" si="1">IF(SUM(B29:K29)=52,"Corect","Suma trebuie să fie 52")</f>
        <v>Corect</v>
      </c>
      <c r="V29" s="285"/>
    </row>
    <row r="30" spans="1:28" ht="15.75" customHeight="1" x14ac:dyDescent="0.2">
      <c r="A30" s="87"/>
      <c r="B30" s="74"/>
      <c r="C30" s="74"/>
      <c r="D30" s="74"/>
      <c r="E30" s="74"/>
      <c r="F30" s="74"/>
      <c r="G30" s="74"/>
      <c r="H30" s="74"/>
      <c r="I30" s="74"/>
      <c r="J30" s="74"/>
      <c r="K30" s="30"/>
      <c r="M30" s="267"/>
      <c r="N30" s="267"/>
      <c r="O30" s="267"/>
      <c r="P30" s="267"/>
      <c r="Q30" s="267"/>
      <c r="R30" s="267"/>
      <c r="S30" s="267"/>
      <c r="T30" s="267"/>
    </row>
    <row r="31" spans="1:28" ht="34.5" customHeight="1" x14ac:dyDescent="0.2">
      <c r="A31" s="29"/>
      <c r="B31" s="84"/>
      <c r="C31" s="84"/>
      <c r="D31" s="84"/>
      <c r="E31" s="84"/>
      <c r="F31" s="84"/>
      <c r="G31" s="84"/>
      <c r="M31" s="267"/>
      <c r="N31" s="267"/>
      <c r="O31" s="267"/>
      <c r="P31" s="267"/>
      <c r="Q31" s="267"/>
      <c r="R31" s="267"/>
      <c r="S31" s="267"/>
      <c r="T31" s="267"/>
    </row>
    <row r="32" spans="1:28" ht="17.25" customHeight="1" x14ac:dyDescent="0.2">
      <c r="A32" s="244" t="s">
        <v>21</v>
      </c>
      <c r="B32" s="139"/>
      <c r="C32" s="139"/>
      <c r="D32" s="139"/>
      <c r="E32" s="139"/>
      <c r="F32" s="139"/>
      <c r="G32" s="139"/>
      <c r="H32" s="139"/>
      <c r="I32" s="139"/>
      <c r="J32" s="139"/>
      <c r="K32" s="139"/>
      <c r="L32" s="139"/>
      <c r="M32" s="139"/>
      <c r="N32" s="139"/>
      <c r="O32" s="139"/>
      <c r="P32" s="139"/>
      <c r="Q32" s="139"/>
      <c r="R32" s="139"/>
      <c r="S32" s="139"/>
      <c r="T32" s="139"/>
    </row>
    <row r="33" spans="1:34" ht="20.25" hidden="1" customHeight="1" x14ac:dyDescent="0.2">
      <c r="N33" s="8"/>
      <c r="O33" s="9" t="s">
        <v>37</v>
      </c>
      <c r="P33" s="9" t="s">
        <v>38</v>
      </c>
      <c r="Q33" s="9" t="s">
        <v>39</v>
      </c>
      <c r="R33" s="9" t="s">
        <v>91</v>
      </c>
      <c r="S33" s="9" t="s">
        <v>92</v>
      </c>
      <c r="T33" s="97"/>
    </row>
    <row r="34" spans="1:34" ht="15.75" customHeight="1" x14ac:dyDescent="0.2">
      <c r="A34" s="260" t="s">
        <v>42</v>
      </c>
      <c r="B34" s="260"/>
      <c r="C34" s="260"/>
      <c r="D34" s="260"/>
      <c r="E34" s="260"/>
      <c r="F34" s="260"/>
      <c r="G34" s="260"/>
      <c r="H34" s="260"/>
      <c r="I34" s="260"/>
      <c r="J34" s="260"/>
      <c r="K34" s="260"/>
      <c r="L34" s="260"/>
      <c r="M34" s="260"/>
      <c r="N34" s="260"/>
      <c r="O34" s="260"/>
      <c r="P34" s="260"/>
      <c r="Q34" s="260"/>
      <c r="R34" s="260"/>
      <c r="S34" s="260"/>
      <c r="T34" s="260"/>
    </row>
    <row r="35" spans="1:34" ht="23.25" customHeight="1" x14ac:dyDescent="0.2">
      <c r="A35" s="140" t="s">
        <v>27</v>
      </c>
      <c r="B35" s="142" t="s">
        <v>26</v>
      </c>
      <c r="C35" s="143"/>
      <c r="D35" s="143"/>
      <c r="E35" s="143"/>
      <c r="F35" s="143"/>
      <c r="G35" s="143"/>
      <c r="H35" s="143"/>
      <c r="I35" s="144"/>
      <c r="J35" s="133" t="s">
        <v>40</v>
      </c>
      <c r="K35" s="145" t="s">
        <v>24</v>
      </c>
      <c r="L35" s="146"/>
      <c r="M35" s="147"/>
      <c r="N35" s="145" t="s">
        <v>41</v>
      </c>
      <c r="O35" s="250"/>
      <c r="P35" s="251"/>
      <c r="Q35" s="145" t="s">
        <v>23</v>
      </c>
      <c r="R35" s="146"/>
      <c r="S35" s="147"/>
      <c r="T35" s="252" t="s">
        <v>22</v>
      </c>
    </row>
    <row r="36" spans="1:34" ht="17.25" customHeight="1" x14ac:dyDescent="0.2">
      <c r="A36" s="141"/>
      <c r="B36" s="145"/>
      <c r="C36" s="146"/>
      <c r="D36" s="146"/>
      <c r="E36" s="146"/>
      <c r="F36" s="146"/>
      <c r="G36" s="146"/>
      <c r="H36" s="146"/>
      <c r="I36" s="147"/>
      <c r="J36" s="134"/>
      <c r="K36" s="5" t="s">
        <v>28</v>
      </c>
      <c r="L36" s="5" t="s">
        <v>29</v>
      </c>
      <c r="M36" s="5" t="s">
        <v>30</v>
      </c>
      <c r="N36" s="5" t="s">
        <v>34</v>
      </c>
      <c r="O36" s="5" t="s">
        <v>7</v>
      </c>
      <c r="P36" s="5" t="s">
        <v>31</v>
      </c>
      <c r="Q36" s="5" t="s">
        <v>32</v>
      </c>
      <c r="R36" s="5" t="s">
        <v>28</v>
      </c>
      <c r="S36" s="5" t="s">
        <v>33</v>
      </c>
      <c r="T36" s="134"/>
      <c r="U36" s="297" t="s">
        <v>112</v>
      </c>
      <c r="V36" s="298"/>
      <c r="W36" s="298"/>
      <c r="X36" s="298"/>
      <c r="Y36" s="298"/>
      <c r="Z36" s="298"/>
      <c r="AA36" s="298"/>
      <c r="AB36" s="298"/>
      <c r="AC36" s="298"/>
      <c r="AD36" s="298"/>
      <c r="AE36" s="298"/>
      <c r="AF36" s="298"/>
      <c r="AG36" s="298"/>
      <c r="AH36" s="298"/>
    </row>
    <row r="37" spans="1:34" ht="36" customHeight="1" x14ac:dyDescent="0.2">
      <c r="A37" s="98" t="s">
        <v>177</v>
      </c>
      <c r="B37" s="234" t="s">
        <v>134</v>
      </c>
      <c r="C37" s="234"/>
      <c r="D37" s="234"/>
      <c r="E37" s="234"/>
      <c r="F37" s="234"/>
      <c r="G37" s="234"/>
      <c r="H37" s="234"/>
      <c r="I37" s="234"/>
      <c r="J37" s="65">
        <v>6</v>
      </c>
      <c r="K37" s="64">
        <v>2</v>
      </c>
      <c r="L37" s="64">
        <v>1</v>
      </c>
      <c r="M37" s="10">
        <v>0</v>
      </c>
      <c r="N37" s="16">
        <f>K37+L37+M37</f>
        <v>3</v>
      </c>
      <c r="O37" s="17">
        <f>P37-N37</f>
        <v>8</v>
      </c>
      <c r="P37" s="17">
        <f>ROUND(PRODUCT(J37,25)/14,0)</f>
        <v>11</v>
      </c>
      <c r="Q37" s="21" t="s">
        <v>32</v>
      </c>
      <c r="R37" s="10"/>
      <c r="S37" s="22"/>
      <c r="T37" s="10" t="s">
        <v>37</v>
      </c>
      <c r="U37" s="299"/>
      <c r="V37" s="298"/>
      <c r="W37" s="298"/>
      <c r="X37" s="298"/>
      <c r="Y37" s="298"/>
      <c r="Z37" s="298"/>
      <c r="AA37" s="298"/>
      <c r="AB37" s="298"/>
      <c r="AC37" s="298"/>
      <c r="AD37" s="298"/>
      <c r="AE37" s="298"/>
      <c r="AF37" s="298"/>
      <c r="AG37" s="298"/>
      <c r="AH37" s="298"/>
    </row>
    <row r="38" spans="1:34" ht="14.25" customHeight="1" x14ac:dyDescent="0.2">
      <c r="A38" s="73" t="s">
        <v>135</v>
      </c>
      <c r="B38" s="234" t="s">
        <v>136</v>
      </c>
      <c r="C38" s="234"/>
      <c r="D38" s="234"/>
      <c r="E38" s="234"/>
      <c r="F38" s="234"/>
      <c r="G38" s="234"/>
      <c r="H38" s="234"/>
      <c r="I38" s="234"/>
      <c r="J38" s="65">
        <v>6</v>
      </c>
      <c r="K38" s="65">
        <v>2</v>
      </c>
      <c r="L38" s="65">
        <v>1</v>
      </c>
      <c r="M38" s="10">
        <v>0</v>
      </c>
      <c r="N38" s="16">
        <f t="shared" ref="N38:N41" si="2">K38+L38+M38</f>
        <v>3</v>
      </c>
      <c r="O38" s="17">
        <f t="shared" ref="O38:O41" si="3">P38-N38</f>
        <v>8</v>
      </c>
      <c r="P38" s="17">
        <f t="shared" ref="P38:P41" si="4">ROUND(PRODUCT(J38,25)/14,0)</f>
        <v>11</v>
      </c>
      <c r="Q38" s="21" t="s">
        <v>32</v>
      </c>
      <c r="R38" s="10"/>
      <c r="S38" s="22"/>
      <c r="T38" s="10" t="s">
        <v>38</v>
      </c>
    </row>
    <row r="39" spans="1:34" ht="14.25" customHeight="1" x14ac:dyDescent="0.2">
      <c r="A39" s="73" t="s">
        <v>137</v>
      </c>
      <c r="B39" s="234" t="s">
        <v>138</v>
      </c>
      <c r="C39" s="234"/>
      <c r="D39" s="234"/>
      <c r="E39" s="234"/>
      <c r="F39" s="234"/>
      <c r="G39" s="234"/>
      <c r="H39" s="234"/>
      <c r="I39" s="234"/>
      <c r="J39" s="65">
        <v>6</v>
      </c>
      <c r="K39" s="65">
        <v>2</v>
      </c>
      <c r="L39" s="65">
        <v>1</v>
      </c>
      <c r="M39" s="10">
        <v>0</v>
      </c>
      <c r="N39" s="16">
        <f t="shared" si="2"/>
        <v>3</v>
      </c>
      <c r="O39" s="17">
        <f t="shared" si="3"/>
        <v>8</v>
      </c>
      <c r="P39" s="17">
        <f t="shared" si="4"/>
        <v>11</v>
      </c>
      <c r="Q39" s="21" t="s">
        <v>32</v>
      </c>
      <c r="R39" s="10"/>
      <c r="S39" s="22"/>
      <c r="T39" s="10" t="s">
        <v>38</v>
      </c>
    </row>
    <row r="40" spans="1:34" s="85" customFormat="1" ht="24.6" customHeight="1" x14ac:dyDescent="0.2">
      <c r="A40" s="73" t="s">
        <v>139</v>
      </c>
      <c r="B40" s="234" t="s">
        <v>140</v>
      </c>
      <c r="C40" s="234"/>
      <c r="D40" s="234"/>
      <c r="E40" s="234"/>
      <c r="F40" s="234"/>
      <c r="G40" s="234"/>
      <c r="H40" s="234"/>
      <c r="I40" s="234"/>
      <c r="J40" s="65">
        <v>6</v>
      </c>
      <c r="K40" s="65">
        <v>2</v>
      </c>
      <c r="L40" s="65">
        <v>1</v>
      </c>
      <c r="M40" s="22">
        <v>0</v>
      </c>
      <c r="N40" s="69">
        <f t="shared" si="2"/>
        <v>3</v>
      </c>
      <c r="O40" s="83">
        <f t="shared" si="3"/>
        <v>8</v>
      </c>
      <c r="P40" s="83">
        <f t="shared" si="4"/>
        <v>11</v>
      </c>
      <c r="Q40" s="94" t="s">
        <v>32</v>
      </c>
      <c r="R40" s="22"/>
      <c r="S40" s="22"/>
      <c r="T40" s="22" t="s">
        <v>37</v>
      </c>
    </row>
    <row r="41" spans="1:34" ht="24.6" customHeight="1" x14ac:dyDescent="0.2">
      <c r="A41" s="98" t="s">
        <v>178</v>
      </c>
      <c r="B41" s="234" t="s">
        <v>141</v>
      </c>
      <c r="C41" s="234"/>
      <c r="D41" s="234"/>
      <c r="E41" s="234"/>
      <c r="F41" s="234"/>
      <c r="G41" s="234"/>
      <c r="H41" s="234"/>
      <c r="I41" s="234"/>
      <c r="J41" s="65">
        <v>6</v>
      </c>
      <c r="K41" s="64">
        <v>2</v>
      </c>
      <c r="L41" s="64">
        <v>1</v>
      </c>
      <c r="M41" s="10">
        <v>0</v>
      </c>
      <c r="N41" s="16">
        <f t="shared" si="2"/>
        <v>3</v>
      </c>
      <c r="O41" s="17">
        <f t="shared" si="3"/>
        <v>8</v>
      </c>
      <c r="P41" s="17">
        <f t="shared" si="4"/>
        <v>11</v>
      </c>
      <c r="Q41" s="21" t="s">
        <v>32</v>
      </c>
      <c r="R41" s="10"/>
      <c r="S41" s="22"/>
      <c r="T41" s="10" t="s">
        <v>39</v>
      </c>
    </row>
    <row r="42" spans="1:34" x14ac:dyDescent="0.2">
      <c r="A42" s="70" t="s">
        <v>25</v>
      </c>
      <c r="B42" s="226"/>
      <c r="C42" s="227"/>
      <c r="D42" s="227"/>
      <c r="E42" s="227"/>
      <c r="F42" s="227"/>
      <c r="G42" s="227"/>
      <c r="H42" s="227"/>
      <c r="I42" s="228"/>
      <c r="J42" s="68">
        <f t="shared" ref="J42:P42" si="5">SUM(J37:J41)</f>
        <v>30</v>
      </c>
      <c r="K42" s="19">
        <f t="shared" si="5"/>
        <v>10</v>
      </c>
      <c r="L42" s="19">
        <f t="shared" si="5"/>
        <v>5</v>
      </c>
      <c r="M42" s="19">
        <f t="shared" si="5"/>
        <v>0</v>
      </c>
      <c r="N42" s="19">
        <f t="shared" si="5"/>
        <v>15</v>
      </c>
      <c r="O42" s="19">
        <f t="shared" si="5"/>
        <v>40</v>
      </c>
      <c r="P42" s="19">
        <f t="shared" si="5"/>
        <v>55</v>
      </c>
      <c r="Q42" s="19">
        <f>COUNTIF(Q37:Q41,"E")</f>
        <v>5</v>
      </c>
      <c r="R42" s="19">
        <f>COUNTIF(R37:R41,"C")</f>
        <v>0</v>
      </c>
      <c r="S42" s="19">
        <f>COUNTIF(S37:S41,"VP")</f>
        <v>0</v>
      </c>
      <c r="T42" s="42">
        <f>COUNTA(T37:T41)</f>
        <v>5</v>
      </c>
      <c r="U42" s="271" t="str">
        <f>IF(Q42&gt;=SUM(R42:S42),"Corect","E trebuie să fie cel puțin egal cu C+VP")</f>
        <v>Corect</v>
      </c>
      <c r="V42" s="272"/>
      <c r="W42" s="272"/>
    </row>
    <row r="43" spans="1:34" ht="18" customHeight="1" x14ac:dyDescent="0.2"/>
    <row r="44" spans="1:34" s="52" customFormat="1" ht="15.75" customHeight="1" x14ac:dyDescent="0.2">
      <c r="A44" s="80"/>
      <c r="B44" s="85"/>
      <c r="C44" s="85"/>
      <c r="D44" s="85"/>
      <c r="E44" s="85"/>
      <c r="F44" s="85"/>
      <c r="G44" s="85"/>
      <c r="H44" s="85"/>
      <c r="I44" s="85"/>
      <c r="J44" s="81"/>
      <c r="T44" s="96"/>
    </row>
    <row r="45" spans="1:34" ht="15.75" customHeight="1" x14ac:dyDescent="0.2">
      <c r="A45" s="260" t="s">
        <v>43</v>
      </c>
      <c r="B45" s="260"/>
      <c r="C45" s="260"/>
      <c r="D45" s="260"/>
      <c r="E45" s="260"/>
      <c r="F45" s="260"/>
      <c r="G45" s="260"/>
      <c r="H45" s="260"/>
      <c r="I45" s="260"/>
      <c r="J45" s="260"/>
      <c r="K45" s="260"/>
      <c r="L45" s="260"/>
      <c r="M45" s="260"/>
      <c r="N45" s="260"/>
      <c r="O45" s="260"/>
      <c r="P45" s="260"/>
      <c r="Q45" s="260"/>
      <c r="R45" s="260"/>
      <c r="S45" s="260"/>
      <c r="T45" s="260"/>
    </row>
    <row r="46" spans="1:34" ht="24.75" customHeight="1" x14ac:dyDescent="0.2">
      <c r="A46" s="140" t="s">
        <v>27</v>
      </c>
      <c r="B46" s="142" t="s">
        <v>26</v>
      </c>
      <c r="C46" s="143"/>
      <c r="D46" s="143"/>
      <c r="E46" s="143"/>
      <c r="F46" s="143"/>
      <c r="G46" s="143"/>
      <c r="H46" s="143"/>
      <c r="I46" s="144"/>
      <c r="J46" s="133" t="s">
        <v>40</v>
      </c>
      <c r="K46" s="145" t="s">
        <v>24</v>
      </c>
      <c r="L46" s="146"/>
      <c r="M46" s="147"/>
      <c r="N46" s="145" t="s">
        <v>41</v>
      </c>
      <c r="O46" s="250"/>
      <c r="P46" s="251"/>
      <c r="Q46" s="145" t="s">
        <v>23</v>
      </c>
      <c r="R46" s="146"/>
      <c r="S46" s="147"/>
      <c r="T46" s="252" t="s">
        <v>22</v>
      </c>
    </row>
    <row r="47" spans="1:34" ht="12.75" customHeight="1" x14ac:dyDescent="0.2">
      <c r="A47" s="141"/>
      <c r="B47" s="145"/>
      <c r="C47" s="146"/>
      <c r="D47" s="146"/>
      <c r="E47" s="146"/>
      <c r="F47" s="146"/>
      <c r="G47" s="146"/>
      <c r="H47" s="146"/>
      <c r="I47" s="147"/>
      <c r="J47" s="134"/>
      <c r="K47" s="5" t="s">
        <v>28</v>
      </c>
      <c r="L47" s="5" t="s">
        <v>29</v>
      </c>
      <c r="M47" s="5" t="s">
        <v>30</v>
      </c>
      <c r="N47" s="5" t="s">
        <v>34</v>
      </c>
      <c r="O47" s="5" t="s">
        <v>7</v>
      </c>
      <c r="P47" s="5" t="s">
        <v>31</v>
      </c>
      <c r="Q47" s="5" t="s">
        <v>32</v>
      </c>
      <c r="R47" s="5" t="s">
        <v>28</v>
      </c>
      <c r="S47" s="5" t="s">
        <v>33</v>
      </c>
      <c r="T47" s="134"/>
    </row>
    <row r="48" spans="1:34" s="85" customFormat="1" ht="24.6" customHeight="1" x14ac:dyDescent="0.2">
      <c r="A48" s="98" t="s">
        <v>179</v>
      </c>
      <c r="B48" s="234" t="s">
        <v>142</v>
      </c>
      <c r="C48" s="234"/>
      <c r="D48" s="234"/>
      <c r="E48" s="234"/>
      <c r="F48" s="234"/>
      <c r="G48" s="234"/>
      <c r="H48" s="234"/>
      <c r="I48" s="234"/>
      <c r="J48" s="65">
        <v>6</v>
      </c>
      <c r="K48" s="65">
        <v>2</v>
      </c>
      <c r="L48" s="65">
        <v>1</v>
      </c>
      <c r="M48" s="72">
        <v>0</v>
      </c>
      <c r="N48" s="69">
        <f>K48+L48+M48</f>
        <v>3</v>
      </c>
      <c r="O48" s="83">
        <f>P48-N48</f>
        <v>8</v>
      </c>
      <c r="P48" s="83">
        <f>ROUND(PRODUCT(J48,25)/14,0)</f>
        <v>11</v>
      </c>
      <c r="Q48" s="94" t="s">
        <v>32</v>
      </c>
      <c r="R48" s="22"/>
      <c r="S48" s="22"/>
      <c r="T48" s="22" t="s">
        <v>37</v>
      </c>
    </row>
    <row r="49" spans="1:23" ht="14.25" customHeight="1" x14ac:dyDescent="0.2">
      <c r="A49" s="73" t="s">
        <v>143</v>
      </c>
      <c r="B49" s="234" t="s">
        <v>144</v>
      </c>
      <c r="C49" s="234"/>
      <c r="D49" s="234"/>
      <c r="E49" s="234"/>
      <c r="F49" s="234"/>
      <c r="G49" s="234"/>
      <c r="H49" s="234"/>
      <c r="I49" s="234"/>
      <c r="J49" s="65">
        <v>5</v>
      </c>
      <c r="K49" s="65">
        <v>2</v>
      </c>
      <c r="L49" s="65">
        <v>1</v>
      </c>
      <c r="M49" s="66">
        <v>0</v>
      </c>
      <c r="N49" s="16">
        <f t="shared" ref="N49:N51" si="6">K49+L49+M49</f>
        <v>3</v>
      </c>
      <c r="O49" s="17">
        <f t="shared" ref="O49:O51" si="7">P49-N49</f>
        <v>6</v>
      </c>
      <c r="P49" s="17">
        <f t="shared" ref="P49:P51" si="8">ROUND(PRODUCT(J49,25)/14,0)</f>
        <v>9</v>
      </c>
      <c r="Q49" s="21" t="s">
        <v>32</v>
      </c>
      <c r="R49" s="10"/>
      <c r="S49" s="22"/>
      <c r="T49" s="10" t="s">
        <v>39</v>
      </c>
    </row>
    <row r="50" spans="1:23" ht="24.6" customHeight="1" x14ac:dyDescent="0.2">
      <c r="A50" s="73" t="s">
        <v>145</v>
      </c>
      <c r="B50" s="234" t="s">
        <v>146</v>
      </c>
      <c r="C50" s="234"/>
      <c r="D50" s="234"/>
      <c r="E50" s="234"/>
      <c r="F50" s="234"/>
      <c r="G50" s="234"/>
      <c r="H50" s="234"/>
      <c r="I50" s="234"/>
      <c r="J50" s="65">
        <v>6</v>
      </c>
      <c r="K50" s="65">
        <v>2</v>
      </c>
      <c r="L50" s="65">
        <v>1</v>
      </c>
      <c r="M50" s="66">
        <v>0</v>
      </c>
      <c r="N50" s="16">
        <f t="shared" si="6"/>
        <v>3</v>
      </c>
      <c r="O50" s="17">
        <f t="shared" si="7"/>
        <v>8</v>
      </c>
      <c r="P50" s="17">
        <f t="shared" si="8"/>
        <v>11</v>
      </c>
      <c r="Q50" s="21" t="s">
        <v>32</v>
      </c>
      <c r="R50" s="10"/>
      <c r="S50" s="22"/>
      <c r="T50" s="10" t="s">
        <v>38</v>
      </c>
    </row>
    <row r="51" spans="1:23" ht="24.6" customHeight="1" x14ac:dyDescent="0.2">
      <c r="A51" s="73" t="s">
        <v>147</v>
      </c>
      <c r="B51" s="234" t="s">
        <v>148</v>
      </c>
      <c r="C51" s="234"/>
      <c r="D51" s="234"/>
      <c r="E51" s="234"/>
      <c r="F51" s="234"/>
      <c r="G51" s="234"/>
      <c r="H51" s="234"/>
      <c r="I51" s="234"/>
      <c r="J51" s="65">
        <v>6</v>
      </c>
      <c r="K51" s="65">
        <v>2</v>
      </c>
      <c r="L51" s="65">
        <v>1</v>
      </c>
      <c r="M51" s="66">
        <v>0</v>
      </c>
      <c r="N51" s="16">
        <f t="shared" si="6"/>
        <v>3</v>
      </c>
      <c r="O51" s="17">
        <f t="shared" si="7"/>
        <v>8</v>
      </c>
      <c r="P51" s="17">
        <f t="shared" si="8"/>
        <v>11</v>
      </c>
      <c r="Q51" s="21" t="s">
        <v>32</v>
      </c>
      <c r="R51" s="10"/>
      <c r="S51" s="22"/>
      <c r="T51" s="10" t="s">
        <v>38</v>
      </c>
    </row>
    <row r="52" spans="1:23" ht="14.25" customHeight="1" x14ac:dyDescent="0.2">
      <c r="A52" s="73" t="s">
        <v>149</v>
      </c>
      <c r="B52" s="234" t="s">
        <v>150</v>
      </c>
      <c r="C52" s="234"/>
      <c r="D52" s="234"/>
      <c r="E52" s="234"/>
      <c r="F52" s="234"/>
      <c r="G52" s="234"/>
      <c r="H52" s="234"/>
      <c r="I52" s="234"/>
      <c r="J52" s="65">
        <v>3</v>
      </c>
      <c r="K52" s="65">
        <v>0</v>
      </c>
      <c r="L52" s="65">
        <v>2</v>
      </c>
      <c r="M52" s="66">
        <v>0</v>
      </c>
      <c r="N52" s="16">
        <f>K52+L52+M52</f>
        <v>2</v>
      </c>
      <c r="O52" s="17">
        <f>P52-N52</f>
        <v>3</v>
      </c>
      <c r="P52" s="17">
        <f>ROUND(PRODUCT(J52,25)/14,0)</f>
        <v>5</v>
      </c>
      <c r="Q52" s="21"/>
      <c r="R52" s="10" t="s">
        <v>28</v>
      </c>
      <c r="S52" s="22"/>
      <c r="T52" s="10" t="s">
        <v>38</v>
      </c>
    </row>
    <row r="53" spans="1:23" ht="14.25" customHeight="1" x14ac:dyDescent="0.2">
      <c r="A53" s="73" t="s">
        <v>151</v>
      </c>
      <c r="B53" s="234" t="s">
        <v>152</v>
      </c>
      <c r="C53" s="234"/>
      <c r="D53" s="234"/>
      <c r="E53" s="234"/>
      <c r="F53" s="234"/>
      <c r="G53" s="234"/>
      <c r="H53" s="234"/>
      <c r="I53" s="234"/>
      <c r="J53" s="65">
        <v>4</v>
      </c>
      <c r="K53" s="65">
        <v>2</v>
      </c>
      <c r="L53" s="65">
        <v>0</v>
      </c>
      <c r="M53" s="66">
        <v>0</v>
      </c>
      <c r="N53" s="16">
        <f>K53+L53+M53</f>
        <v>2</v>
      </c>
      <c r="O53" s="17">
        <f>P53-N53</f>
        <v>5</v>
      </c>
      <c r="P53" s="17">
        <f>ROUND(PRODUCT(J53,25)/14,0)</f>
        <v>7</v>
      </c>
      <c r="Q53" s="21" t="s">
        <v>32</v>
      </c>
      <c r="R53" s="10"/>
      <c r="S53" s="22"/>
      <c r="T53" s="10" t="s">
        <v>39</v>
      </c>
    </row>
    <row r="54" spans="1:23" x14ac:dyDescent="0.2">
      <c r="A54" s="70" t="s">
        <v>25</v>
      </c>
      <c r="B54" s="226"/>
      <c r="C54" s="227"/>
      <c r="D54" s="227"/>
      <c r="E54" s="227"/>
      <c r="F54" s="227"/>
      <c r="G54" s="227"/>
      <c r="H54" s="227"/>
      <c r="I54" s="228"/>
      <c r="J54" s="68">
        <f t="shared" ref="J54:P54" si="9">SUM(J48:J53)</f>
        <v>30</v>
      </c>
      <c r="K54" s="19">
        <f t="shared" si="9"/>
        <v>10</v>
      </c>
      <c r="L54" s="19">
        <f t="shared" si="9"/>
        <v>6</v>
      </c>
      <c r="M54" s="19">
        <f t="shared" si="9"/>
        <v>0</v>
      </c>
      <c r="N54" s="19">
        <f t="shared" si="9"/>
        <v>16</v>
      </c>
      <c r="O54" s="19">
        <f t="shared" si="9"/>
        <v>38</v>
      </c>
      <c r="P54" s="19">
        <f t="shared" si="9"/>
        <v>54</v>
      </c>
      <c r="Q54" s="19">
        <f>COUNTIF(Q48:Q53,"E")</f>
        <v>5</v>
      </c>
      <c r="R54" s="19">
        <f>COUNTIF(R48:R53,"C")</f>
        <v>1</v>
      </c>
      <c r="S54" s="19">
        <f>COUNTIF(S48:S53,"VP")</f>
        <v>0</v>
      </c>
      <c r="T54" s="42">
        <f>COUNTA(T48:T53)</f>
        <v>6</v>
      </c>
      <c r="U54" s="271" t="str">
        <f>IF(Q54&gt;=SUM(R54:S54),"Corect","E trebuie să fie cel puțin egal cu C+VP")</f>
        <v>Corect</v>
      </c>
      <c r="V54" s="272"/>
      <c r="W54" s="272"/>
    </row>
    <row r="55" spans="1:23" s="76" customFormat="1" x14ac:dyDescent="0.2">
      <c r="A55" s="60"/>
      <c r="B55" s="79"/>
      <c r="C55" s="79"/>
      <c r="D55" s="79"/>
      <c r="E55" s="79"/>
      <c r="F55" s="79"/>
      <c r="G55" s="79"/>
      <c r="H55" s="79"/>
      <c r="I55" s="79"/>
      <c r="J55" s="79"/>
      <c r="K55" s="60"/>
      <c r="L55" s="60"/>
      <c r="M55" s="60"/>
      <c r="N55" s="60"/>
      <c r="O55" s="60"/>
      <c r="P55" s="60"/>
      <c r="Q55" s="60"/>
      <c r="R55" s="60"/>
      <c r="S55" s="60"/>
      <c r="T55" s="61"/>
      <c r="U55" s="62"/>
    </row>
    <row r="56" spans="1:23" s="76" customFormat="1" x14ac:dyDescent="0.2">
      <c r="A56" s="60"/>
      <c r="B56" s="79"/>
      <c r="C56" s="79"/>
      <c r="D56" s="79"/>
      <c r="E56" s="79"/>
      <c r="F56" s="79"/>
      <c r="G56" s="79"/>
      <c r="H56" s="79"/>
      <c r="I56" s="79"/>
      <c r="J56" s="79"/>
      <c r="K56" s="60"/>
      <c r="L56" s="60"/>
      <c r="M56" s="60"/>
      <c r="N56" s="60"/>
      <c r="O56" s="60"/>
      <c r="P56" s="60"/>
      <c r="Q56" s="60"/>
      <c r="R56" s="60"/>
      <c r="S56" s="60"/>
      <c r="T56" s="61"/>
      <c r="U56" s="62"/>
    </row>
    <row r="57" spans="1:23" s="76" customFormat="1" x14ac:dyDescent="0.2">
      <c r="A57" s="60"/>
      <c r="B57" s="79"/>
      <c r="C57" s="79"/>
      <c r="D57" s="79"/>
      <c r="E57" s="79"/>
      <c r="F57" s="79"/>
      <c r="G57" s="79"/>
      <c r="H57" s="79"/>
      <c r="I57" s="79"/>
      <c r="J57" s="79"/>
      <c r="K57" s="60"/>
      <c r="L57" s="60"/>
      <c r="M57" s="60"/>
      <c r="N57" s="60"/>
      <c r="O57" s="60"/>
      <c r="P57" s="60"/>
      <c r="Q57" s="60"/>
      <c r="R57" s="60"/>
      <c r="S57" s="60"/>
      <c r="T57" s="61"/>
      <c r="U57" s="62"/>
    </row>
    <row r="58" spans="1:23" s="76" customFormat="1" x14ac:dyDescent="0.2">
      <c r="A58" s="60"/>
      <c r="B58" s="79"/>
      <c r="C58" s="79"/>
      <c r="D58" s="79"/>
      <c r="E58" s="79"/>
      <c r="F58" s="79"/>
      <c r="G58" s="79"/>
      <c r="H58" s="79"/>
      <c r="I58" s="79"/>
      <c r="J58" s="79"/>
      <c r="K58" s="60"/>
      <c r="L58" s="60"/>
      <c r="M58" s="60"/>
      <c r="N58" s="60"/>
      <c r="O58" s="60"/>
      <c r="P58" s="60"/>
      <c r="Q58" s="60"/>
      <c r="R58" s="60"/>
      <c r="S58" s="60"/>
      <c r="T58" s="61"/>
      <c r="U58" s="62"/>
    </row>
    <row r="59" spans="1:23" s="76" customFormat="1" x14ac:dyDescent="0.2">
      <c r="A59" s="60"/>
      <c r="B59" s="79"/>
      <c r="C59" s="79"/>
      <c r="D59" s="79"/>
      <c r="E59" s="79"/>
      <c r="F59" s="79"/>
      <c r="G59" s="79"/>
      <c r="H59" s="79"/>
      <c r="I59" s="79"/>
      <c r="J59" s="79"/>
      <c r="K59" s="60"/>
      <c r="L59" s="60"/>
      <c r="M59" s="60"/>
      <c r="N59" s="60"/>
      <c r="O59" s="60"/>
      <c r="P59" s="60"/>
      <c r="Q59" s="60"/>
      <c r="R59" s="60"/>
      <c r="S59" s="60"/>
      <c r="T59" s="61"/>
      <c r="U59" s="62"/>
    </row>
    <row r="60" spans="1:23" s="76" customFormat="1" x14ac:dyDescent="0.2">
      <c r="A60" s="60"/>
      <c r="B60" s="79"/>
      <c r="C60" s="79"/>
      <c r="D60" s="79"/>
      <c r="E60" s="79"/>
      <c r="F60" s="79"/>
      <c r="G60" s="79"/>
      <c r="H60" s="79"/>
      <c r="I60" s="79"/>
      <c r="J60" s="79"/>
      <c r="K60" s="60"/>
      <c r="L60" s="60"/>
      <c r="M60" s="60"/>
      <c r="N60" s="60"/>
      <c r="O60" s="60"/>
      <c r="P60" s="60"/>
      <c r="Q60" s="60"/>
      <c r="R60" s="60"/>
      <c r="S60" s="60"/>
      <c r="T60" s="61"/>
      <c r="U60" s="62"/>
    </row>
    <row r="61" spans="1:23" s="76" customFormat="1" x14ac:dyDescent="0.2">
      <c r="A61" s="60"/>
      <c r="B61" s="79"/>
      <c r="C61" s="79"/>
      <c r="D61" s="79"/>
      <c r="E61" s="79"/>
      <c r="F61" s="79"/>
      <c r="G61" s="79"/>
      <c r="H61" s="79"/>
      <c r="I61" s="79"/>
      <c r="J61" s="79"/>
      <c r="K61" s="60"/>
      <c r="L61" s="60"/>
      <c r="M61" s="60"/>
      <c r="N61" s="60"/>
      <c r="O61" s="60"/>
      <c r="P61" s="60"/>
      <c r="Q61" s="60"/>
      <c r="R61" s="60"/>
      <c r="S61" s="60"/>
      <c r="T61" s="61"/>
      <c r="U61" s="62"/>
    </row>
    <row r="62" spans="1:23" s="76" customFormat="1" x14ac:dyDescent="0.2">
      <c r="A62" s="60"/>
      <c r="B62" s="79"/>
      <c r="C62" s="79"/>
      <c r="D62" s="79"/>
      <c r="E62" s="79"/>
      <c r="F62" s="79"/>
      <c r="G62" s="79"/>
      <c r="H62" s="79"/>
      <c r="I62" s="79"/>
      <c r="J62" s="79"/>
      <c r="K62" s="60"/>
      <c r="L62" s="60"/>
      <c r="M62" s="60"/>
      <c r="N62" s="60"/>
      <c r="O62" s="60"/>
      <c r="P62" s="60"/>
      <c r="Q62" s="60"/>
      <c r="R62" s="60"/>
      <c r="S62" s="60"/>
      <c r="T62" s="61"/>
      <c r="U62" s="62"/>
    </row>
    <row r="63" spans="1:23" ht="11.25" customHeight="1" x14ac:dyDescent="0.2"/>
    <row r="64" spans="1:23" ht="12" customHeight="1" x14ac:dyDescent="0.2">
      <c r="A64" s="260" t="s">
        <v>44</v>
      </c>
      <c r="B64" s="260"/>
      <c r="C64" s="260"/>
      <c r="D64" s="260"/>
      <c r="E64" s="260"/>
      <c r="F64" s="260"/>
      <c r="G64" s="260"/>
      <c r="H64" s="260"/>
      <c r="I64" s="260"/>
      <c r="J64" s="260"/>
      <c r="K64" s="260"/>
      <c r="L64" s="260"/>
      <c r="M64" s="260"/>
      <c r="N64" s="260"/>
      <c r="O64" s="260"/>
      <c r="P64" s="260"/>
      <c r="Q64" s="260"/>
      <c r="R64" s="260"/>
      <c r="S64" s="260"/>
      <c r="T64" s="260"/>
    </row>
    <row r="65" spans="1:23" ht="24.75" customHeight="1" x14ac:dyDescent="0.2">
      <c r="A65" s="140" t="s">
        <v>27</v>
      </c>
      <c r="B65" s="142" t="s">
        <v>26</v>
      </c>
      <c r="C65" s="143"/>
      <c r="D65" s="143"/>
      <c r="E65" s="143"/>
      <c r="F65" s="143"/>
      <c r="G65" s="143"/>
      <c r="H65" s="143"/>
      <c r="I65" s="144"/>
      <c r="J65" s="133" t="s">
        <v>40</v>
      </c>
      <c r="K65" s="145" t="s">
        <v>24</v>
      </c>
      <c r="L65" s="146"/>
      <c r="M65" s="147"/>
      <c r="N65" s="145" t="s">
        <v>41</v>
      </c>
      <c r="O65" s="250"/>
      <c r="P65" s="251"/>
      <c r="Q65" s="145" t="s">
        <v>23</v>
      </c>
      <c r="R65" s="146"/>
      <c r="S65" s="147"/>
      <c r="T65" s="252" t="s">
        <v>22</v>
      </c>
    </row>
    <row r="66" spans="1:23" ht="13.5" customHeight="1" x14ac:dyDescent="0.2">
      <c r="A66" s="141"/>
      <c r="B66" s="145"/>
      <c r="C66" s="146"/>
      <c r="D66" s="146"/>
      <c r="E66" s="146"/>
      <c r="F66" s="146"/>
      <c r="G66" s="146"/>
      <c r="H66" s="146"/>
      <c r="I66" s="147"/>
      <c r="J66" s="134"/>
      <c r="K66" s="5" t="s">
        <v>28</v>
      </c>
      <c r="L66" s="5" t="s">
        <v>29</v>
      </c>
      <c r="M66" s="5" t="s">
        <v>30</v>
      </c>
      <c r="N66" s="5" t="s">
        <v>34</v>
      </c>
      <c r="O66" s="5" t="s">
        <v>7</v>
      </c>
      <c r="P66" s="5" t="s">
        <v>31</v>
      </c>
      <c r="Q66" s="5" t="s">
        <v>32</v>
      </c>
      <c r="R66" s="5" t="s">
        <v>28</v>
      </c>
      <c r="S66" s="5" t="s">
        <v>33</v>
      </c>
      <c r="T66" s="134"/>
    </row>
    <row r="67" spans="1:23" ht="14.25" customHeight="1" x14ac:dyDescent="0.2">
      <c r="A67" s="98" t="s">
        <v>182</v>
      </c>
      <c r="B67" s="234" t="s">
        <v>153</v>
      </c>
      <c r="C67" s="234"/>
      <c r="D67" s="234"/>
      <c r="E67" s="234"/>
      <c r="F67" s="234"/>
      <c r="G67" s="234"/>
      <c r="H67" s="234"/>
      <c r="I67" s="234"/>
      <c r="J67" s="65">
        <v>6</v>
      </c>
      <c r="K67" s="65">
        <v>2</v>
      </c>
      <c r="L67" s="65">
        <v>1</v>
      </c>
      <c r="M67" s="10">
        <v>0</v>
      </c>
      <c r="N67" s="16">
        <f>K67+L67+M67</f>
        <v>3</v>
      </c>
      <c r="O67" s="17">
        <f>P67-N67</f>
        <v>8</v>
      </c>
      <c r="P67" s="17">
        <f>ROUND(PRODUCT(J67,25)/14,0)</f>
        <v>11</v>
      </c>
      <c r="Q67" s="21" t="s">
        <v>32</v>
      </c>
      <c r="R67" s="10"/>
      <c r="S67" s="22"/>
      <c r="T67" s="10" t="s">
        <v>37</v>
      </c>
    </row>
    <row r="68" spans="1:23" ht="24.6" customHeight="1" x14ac:dyDescent="0.2">
      <c r="A68" s="98" t="s">
        <v>180</v>
      </c>
      <c r="B68" s="234" t="s">
        <v>154</v>
      </c>
      <c r="C68" s="234"/>
      <c r="D68" s="234"/>
      <c r="E68" s="234"/>
      <c r="F68" s="234"/>
      <c r="G68" s="234"/>
      <c r="H68" s="234"/>
      <c r="I68" s="234"/>
      <c r="J68" s="65">
        <v>6</v>
      </c>
      <c r="K68" s="65">
        <v>2</v>
      </c>
      <c r="L68" s="65">
        <v>1</v>
      </c>
      <c r="M68" s="10">
        <v>0</v>
      </c>
      <c r="N68" s="16">
        <f t="shared" ref="N68:N72" si="10">K68+L68+M68</f>
        <v>3</v>
      </c>
      <c r="O68" s="17">
        <f t="shared" ref="O68:O72" si="11">P68-N68</f>
        <v>8</v>
      </c>
      <c r="P68" s="17">
        <f t="shared" ref="P68:P72" si="12">ROUND(PRODUCT(J68,25)/14,0)</f>
        <v>11</v>
      </c>
      <c r="Q68" s="21" t="s">
        <v>32</v>
      </c>
      <c r="R68" s="10"/>
      <c r="S68" s="22"/>
      <c r="T68" s="10" t="s">
        <v>38</v>
      </c>
    </row>
    <row r="69" spans="1:23" ht="24.6" customHeight="1" x14ac:dyDescent="0.2">
      <c r="A69" s="98" t="s">
        <v>155</v>
      </c>
      <c r="B69" s="234" t="s">
        <v>156</v>
      </c>
      <c r="C69" s="234"/>
      <c r="D69" s="234"/>
      <c r="E69" s="234"/>
      <c r="F69" s="234"/>
      <c r="G69" s="234"/>
      <c r="H69" s="234"/>
      <c r="I69" s="234"/>
      <c r="J69" s="65">
        <v>5</v>
      </c>
      <c r="K69" s="65">
        <v>2</v>
      </c>
      <c r="L69" s="65">
        <v>0</v>
      </c>
      <c r="M69" s="10">
        <v>0</v>
      </c>
      <c r="N69" s="16">
        <f t="shared" si="10"/>
        <v>2</v>
      </c>
      <c r="O69" s="17">
        <f t="shared" si="11"/>
        <v>7</v>
      </c>
      <c r="P69" s="17">
        <f t="shared" si="12"/>
        <v>9</v>
      </c>
      <c r="Q69" s="21" t="s">
        <v>32</v>
      </c>
      <c r="R69" s="10"/>
      <c r="S69" s="22"/>
      <c r="T69" s="10" t="s">
        <v>38</v>
      </c>
    </row>
    <row r="70" spans="1:23" ht="24.6" customHeight="1" x14ac:dyDescent="0.2">
      <c r="A70" s="98" t="s">
        <v>157</v>
      </c>
      <c r="B70" s="234" t="s">
        <v>158</v>
      </c>
      <c r="C70" s="234"/>
      <c r="D70" s="234"/>
      <c r="E70" s="234"/>
      <c r="F70" s="234"/>
      <c r="G70" s="234"/>
      <c r="H70" s="234"/>
      <c r="I70" s="234"/>
      <c r="J70" s="65">
        <v>5</v>
      </c>
      <c r="K70" s="65">
        <v>2</v>
      </c>
      <c r="L70" s="65">
        <v>1</v>
      </c>
      <c r="M70" s="10">
        <v>0</v>
      </c>
      <c r="N70" s="16">
        <f t="shared" si="10"/>
        <v>3</v>
      </c>
      <c r="O70" s="17">
        <f t="shared" si="11"/>
        <v>6</v>
      </c>
      <c r="P70" s="17">
        <f t="shared" si="12"/>
        <v>9</v>
      </c>
      <c r="Q70" s="21" t="s">
        <v>32</v>
      </c>
      <c r="R70" s="10"/>
      <c r="S70" s="22"/>
      <c r="T70" s="10" t="s">
        <v>38</v>
      </c>
    </row>
    <row r="71" spans="1:23" ht="14.25" customHeight="1" x14ac:dyDescent="0.2">
      <c r="A71" s="98" t="s">
        <v>159</v>
      </c>
      <c r="B71" s="234" t="s">
        <v>160</v>
      </c>
      <c r="C71" s="234"/>
      <c r="D71" s="234"/>
      <c r="E71" s="234"/>
      <c r="F71" s="234"/>
      <c r="G71" s="234"/>
      <c r="H71" s="234"/>
      <c r="I71" s="234"/>
      <c r="J71" s="65">
        <v>3</v>
      </c>
      <c r="K71" s="65">
        <v>0</v>
      </c>
      <c r="L71" s="65">
        <v>2</v>
      </c>
      <c r="M71" s="10">
        <v>0</v>
      </c>
      <c r="N71" s="16">
        <f t="shared" si="10"/>
        <v>2</v>
      </c>
      <c r="O71" s="17">
        <f t="shared" si="11"/>
        <v>3</v>
      </c>
      <c r="P71" s="17">
        <f t="shared" si="12"/>
        <v>5</v>
      </c>
      <c r="Q71" s="21"/>
      <c r="R71" s="10" t="s">
        <v>28</v>
      </c>
      <c r="S71" s="22"/>
      <c r="T71" s="10" t="s">
        <v>38</v>
      </c>
    </row>
    <row r="72" spans="1:23" ht="24.6" customHeight="1" x14ac:dyDescent="0.2">
      <c r="A72" s="98" t="s">
        <v>181</v>
      </c>
      <c r="B72" s="234" t="s">
        <v>161</v>
      </c>
      <c r="C72" s="234"/>
      <c r="D72" s="234"/>
      <c r="E72" s="234"/>
      <c r="F72" s="234"/>
      <c r="G72" s="234"/>
      <c r="H72" s="234"/>
      <c r="I72" s="234"/>
      <c r="J72" s="65">
        <v>5</v>
      </c>
      <c r="K72" s="65">
        <v>2</v>
      </c>
      <c r="L72" s="65">
        <v>1</v>
      </c>
      <c r="M72" s="10">
        <v>0</v>
      </c>
      <c r="N72" s="16">
        <f t="shared" si="10"/>
        <v>3</v>
      </c>
      <c r="O72" s="17">
        <f t="shared" si="11"/>
        <v>6</v>
      </c>
      <c r="P72" s="17">
        <f t="shared" si="12"/>
        <v>9</v>
      </c>
      <c r="Q72" s="21" t="s">
        <v>32</v>
      </c>
      <c r="R72" s="10"/>
      <c r="S72" s="22"/>
      <c r="T72" s="10" t="s">
        <v>38</v>
      </c>
    </row>
    <row r="73" spans="1:23" x14ac:dyDescent="0.2">
      <c r="A73" s="70" t="s">
        <v>25</v>
      </c>
      <c r="B73" s="226"/>
      <c r="C73" s="227"/>
      <c r="D73" s="227"/>
      <c r="E73" s="227"/>
      <c r="F73" s="227"/>
      <c r="G73" s="227"/>
      <c r="H73" s="227"/>
      <c r="I73" s="228"/>
      <c r="J73" s="68">
        <f t="shared" ref="J73:P73" si="13">SUM(J67:J72)</f>
        <v>30</v>
      </c>
      <c r="K73" s="19">
        <f t="shared" si="13"/>
        <v>10</v>
      </c>
      <c r="L73" s="19">
        <f t="shared" si="13"/>
        <v>6</v>
      </c>
      <c r="M73" s="19">
        <f t="shared" si="13"/>
        <v>0</v>
      </c>
      <c r="N73" s="19">
        <f t="shared" si="13"/>
        <v>16</v>
      </c>
      <c r="O73" s="19">
        <f t="shared" si="13"/>
        <v>38</v>
      </c>
      <c r="P73" s="19">
        <f t="shared" si="13"/>
        <v>54</v>
      </c>
      <c r="Q73" s="19">
        <f>COUNTIF(Q67:Q72,"E")</f>
        <v>5</v>
      </c>
      <c r="R73" s="19">
        <f>COUNTIF(R67:R72,"C")</f>
        <v>1</v>
      </c>
      <c r="S73" s="19">
        <f>COUNTIF(S67:S72,"VP")</f>
        <v>0</v>
      </c>
      <c r="T73" s="42">
        <f>COUNTA(T67:T72)</f>
        <v>6</v>
      </c>
      <c r="U73" s="271" t="str">
        <f>IF(Q73&gt;=SUM(R73:S73),"Corect","E trebuie să fie cel puțin egal cu C+VP")</f>
        <v>Corect</v>
      </c>
      <c r="V73" s="272"/>
      <c r="W73" s="272"/>
    </row>
    <row r="74" spans="1:23" ht="21.75" customHeight="1" x14ac:dyDescent="0.2"/>
    <row r="75" spans="1:23" s="59" customFormat="1" ht="18.75" customHeight="1" x14ac:dyDescent="0.2">
      <c r="A75" s="80"/>
      <c r="B75" s="85"/>
      <c r="C75" s="85"/>
      <c r="D75" s="85"/>
      <c r="E75" s="85"/>
      <c r="F75" s="85"/>
      <c r="G75" s="85"/>
      <c r="H75" s="85"/>
      <c r="I75" s="85"/>
      <c r="J75" s="81"/>
      <c r="T75" s="96"/>
    </row>
    <row r="76" spans="1:23" ht="15" customHeight="1" x14ac:dyDescent="0.2">
      <c r="A76" s="260" t="s">
        <v>45</v>
      </c>
      <c r="B76" s="260"/>
      <c r="C76" s="260"/>
      <c r="D76" s="260"/>
      <c r="E76" s="260"/>
      <c r="F76" s="260"/>
      <c r="G76" s="260"/>
      <c r="H76" s="260"/>
      <c r="I76" s="260"/>
      <c r="J76" s="260"/>
      <c r="K76" s="260"/>
      <c r="L76" s="260"/>
      <c r="M76" s="260"/>
      <c r="N76" s="260"/>
      <c r="O76" s="260"/>
      <c r="P76" s="260"/>
      <c r="Q76" s="260"/>
      <c r="R76" s="260"/>
      <c r="S76" s="260"/>
      <c r="T76" s="260"/>
    </row>
    <row r="77" spans="1:23" ht="13.5" customHeight="1" x14ac:dyDescent="0.2">
      <c r="A77" s="140" t="s">
        <v>27</v>
      </c>
      <c r="B77" s="142" t="s">
        <v>26</v>
      </c>
      <c r="C77" s="143"/>
      <c r="D77" s="143"/>
      <c r="E77" s="143"/>
      <c r="F77" s="143"/>
      <c r="G77" s="143"/>
      <c r="H77" s="143"/>
      <c r="I77" s="144"/>
      <c r="J77" s="133" t="s">
        <v>40</v>
      </c>
      <c r="K77" s="145" t="s">
        <v>24</v>
      </c>
      <c r="L77" s="146"/>
      <c r="M77" s="147"/>
      <c r="N77" s="145" t="s">
        <v>41</v>
      </c>
      <c r="O77" s="250"/>
      <c r="P77" s="251"/>
      <c r="Q77" s="145" t="s">
        <v>23</v>
      </c>
      <c r="R77" s="146"/>
      <c r="S77" s="147"/>
      <c r="T77" s="252" t="s">
        <v>22</v>
      </c>
    </row>
    <row r="78" spans="1:23" ht="27" customHeight="1" x14ac:dyDescent="0.2">
      <c r="A78" s="141"/>
      <c r="B78" s="145"/>
      <c r="C78" s="146"/>
      <c r="D78" s="146"/>
      <c r="E78" s="146"/>
      <c r="F78" s="146"/>
      <c r="G78" s="146"/>
      <c r="H78" s="146"/>
      <c r="I78" s="147"/>
      <c r="J78" s="134"/>
      <c r="K78" s="5" t="s">
        <v>28</v>
      </c>
      <c r="L78" s="5" t="s">
        <v>29</v>
      </c>
      <c r="M78" s="5" t="s">
        <v>30</v>
      </c>
      <c r="N78" s="5" t="s">
        <v>34</v>
      </c>
      <c r="O78" s="5" t="s">
        <v>7</v>
      </c>
      <c r="P78" s="5" t="s">
        <v>31</v>
      </c>
      <c r="Q78" s="5" t="s">
        <v>32</v>
      </c>
      <c r="R78" s="5" t="s">
        <v>28</v>
      </c>
      <c r="S78" s="5" t="s">
        <v>33</v>
      </c>
      <c r="T78" s="134"/>
      <c r="U78" s="1">
        <f>163*14+63*12</f>
        <v>3038</v>
      </c>
    </row>
    <row r="79" spans="1:23" ht="14.25" customHeight="1" x14ac:dyDescent="0.2">
      <c r="A79" s="98" t="s">
        <v>162</v>
      </c>
      <c r="B79" s="234" t="s">
        <v>163</v>
      </c>
      <c r="C79" s="234"/>
      <c r="D79" s="234"/>
      <c r="E79" s="234"/>
      <c r="F79" s="234"/>
      <c r="G79" s="234"/>
      <c r="H79" s="234"/>
      <c r="I79" s="234"/>
      <c r="J79" s="65">
        <v>4</v>
      </c>
      <c r="K79" s="65">
        <v>0</v>
      </c>
      <c r="L79" s="65">
        <v>4</v>
      </c>
      <c r="M79" s="10">
        <v>0</v>
      </c>
      <c r="N79" s="41">
        <f>K79+L79+M79</f>
        <v>4</v>
      </c>
      <c r="O79" s="17">
        <f>P79-N79</f>
        <v>4</v>
      </c>
      <c r="P79" s="17">
        <f>ROUND(PRODUCT(J79,25)/12,0)</f>
        <v>8</v>
      </c>
      <c r="Q79" s="21"/>
      <c r="R79" s="10" t="s">
        <v>28</v>
      </c>
      <c r="S79" s="22"/>
      <c r="T79" s="10" t="s">
        <v>38</v>
      </c>
    </row>
    <row r="80" spans="1:23" ht="14.25" customHeight="1" x14ac:dyDescent="0.2">
      <c r="A80" s="98" t="s">
        <v>164</v>
      </c>
      <c r="B80" s="234" t="s">
        <v>165</v>
      </c>
      <c r="C80" s="234"/>
      <c r="D80" s="234"/>
      <c r="E80" s="234"/>
      <c r="F80" s="234"/>
      <c r="G80" s="234"/>
      <c r="H80" s="234"/>
      <c r="I80" s="234"/>
      <c r="J80" s="65">
        <v>8</v>
      </c>
      <c r="K80" s="65">
        <v>2</v>
      </c>
      <c r="L80" s="65">
        <v>1</v>
      </c>
      <c r="M80" s="10">
        <v>0</v>
      </c>
      <c r="N80" s="16">
        <f t="shared" ref="N80:N83" si="14">K80+L80+M80</f>
        <v>3</v>
      </c>
      <c r="O80" s="17">
        <f t="shared" ref="O80:O83" si="15">P80-N80</f>
        <v>14</v>
      </c>
      <c r="P80" s="17">
        <f t="shared" ref="P80:P83" si="16">ROUND(PRODUCT(J80,25)/12,0)</f>
        <v>17</v>
      </c>
      <c r="Q80" s="21" t="s">
        <v>32</v>
      </c>
      <c r="R80" s="10"/>
      <c r="S80" s="22"/>
      <c r="T80" s="10" t="s">
        <v>38</v>
      </c>
    </row>
    <row r="81" spans="1:23" ht="24.6" customHeight="1" x14ac:dyDescent="0.2">
      <c r="A81" s="98" t="s">
        <v>184</v>
      </c>
      <c r="B81" s="234" t="s">
        <v>166</v>
      </c>
      <c r="C81" s="234"/>
      <c r="D81" s="234"/>
      <c r="E81" s="234"/>
      <c r="F81" s="234"/>
      <c r="G81" s="234"/>
      <c r="H81" s="234"/>
      <c r="I81" s="234"/>
      <c r="J81" s="65">
        <v>7</v>
      </c>
      <c r="K81" s="65">
        <v>2</v>
      </c>
      <c r="L81" s="65">
        <v>1</v>
      </c>
      <c r="M81" s="10">
        <v>0</v>
      </c>
      <c r="N81" s="16">
        <f t="shared" si="14"/>
        <v>3</v>
      </c>
      <c r="O81" s="17">
        <f t="shared" si="15"/>
        <v>12</v>
      </c>
      <c r="P81" s="17">
        <f t="shared" si="16"/>
        <v>15</v>
      </c>
      <c r="Q81" s="21" t="s">
        <v>32</v>
      </c>
      <c r="R81" s="10"/>
      <c r="S81" s="22"/>
      <c r="T81" s="10" t="s">
        <v>38</v>
      </c>
    </row>
    <row r="82" spans="1:23" ht="14.25" customHeight="1" x14ac:dyDescent="0.2">
      <c r="A82" s="98" t="s">
        <v>183</v>
      </c>
      <c r="B82" s="234" t="s">
        <v>167</v>
      </c>
      <c r="C82" s="234"/>
      <c r="D82" s="234"/>
      <c r="E82" s="234"/>
      <c r="F82" s="234"/>
      <c r="G82" s="234"/>
      <c r="H82" s="234"/>
      <c r="I82" s="234"/>
      <c r="J82" s="65">
        <v>7</v>
      </c>
      <c r="K82" s="65">
        <v>2</v>
      </c>
      <c r="L82" s="65">
        <v>1</v>
      </c>
      <c r="M82" s="10">
        <v>0</v>
      </c>
      <c r="N82" s="16">
        <f t="shared" si="14"/>
        <v>3</v>
      </c>
      <c r="O82" s="17">
        <f t="shared" si="15"/>
        <v>12</v>
      </c>
      <c r="P82" s="17">
        <f t="shared" si="16"/>
        <v>15</v>
      </c>
      <c r="Q82" s="21"/>
      <c r="R82" s="10" t="s">
        <v>28</v>
      </c>
      <c r="S82" s="22"/>
      <c r="T82" s="10" t="s">
        <v>39</v>
      </c>
    </row>
    <row r="83" spans="1:23" ht="14.25" customHeight="1" x14ac:dyDescent="0.2">
      <c r="A83" s="98" t="s">
        <v>168</v>
      </c>
      <c r="B83" s="234" t="s">
        <v>169</v>
      </c>
      <c r="C83" s="234"/>
      <c r="D83" s="234"/>
      <c r="E83" s="234"/>
      <c r="F83" s="234"/>
      <c r="G83" s="234"/>
      <c r="H83" s="234"/>
      <c r="I83" s="234"/>
      <c r="J83" s="65">
        <v>4</v>
      </c>
      <c r="K83" s="65">
        <v>2</v>
      </c>
      <c r="L83" s="65">
        <v>1</v>
      </c>
      <c r="M83" s="10">
        <v>0</v>
      </c>
      <c r="N83" s="16">
        <f t="shared" si="14"/>
        <v>3</v>
      </c>
      <c r="O83" s="17">
        <f t="shared" si="15"/>
        <v>5</v>
      </c>
      <c r="P83" s="17">
        <f t="shared" si="16"/>
        <v>8</v>
      </c>
      <c r="Q83" s="21" t="s">
        <v>32</v>
      </c>
      <c r="R83" s="10"/>
      <c r="S83" s="22"/>
      <c r="T83" s="10" t="s">
        <v>39</v>
      </c>
    </row>
    <row r="84" spans="1:23" x14ac:dyDescent="0.2">
      <c r="A84" s="70" t="s">
        <v>25</v>
      </c>
      <c r="B84" s="226"/>
      <c r="C84" s="227"/>
      <c r="D84" s="227"/>
      <c r="E84" s="227"/>
      <c r="F84" s="227"/>
      <c r="G84" s="227"/>
      <c r="H84" s="227"/>
      <c r="I84" s="228"/>
      <c r="J84" s="68">
        <f t="shared" ref="J84:P84" si="17">SUM(J79:J83)</f>
        <v>30</v>
      </c>
      <c r="K84" s="19">
        <f t="shared" si="17"/>
        <v>8</v>
      </c>
      <c r="L84" s="19">
        <f t="shared" si="17"/>
        <v>8</v>
      </c>
      <c r="M84" s="19">
        <f t="shared" si="17"/>
        <v>0</v>
      </c>
      <c r="N84" s="19">
        <f t="shared" si="17"/>
        <v>16</v>
      </c>
      <c r="O84" s="19">
        <f t="shared" si="17"/>
        <v>47</v>
      </c>
      <c r="P84" s="19">
        <f t="shared" si="17"/>
        <v>63</v>
      </c>
      <c r="Q84" s="19">
        <f>COUNTIF(Q79:Q83,"E")</f>
        <v>3</v>
      </c>
      <c r="R84" s="19">
        <f>COUNTIF(R79:R83,"C")</f>
        <v>2</v>
      </c>
      <c r="S84" s="19">
        <f>COUNTIF(S79:S83,"VP")</f>
        <v>0</v>
      </c>
      <c r="T84" s="42">
        <f>COUNTA(T79:T83)</f>
        <v>5</v>
      </c>
      <c r="U84" s="271" t="str">
        <f>IF(Q84&gt;=SUM(R84:S84),"Corect","E trebuie să fie cel puțin egal cu C+VP")</f>
        <v>Corect</v>
      </c>
      <c r="V84" s="272"/>
      <c r="W84" s="272"/>
    </row>
    <row r="85" spans="1:23" s="76" customFormat="1" x14ac:dyDescent="0.2">
      <c r="A85" s="60"/>
      <c r="B85" s="79"/>
      <c r="C85" s="79"/>
      <c r="D85" s="79"/>
      <c r="E85" s="79"/>
      <c r="F85" s="79"/>
      <c r="G85" s="79"/>
      <c r="H85" s="79"/>
      <c r="I85" s="79"/>
      <c r="J85" s="79"/>
      <c r="K85" s="60"/>
      <c r="L85" s="60"/>
      <c r="M85" s="60"/>
      <c r="N85" s="60"/>
      <c r="O85" s="60"/>
      <c r="P85" s="60"/>
      <c r="Q85" s="60"/>
      <c r="R85" s="60"/>
      <c r="S85" s="60"/>
      <c r="T85" s="61"/>
      <c r="U85" s="62"/>
    </row>
    <row r="86" spans="1:23" s="76" customFormat="1" x14ac:dyDescent="0.2">
      <c r="A86" s="60"/>
      <c r="B86" s="79"/>
      <c r="C86" s="79"/>
      <c r="D86" s="79"/>
      <c r="E86" s="79"/>
      <c r="F86" s="79"/>
      <c r="G86" s="79"/>
      <c r="H86" s="79"/>
      <c r="I86" s="79"/>
      <c r="J86" s="79"/>
      <c r="K86" s="60"/>
      <c r="L86" s="60"/>
      <c r="M86" s="60"/>
      <c r="N86" s="60"/>
      <c r="O86" s="60"/>
      <c r="P86" s="60"/>
      <c r="Q86" s="60"/>
      <c r="R86" s="60"/>
      <c r="S86" s="60"/>
      <c r="T86" s="61"/>
      <c r="U86" s="62"/>
    </row>
    <row r="87" spans="1:23" s="76" customFormat="1" x14ac:dyDescent="0.2">
      <c r="A87" s="60"/>
      <c r="B87" s="79"/>
      <c r="C87" s="79"/>
      <c r="D87" s="79"/>
      <c r="E87" s="79"/>
      <c r="F87" s="79"/>
      <c r="G87" s="79"/>
      <c r="H87" s="79"/>
      <c r="I87" s="79"/>
      <c r="J87" s="79"/>
      <c r="K87" s="60"/>
      <c r="L87" s="60"/>
      <c r="M87" s="60"/>
      <c r="N87" s="60"/>
      <c r="O87" s="60"/>
      <c r="P87" s="60"/>
      <c r="Q87" s="60"/>
      <c r="R87" s="60"/>
      <c r="S87" s="60"/>
      <c r="T87" s="61"/>
      <c r="U87" s="62"/>
    </row>
    <row r="88" spans="1:23" s="76" customFormat="1" x14ac:dyDescent="0.2">
      <c r="A88" s="60"/>
      <c r="B88" s="79"/>
      <c r="C88" s="79"/>
      <c r="D88" s="79"/>
      <c r="E88" s="79"/>
      <c r="F88" s="79"/>
      <c r="G88" s="79"/>
      <c r="H88" s="79"/>
      <c r="I88" s="79"/>
      <c r="J88" s="79"/>
      <c r="K88" s="60"/>
      <c r="L88" s="60"/>
      <c r="M88" s="60"/>
      <c r="N88" s="60"/>
      <c r="O88" s="60"/>
      <c r="P88" s="60"/>
      <c r="Q88" s="60"/>
      <c r="R88" s="60"/>
      <c r="S88" s="60"/>
      <c r="T88" s="61"/>
      <c r="U88" s="62"/>
    </row>
    <row r="89" spans="1:23" s="76" customFormat="1" x14ac:dyDescent="0.2">
      <c r="A89" s="60"/>
      <c r="B89" s="79"/>
      <c r="C89" s="79"/>
      <c r="D89" s="79"/>
      <c r="E89" s="79"/>
      <c r="F89" s="79"/>
      <c r="G89" s="79"/>
      <c r="H89" s="79"/>
      <c r="I89" s="79"/>
      <c r="J89" s="79"/>
      <c r="K89" s="60"/>
      <c r="L89" s="60"/>
      <c r="M89" s="60"/>
      <c r="N89" s="60"/>
      <c r="O89" s="60"/>
      <c r="P89" s="60"/>
      <c r="Q89" s="60"/>
      <c r="R89" s="60"/>
      <c r="S89" s="60"/>
      <c r="T89" s="61"/>
      <c r="U89" s="62"/>
    </row>
    <row r="90" spans="1:23" s="76" customFormat="1" x14ac:dyDescent="0.2">
      <c r="A90" s="60"/>
      <c r="B90" s="79"/>
      <c r="C90" s="79"/>
      <c r="D90" s="79"/>
      <c r="E90" s="79"/>
      <c r="F90" s="79"/>
      <c r="G90" s="79"/>
      <c r="H90" s="79"/>
      <c r="I90" s="79"/>
      <c r="J90" s="79"/>
      <c r="K90" s="60"/>
      <c r="L90" s="60"/>
      <c r="M90" s="60"/>
      <c r="N90" s="60"/>
      <c r="O90" s="60"/>
      <c r="P90" s="60"/>
      <c r="Q90" s="60"/>
      <c r="R90" s="60"/>
      <c r="S90" s="60"/>
      <c r="T90" s="61"/>
      <c r="U90" s="62"/>
    </row>
    <row r="91" spans="1:23" s="76" customFormat="1" x14ac:dyDescent="0.2">
      <c r="A91" s="60"/>
      <c r="B91" s="79"/>
      <c r="C91" s="79"/>
      <c r="D91" s="79"/>
      <c r="E91" s="79"/>
      <c r="F91" s="79"/>
      <c r="G91" s="79"/>
      <c r="H91" s="79"/>
      <c r="I91" s="79"/>
      <c r="J91" s="79"/>
      <c r="K91" s="60"/>
      <c r="L91" s="60"/>
      <c r="M91" s="60"/>
      <c r="N91" s="60"/>
      <c r="O91" s="60"/>
      <c r="P91" s="60"/>
      <c r="Q91" s="60"/>
      <c r="R91" s="60"/>
      <c r="S91" s="60"/>
      <c r="T91" s="61"/>
      <c r="U91" s="62"/>
    </row>
    <row r="92" spans="1:23" ht="19.5" customHeight="1" x14ac:dyDescent="0.2">
      <c r="A92" s="139" t="s">
        <v>46</v>
      </c>
      <c r="B92" s="139"/>
      <c r="C92" s="139"/>
      <c r="D92" s="139"/>
      <c r="E92" s="139"/>
      <c r="F92" s="139"/>
      <c r="G92" s="139"/>
      <c r="H92" s="139"/>
      <c r="I92" s="139"/>
      <c r="J92" s="139"/>
      <c r="K92" s="139"/>
      <c r="L92" s="139"/>
      <c r="M92" s="139"/>
      <c r="N92" s="139"/>
      <c r="O92" s="139"/>
      <c r="P92" s="139"/>
      <c r="Q92" s="139"/>
      <c r="R92" s="139"/>
      <c r="S92" s="139"/>
      <c r="T92" s="139"/>
    </row>
    <row r="93" spans="1:23" ht="27.75" customHeight="1" x14ac:dyDescent="0.2">
      <c r="A93" s="140" t="s">
        <v>27</v>
      </c>
      <c r="B93" s="142" t="s">
        <v>26</v>
      </c>
      <c r="C93" s="143"/>
      <c r="D93" s="143"/>
      <c r="E93" s="143"/>
      <c r="F93" s="143"/>
      <c r="G93" s="143"/>
      <c r="H93" s="143"/>
      <c r="I93" s="144"/>
      <c r="J93" s="133" t="s">
        <v>40</v>
      </c>
      <c r="K93" s="229" t="s">
        <v>24</v>
      </c>
      <c r="L93" s="229"/>
      <c r="M93" s="229"/>
      <c r="N93" s="229" t="s">
        <v>41</v>
      </c>
      <c r="O93" s="235"/>
      <c r="P93" s="235"/>
      <c r="Q93" s="229" t="s">
        <v>23</v>
      </c>
      <c r="R93" s="229"/>
      <c r="S93" s="229"/>
      <c r="T93" s="229" t="s">
        <v>22</v>
      </c>
    </row>
    <row r="94" spans="1:23" ht="12.75" customHeight="1" x14ac:dyDescent="0.2">
      <c r="A94" s="141"/>
      <c r="B94" s="145"/>
      <c r="C94" s="146"/>
      <c r="D94" s="146"/>
      <c r="E94" s="146"/>
      <c r="F94" s="146"/>
      <c r="G94" s="146"/>
      <c r="H94" s="146"/>
      <c r="I94" s="147"/>
      <c r="J94" s="134"/>
      <c r="K94" s="5" t="s">
        <v>28</v>
      </c>
      <c r="L94" s="5" t="s">
        <v>29</v>
      </c>
      <c r="M94" s="5" t="s">
        <v>30</v>
      </c>
      <c r="N94" s="5" t="s">
        <v>34</v>
      </c>
      <c r="O94" s="5" t="s">
        <v>7</v>
      </c>
      <c r="P94" s="5" t="s">
        <v>31</v>
      </c>
      <c r="Q94" s="5" t="s">
        <v>32</v>
      </c>
      <c r="R94" s="5" t="s">
        <v>28</v>
      </c>
      <c r="S94" s="5" t="s">
        <v>33</v>
      </c>
      <c r="T94" s="229"/>
    </row>
    <row r="95" spans="1:23" x14ac:dyDescent="0.2">
      <c r="A95" s="236" t="s">
        <v>173</v>
      </c>
      <c r="B95" s="237"/>
      <c r="C95" s="237"/>
      <c r="D95" s="237"/>
      <c r="E95" s="237"/>
      <c r="F95" s="237"/>
      <c r="G95" s="237"/>
      <c r="H95" s="237"/>
      <c r="I95" s="237"/>
      <c r="J95" s="237"/>
      <c r="K95" s="237"/>
      <c r="L95" s="237"/>
      <c r="M95" s="237"/>
      <c r="N95" s="237"/>
      <c r="O95" s="237"/>
      <c r="P95" s="237"/>
      <c r="Q95" s="237"/>
      <c r="R95" s="237"/>
      <c r="S95" s="237"/>
      <c r="T95" s="238"/>
    </row>
    <row r="96" spans="1:23" ht="29.25" customHeight="1" x14ac:dyDescent="0.2">
      <c r="A96" s="98" t="s">
        <v>176</v>
      </c>
      <c r="B96" s="234" t="s">
        <v>170</v>
      </c>
      <c r="C96" s="234"/>
      <c r="D96" s="234"/>
      <c r="E96" s="234"/>
      <c r="F96" s="234"/>
      <c r="G96" s="234"/>
      <c r="H96" s="234"/>
      <c r="I96" s="234"/>
      <c r="J96" s="24">
        <v>4</v>
      </c>
      <c r="K96" s="23">
        <v>2</v>
      </c>
      <c r="L96" s="23">
        <v>0</v>
      </c>
      <c r="M96" s="23">
        <v>0</v>
      </c>
      <c r="N96" s="17">
        <f t="shared" ref="N96" si="18">K96+L96+M96</f>
        <v>2</v>
      </c>
      <c r="O96" s="17">
        <f t="shared" ref="O96" si="19">P96-N96</f>
        <v>5</v>
      </c>
      <c r="P96" s="17">
        <f t="shared" ref="P96" si="20">ROUND(PRODUCT(J96,25)/14,0)</f>
        <v>7</v>
      </c>
      <c r="Q96" s="23" t="s">
        <v>32</v>
      </c>
      <c r="R96" s="23"/>
      <c r="S96" s="24"/>
      <c r="T96" s="10" t="s">
        <v>39</v>
      </c>
    </row>
    <row r="97" spans="1:20" ht="45" customHeight="1" x14ac:dyDescent="0.2">
      <c r="A97" s="98"/>
      <c r="B97" s="234" t="s">
        <v>185</v>
      </c>
      <c r="C97" s="234"/>
      <c r="D97" s="234"/>
      <c r="E97" s="234"/>
      <c r="F97" s="234"/>
      <c r="G97" s="234"/>
      <c r="H97" s="234"/>
      <c r="I97" s="234"/>
      <c r="J97" s="24">
        <v>4</v>
      </c>
      <c r="K97" s="23">
        <v>2</v>
      </c>
      <c r="L97" s="23">
        <v>0</v>
      </c>
      <c r="M97" s="23">
        <v>0</v>
      </c>
      <c r="N97" s="17">
        <f t="shared" ref="N97" si="21">K97+L97+M97</f>
        <v>2</v>
      </c>
      <c r="O97" s="17">
        <f t="shared" ref="O97" si="22">P97-N97</f>
        <v>5</v>
      </c>
      <c r="P97" s="17">
        <f t="shared" ref="P97" si="23">ROUND(PRODUCT(J97,25)/14,0)</f>
        <v>7</v>
      </c>
      <c r="Q97" s="23" t="s">
        <v>32</v>
      </c>
      <c r="R97" s="23"/>
      <c r="S97" s="24"/>
      <c r="T97" s="10" t="s">
        <v>39</v>
      </c>
    </row>
    <row r="98" spans="1:20" x14ac:dyDescent="0.2">
      <c r="A98" s="236" t="s">
        <v>174</v>
      </c>
      <c r="B98" s="253"/>
      <c r="C98" s="253"/>
      <c r="D98" s="253"/>
      <c r="E98" s="253"/>
      <c r="F98" s="253"/>
      <c r="G98" s="253"/>
      <c r="H98" s="253"/>
      <c r="I98" s="253"/>
      <c r="J98" s="253"/>
      <c r="K98" s="253"/>
      <c r="L98" s="253"/>
      <c r="M98" s="253"/>
      <c r="N98" s="253"/>
      <c r="O98" s="253"/>
      <c r="P98" s="253"/>
      <c r="Q98" s="253"/>
      <c r="R98" s="253"/>
      <c r="S98" s="253"/>
      <c r="T98" s="254"/>
    </row>
    <row r="99" spans="1:20" ht="15.75" customHeight="1" x14ac:dyDescent="0.2">
      <c r="A99" s="98" t="s">
        <v>175</v>
      </c>
      <c r="B99" s="234" t="s">
        <v>171</v>
      </c>
      <c r="C99" s="234"/>
      <c r="D99" s="234"/>
      <c r="E99" s="234"/>
      <c r="F99" s="234"/>
      <c r="G99" s="234"/>
      <c r="H99" s="234"/>
      <c r="I99" s="234"/>
      <c r="J99" s="24">
        <v>4</v>
      </c>
      <c r="K99" s="23">
        <v>2</v>
      </c>
      <c r="L99" s="23">
        <v>1</v>
      </c>
      <c r="M99" s="23">
        <v>0</v>
      </c>
      <c r="N99" s="17">
        <f t="shared" ref="N99:N100" si="24">K99+L99+M99</f>
        <v>3</v>
      </c>
      <c r="O99" s="17">
        <f t="shared" ref="O99:O100" si="25">P99-N99</f>
        <v>5</v>
      </c>
      <c r="P99" s="17">
        <f t="shared" ref="P99:P100" si="26">ROUND(PRODUCT(J99,25)/12,0)</f>
        <v>8</v>
      </c>
      <c r="Q99" s="23" t="s">
        <v>32</v>
      </c>
      <c r="R99" s="23"/>
      <c r="S99" s="24"/>
      <c r="T99" s="10" t="s">
        <v>39</v>
      </c>
    </row>
    <row r="100" spans="1:20" ht="24.6" customHeight="1" x14ac:dyDescent="0.2">
      <c r="A100" s="98" t="s">
        <v>186</v>
      </c>
      <c r="B100" s="234" t="s">
        <v>187</v>
      </c>
      <c r="C100" s="234"/>
      <c r="D100" s="234"/>
      <c r="E100" s="234"/>
      <c r="F100" s="234"/>
      <c r="G100" s="234"/>
      <c r="H100" s="234"/>
      <c r="I100" s="234"/>
      <c r="J100" s="24">
        <v>4</v>
      </c>
      <c r="K100" s="23">
        <v>2</v>
      </c>
      <c r="L100" s="23">
        <v>1</v>
      </c>
      <c r="M100" s="23">
        <v>0</v>
      </c>
      <c r="N100" s="17">
        <f t="shared" si="24"/>
        <v>3</v>
      </c>
      <c r="O100" s="17">
        <f t="shared" si="25"/>
        <v>5</v>
      </c>
      <c r="P100" s="17">
        <f t="shared" si="26"/>
        <v>8</v>
      </c>
      <c r="Q100" s="23" t="s">
        <v>32</v>
      </c>
      <c r="R100" s="23"/>
      <c r="S100" s="24"/>
      <c r="T100" s="10" t="s">
        <v>39</v>
      </c>
    </row>
    <row r="101" spans="1:20" ht="14.25" customHeight="1" x14ac:dyDescent="0.2">
      <c r="A101" s="218" t="s">
        <v>71</v>
      </c>
      <c r="B101" s="219"/>
      <c r="C101" s="219"/>
      <c r="D101" s="219"/>
      <c r="E101" s="219"/>
      <c r="F101" s="219"/>
      <c r="G101" s="219"/>
      <c r="H101" s="219"/>
      <c r="I101" s="220"/>
      <c r="J101" s="82">
        <f>SUM(J96,J99)</f>
        <v>8</v>
      </c>
      <c r="K101" s="63">
        <f t="shared" ref="K101:P101" si="27">SUM(K96,K99)</f>
        <v>4</v>
      </c>
      <c r="L101" s="63">
        <f t="shared" si="27"/>
        <v>1</v>
      </c>
      <c r="M101" s="63">
        <f t="shared" si="27"/>
        <v>0</v>
      </c>
      <c r="N101" s="63">
        <f t="shared" si="27"/>
        <v>5</v>
      </c>
      <c r="O101" s="63">
        <f t="shared" si="27"/>
        <v>10</v>
      </c>
      <c r="P101" s="63">
        <f t="shared" si="27"/>
        <v>15</v>
      </c>
      <c r="Q101" s="20">
        <f>COUNTIF(Q96,"E")+COUNTIF(Q99,"E")</f>
        <v>2</v>
      </c>
      <c r="R101" s="63">
        <f t="shared" ref="R101:S101" si="28">COUNTIF(R96,"E")+COUNTIF(R99,"E")</f>
        <v>0</v>
      </c>
      <c r="S101" s="63">
        <f t="shared" si="28"/>
        <v>0</v>
      </c>
      <c r="T101" s="25">
        <v>4</v>
      </c>
    </row>
    <row r="102" spans="1:20" ht="13.5" customHeight="1" x14ac:dyDescent="0.2">
      <c r="A102" s="197" t="s">
        <v>48</v>
      </c>
      <c r="B102" s="198"/>
      <c r="C102" s="198"/>
      <c r="D102" s="198"/>
      <c r="E102" s="198"/>
      <c r="F102" s="198"/>
      <c r="G102" s="198"/>
      <c r="H102" s="198"/>
      <c r="I102" s="198"/>
      <c r="J102" s="199"/>
      <c r="K102" s="20">
        <f>SUM(K96)*14+K99*12</f>
        <v>52</v>
      </c>
      <c r="L102" s="63">
        <f t="shared" ref="L102:P102" si="29">SUM(L96)*14+L99*12</f>
        <v>12</v>
      </c>
      <c r="M102" s="63">
        <f t="shared" si="29"/>
        <v>0</v>
      </c>
      <c r="N102" s="63">
        <f t="shared" si="29"/>
        <v>64</v>
      </c>
      <c r="O102" s="63">
        <f t="shared" si="29"/>
        <v>130</v>
      </c>
      <c r="P102" s="63">
        <f t="shared" si="29"/>
        <v>194</v>
      </c>
      <c r="Q102" s="205"/>
      <c r="R102" s="206"/>
      <c r="S102" s="206"/>
      <c r="T102" s="207"/>
    </row>
    <row r="103" spans="1:20" x14ac:dyDescent="0.2">
      <c r="A103" s="200"/>
      <c r="B103" s="201"/>
      <c r="C103" s="201"/>
      <c r="D103" s="201"/>
      <c r="E103" s="201"/>
      <c r="F103" s="201"/>
      <c r="G103" s="201"/>
      <c r="H103" s="201"/>
      <c r="I103" s="201"/>
      <c r="J103" s="202"/>
      <c r="K103" s="211">
        <f>SUM(K102:M102)</f>
        <v>64</v>
      </c>
      <c r="L103" s="212"/>
      <c r="M103" s="213"/>
      <c r="N103" s="214">
        <f>SUM(N102:O102)</f>
        <v>194</v>
      </c>
      <c r="O103" s="215"/>
      <c r="P103" s="216"/>
      <c r="Q103" s="208"/>
      <c r="R103" s="209"/>
      <c r="S103" s="209"/>
      <c r="T103" s="210"/>
    </row>
    <row r="104" spans="1:20" x14ac:dyDescent="0.2">
      <c r="A104" s="88"/>
      <c r="B104" s="11"/>
      <c r="C104" s="11"/>
      <c r="D104" s="11"/>
      <c r="E104" s="11"/>
      <c r="F104" s="11"/>
      <c r="G104" s="11"/>
      <c r="H104" s="11"/>
      <c r="I104" s="11"/>
      <c r="J104" s="78"/>
      <c r="K104" s="12"/>
      <c r="L104" s="12"/>
      <c r="M104" s="12"/>
      <c r="N104" s="13"/>
      <c r="O104" s="13"/>
      <c r="P104" s="13"/>
      <c r="Q104" s="14"/>
      <c r="R104" s="14"/>
      <c r="S104" s="14"/>
      <c r="T104" s="14"/>
    </row>
    <row r="105" spans="1:20" s="50" customFormat="1" ht="15" customHeight="1" x14ac:dyDescent="0.2">
      <c r="A105" s="139" t="s">
        <v>172</v>
      </c>
      <c r="B105" s="139"/>
      <c r="C105" s="139"/>
      <c r="D105" s="139"/>
      <c r="E105" s="139"/>
      <c r="F105" s="139"/>
      <c r="G105" s="139"/>
      <c r="H105" s="139"/>
      <c r="I105" s="139"/>
      <c r="J105" s="139"/>
      <c r="K105" s="139"/>
      <c r="L105" s="139"/>
      <c r="M105" s="139"/>
      <c r="N105" s="139"/>
      <c r="O105" s="139"/>
      <c r="P105" s="139"/>
      <c r="Q105" s="139"/>
      <c r="R105" s="139"/>
      <c r="S105" s="139"/>
      <c r="T105" s="139"/>
    </row>
    <row r="106" spans="1:20" s="50" customFormat="1" ht="21.75" customHeight="1" x14ac:dyDescent="0.2">
      <c r="A106" s="140" t="s">
        <v>27</v>
      </c>
      <c r="B106" s="142" t="s">
        <v>26</v>
      </c>
      <c r="C106" s="143"/>
      <c r="D106" s="143"/>
      <c r="E106" s="143"/>
      <c r="F106" s="143"/>
      <c r="G106" s="143"/>
      <c r="H106" s="143"/>
      <c r="I106" s="144"/>
      <c r="J106" s="133" t="s">
        <v>40</v>
      </c>
      <c r="K106" s="130" t="s">
        <v>24</v>
      </c>
      <c r="L106" s="131"/>
      <c r="M106" s="132"/>
      <c r="N106" s="130" t="s">
        <v>41</v>
      </c>
      <c r="O106" s="131"/>
      <c r="P106" s="132"/>
      <c r="Q106" s="130" t="s">
        <v>23</v>
      </c>
      <c r="R106" s="131"/>
      <c r="S106" s="132"/>
      <c r="T106" s="133" t="s">
        <v>22</v>
      </c>
    </row>
    <row r="107" spans="1:20" s="50" customFormat="1" ht="15" customHeight="1" x14ac:dyDescent="0.2">
      <c r="A107" s="141"/>
      <c r="B107" s="145"/>
      <c r="C107" s="146"/>
      <c r="D107" s="146"/>
      <c r="E107" s="146"/>
      <c r="F107" s="146"/>
      <c r="G107" s="146"/>
      <c r="H107" s="146"/>
      <c r="I107" s="147"/>
      <c r="J107" s="134"/>
      <c r="K107" s="99" t="s">
        <v>28</v>
      </c>
      <c r="L107" s="99" t="s">
        <v>29</v>
      </c>
      <c r="M107" s="99" t="s">
        <v>30</v>
      </c>
      <c r="N107" s="99" t="s">
        <v>34</v>
      </c>
      <c r="O107" s="99" t="s">
        <v>7</v>
      </c>
      <c r="P107" s="99" t="s">
        <v>31</v>
      </c>
      <c r="Q107" s="99" t="s">
        <v>32</v>
      </c>
      <c r="R107" s="99" t="s">
        <v>28</v>
      </c>
      <c r="S107" s="99" t="s">
        <v>33</v>
      </c>
      <c r="T107" s="134"/>
    </row>
    <row r="108" spans="1:20" s="50" customFormat="1" ht="15" customHeight="1" x14ac:dyDescent="0.2">
      <c r="A108" s="148" t="s">
        <v>120</v>
      </c>
      <c r="B108" s="149"/>
      <c r="C108" s="149"/>
      <c r="D108" s="149"/>
      <c r="E108" s="149"/>
      <c r="F108" s="149"/>
      <c r="G108" s="149"/>
      <c r="H108" s="149"/>
      <c r="I108" s="149"/>
      <c r="J108" s="149"/>
      <c r="K108" s="149"/>
      <c r="L108" s="149"/>
      <c r="M108" s="149"/>
      <c r="N108" s="149"/>
      <c r="O108" s="149"/>
      <c r="P108" s="149"/>
      <c r="Q108" s="149"/>
      <c r="R108" s="149"/>
      <c r="S108" s="149"/>
      <c r="T108" s="150"/>
    </row>
    <row r="109" spans="1:20" s="50" customFormat="1" ht="14.25" customHeight="1" x14ac:dyDescent="0.2">
      <c r="A109" s="57" t="s">
        <v>118</v>
      </c>
      <c r="B109" s="223" t="s">
        <v>122</v>
      </c>
      <c r="C109" s="224"/>
      <c r="D109" s="224"/>
      <c r="E109" s="224"/>
      <c r="F109" s="224"/>
      <c r="G109" s="224"/>
      <c r="H109" s="224"/>
      <c r="I109" s="225"/>
      <c r="J109" s="24">
        <v>3</v>
      </c>
      <c r="K109" s="23">
        <v>2</v>
      </c>
      <c r="L109" s="23">
        <v>0</v>
      </c>
      <c r="M109" s="23">
        <v>0</v>
      </c>
      <c r="N109" s="58">
        <f t="shared" ref="N109" si="30">K109+L109+M109</f>
        <v>2</v>
      </c>
      <c r="O109" s="58">
        <f t="shared" ref="O109" si="31">P109-N109</f>
        <v>3</v>
      </c>
      <c r="P109" s="58">
        <f>ROUND(PRODUCT(J109,25)/14,0)</f>
        <v>5</v>
      </c>
      <c r="Q109" s="53"/>
      <c r="R109" s="53"/>
      <c r="S109" s="53" t="s">
        <v>33</v>
      </c>
      <c r="T109" s="53" t="s">
        <v>39</v>
      </c>
    </row>
    <row r="110" spans="1:20" s="50" customFormat="1" ht="24.6" customHeight="1" x14ac:dyDescent="0.2">
      <c r="A110" s="57" t="s">
        <v>119</v>
      </c>
      <c r="B110" s="223" t="s">
        <v>123</v>
      </c>
      <c r="C110" s="224"/>
      <c r="D110" s="224"/>
      <c r="E110" s="224"/>
      <c r="F110" s="224"/>
      <c r="G110" s="224"/>
      <c r="H110" s="224"/>
      <c r="I110" s="225"/>
      <c r="J110" s="24">
        <v>3</v>
      </c>
      <c r="K110" s="23">
        <v>2</v>
      </c>
      <c r="L110" s="23">
        <v>0</v>
      </c>
      <c r="M110" s="23">
        <v>0</v>
      </c>
      <c r="N110" s="58">
        <f t="shared" ref="N110" si="32">K110+L110+M110</f>
        <v>2</v>
      </c>
      <c r="O110" s="58">
        <f t="shared" ref="O110" si="33">P110-N110</f>
        <v>3</v>
      </c>
      <c r="P110" s="58">
        <f>ROUND(PRODUCT(J110,25)/14,0)</f>
        <v>5</v>
      </c>
      <c r="Q110" s="53"/>
      <c r="R110" s="53"/>
      <c r="S110" s="53" t="s">
        <v>33</v>
      </c>
      <c r="T110" s="53" t="s">
        <v>39</v>
      </c>
    </row>
    <row r="111" spans="1:20" s="50" customFormat="1" ht="15" customHeight="1" x14ac:dyDescent="0.2">
      <c r="A111" s="218" t="s">
        <v>71</v>
      </c>
      <c r="B111" s="219"/>
      <c r="C111" s="219"/>
      <c r="D111" s="219"/>
      <c r="E111" s="219"/>
      <c r="F111" s="219"/>
      <c r="G111" s="219"/>
      <c r="H111" s="219"/>
      <c r="I111" s="220"/>
      <c r="J111" s="82">
        <f t="shared" ref="J111:P111" si="34">SUM(J109,J110)</f>
        <v>6</v>
      </c>
      <c r="K111" s="20">
        <f t="shared" si="34"/>
        <v>4</v>
      </c>
      <c r="L111" s="20">
        <f t="shared" si="34"/>
        <v>0</v>
      </c>
      <c r="M111" s="20">
        <f t="shared" si="34"/>
        <v>0</v>
      </c>
      <c r="N111" s="20">
        <f t="shared" si="34"/>
        <v>4</v>
      </c>
      <c r="O111" s="20">
        <f t="shared" si="34"/>
        <v>6</v>
      </c>
      <c r="P111" s="20">
        <f t="shared" si="34"/>
        <v>10</v>
      </c>
      <c r="Q111" s="20">
        <f>COUNTIF(Q109:Q110,"E")</f>
        <v>0</v>
      </c>
      <c r="R111" s="20">
        <f>COUNTIF(R109:R110,"C")</f>
        <v>0</v>
      </c>
      <c r="S111" s="20">
        <f>COUNTIF(S109:S110,"VP")</f>
        <v>2</v>
      </c>
      <c r="T111" s="25">
        <f>COUNTA(T109,T110)</f>
        <v>2</v>
      </c>
    </row>
    <row r="112" spans="1:20" ht="15" customHeight="1" x14ac:dyDescent="0.2">
      <c r="A112" s="231" t="s">
        <v>48</v>
      </c>
      <c r="B112" s="231"/>
      <c r="C112" s="231"/>
      <c r="D112" s="231"/>
      <c r="E112" s="231"/>
      <c r="F112" s="231"/>
      <c r="G112" s="231"/>
      <c r="H112" s="231"/>
      <c r="I112" s="231"/>
      <c r="J112" s="231"/>
      <c r="K112" s="20">
        <f>SUM(K109,K110)*14</f>
        <v>56</v>
      </c>
      <c r="L112" s="20">
        <f t="shared" ref="L112:P112" si="35">SUM(L109,L110)*14</f>
        <v>0</v>
      </c>
      <c r="M112" s="20">
        <f t="shared" si="35"/>
        <v>0</v>
      </c>
      <c r="N112" s="20">
        <f t="shared" si="35"/>
        <v>56</v>
      </c>
      <c r="O112" s="20">
        <f t="shared" si="35"/>
        <v>84</v>
      </c>
      <c r="P112" s="20">
        <f t="shared" si="35"/>
        <v>140</v>
      </c>
      <c r="Q112" s="232"/>
      <c r="R112" s="232"/>
      <c r="S112" s="232"/>
      <c r="T112" s="232"/>
    </row>
    <row r="113" spans="1:20" ht="15" customHeight="1" x14ac:dyDescent="0.2">
      <c r="A113" s="231"/>
      <c r="B113" s="231"/>
      <c r="C113" s="231"/>
      <c r="D113" s="231"/>
      <c r="E113" s="231"/>
      <c r="F113" s="231"/>
      <c r="G113" s="231"/>
      <c r="H113" s="231"/>
      <c r="I113" s="231"/>
      <c r="J113" s="231"/>
      <c r="K113" s="233">
        <f>SUM(K112:M112)</f>
        <v>56</v>
      </c>
      <c r="L113" s="233"/>
      <c r="M113" s="233"/>
      <c r="N113" s="135">
        <f>SUM(N112:O112)</f>
        <v>140</v>
      </c>
      <c r="O113" s="135"/>
      <c r="P113" s="135"/>
      <c r="Q113" s="232"/>
      <c r="R113" s="232"/>
      <c r="S113" s="232"/>
      <c r="T113" s="232"/>
    </row>
    <row r="114" spans="1:20" s="52" customFormat="1" ht="24" customHeight="1" x14ac:dyDescent="0.2">
      <c r="A114" s="136" t="s">
        <v>121</v>
      </c>
      <c r="B114" s="137"/>
      <c r="C114" s="137"/>
      <c r="D114" s="137"/>
      <c r="E114" s="137"/>
      <c r="F114" s="137"/>
      <c r="G114" s="137"/>
      <c r="H114" s="137"/>
      <c r="I114" s="137"/>
      <c r="J114" s="137"/>
      <c r="K114" s="137"/>
      <c r="L114" s="137"/>
      <c r="M114" s="137"/>
      <c r="N114" s="137"/>
      <c r="O114" s="137"/>
      <c r="P114" s="137"/>
      <c r="Q114" s="137"/>
      <c r="R114" s="137"/>
      <c r="S114" s="137"/>
      <c r="T114" s="137"/>
    </row>
    <row r="115" spans="1:20" s="52" customFormat="1" ht="24" customHeight="1" x14ac:dyDescent="0.2">
      <c r="A115" s="138"/>
      <c r="B115" s="138"/>
      <c r="C115" s="138"/>
      <c r="D115" s="138"/>
      <c r="E115" s="138"/>
      <c r="F115" s="138"/>
      <c r="G115" s="138"/>
      <c r="H115" s="138"/>
      <c r="I115" s="138"/>
      <c r="J115" s="138"/>
      <c r="K115" s="138"/>
      <c r="L115" s="138"/>
      <c r="M115" s="138"/>
      <c r="N115" s="138"/>
      <c r="O115" s="138"/>
      <c r="P115" s="138"/>
      <c r="Q115" s="138"/>
      <c r="R115" s="138"/>
      <c r="S115" s="138"/>
      <c r="T115" s="138"/>
    </row>
    <row r="116" spans="1:20" s="52" customFormat="1" ht="27.75" customHeight="1" x14ac:dyDescent="0.2">
      <c r="A116" s="89"/>
      <c r="B116" s="54"/>
      <c r="C116" s="54"/>
      <c r="D116" s="54"/>
      <c r="E116" s="54"/>
      <c r="F116" s="54"/>
      <c r="G116" s="54"/>
      <c r="H116" s="54"/>
      <c r="I116" s="54"/>
      <c r="J116" s="79"/>
      <c r="K116" s="55"/>
      <c r="L116" s="55"/>
      <c r="M116" s="55"/>
      <c r="N116" s="55"/>
      <c r="O116" s="55"/>
      <c r="P116" s="55"/>
      <c r="Q116" s="56"/>
      <c r="R116" s="56"/>
      <c r="S116" s="56"/>
      <c r="T116" s="56"/>
    </row>
    <row r="117" spans="1:20" ht="16.5" customHeight="1" x14ac:dyDescent="0.2">
      <c r="A117" s="203" t="s">
        <v>49</v>
      </c>
      <c r="B117" s="203"/>
      <c r="C117" s="203"/>
      <c r="D117" s="203"/>
      <c r="E117" s="203"/>
      <c r="F117" s="203"/>
      <c r="G117" s="203"/>
      <c r="H117" s="203"/>
      <c r="I117" s="203"/>
      <c r="J117" s="203"/>
      <c r="K117" s="203"/>
      <c r="L117" s="203"/>
      <c r="M117" s="203"/>
      <c r="N117" s="203"/>
      <c r="O117" s="203"/>
      <c r="P117" s="203"/>
      <c r="Q117" s="203"/>
      <c r="R117" s="203"/>
      <c r="S117" s="203"/>
      <c r="T117" s="203"/>
    </row>
    <row r="118" spans="1:20" ht="33.75" customHeight="1" x14ac:dyDescent="0.2">
      <c r="A118" s="277" t="s">
        <v>27</v>
      </c>
      <c r="B118" s="279" t="s">
        <v>26</v>
      </c>
      <c r="C118" s="280"/>
      <c r="D118" s="280"/>
      <c r="E118" s="280"/>
      <c r="F118" s="280"/>
      <c r="G118" s="280"/>
      <c r="H118" s="280"/>
      <c r="I118" s="281"/>
      <c r="J118" s="221" t="s">
        <v>40</v>
      </c>
      <c r="K118" s="226" t="s">
        <v>24</v>
      </c>
      <c r="L118" s="227"/>
      <c r="M118" s="228"/>
      <c r="N118" s="226" t="s">
        <v>41</v>
      </c>
      <c r="O118" s="227"/>
      <c r="P118" s="228"/>
      <c r="Q118" s="226" t="s">
        <v>23</v>
      </c>
      <c r="R118" s="227"/>
      <c r="S118" s="228"/>
      <c r="T118" s="221" t="s">
        <v>22</v>
      </c>
    </row>
    <row r="119" spans="1:20" ht="12.75" customHeight="1" x14ac:dyDescent="0.2">
      <c r="A119" s="278"/>
      <c r="B119" s="282"/>
      <c r="C119" s="283"/>
      <c r="D119" s="283"/>
      <c r="E119" s="283"/>
      <c r="F119" s="283"/>
      <c r="G119" s="283"/>
      <c r="H119" s="283"/>
      <c r="I119" s="284"/>
      <c r="J119" s="222"/>
      <c r="K119" s="51" t="s">
        <v>28</v>
      </c>
      <c r="L119" s="51" t="s">
        <v>29</v>
      </c>
      <c r="M119" s="51" t="s">
        <v>30</v>
      </c>
      <c r="N119" s="51" t="s">
        <v>34</v>
      </c>
      <c r="O119" s="51" t="s">
        <v>7</v>
      </c>
      <c r="P119" s="51" t="s">
        <v>31</v>
      </c>
      <c r="Q119" s="51" t="s">
        <v>32</v>
      </c>
      <c r="R119" s="51" t="s">
        <v>28</v>
      </c>
      <c r="S119" s="51" t="s">
        <v>33</v>
      </c>
      <c r="T119" s="222"/>
    </row>
    <row r="120" spans="1:20" ht="17.25" customHeight="1" x14ac:dyDescent="0.2">
      <c r="A120" s="168" t="s">
        <v>61</v>
      </c>
      <c r="B120" s="192"/>
      <c r="C120" s="192"/>
      <c r="D120" s="192"/>
      <c r="E120" s="192"/>
      <c r="F120" s="192"/>
      <c r="G120" s="192"/>
      <c r="H120" s="192"/>
      <c r="I120" s="192"/>
      <c r="J120" s="192"/>
      <c r="K120" s="192"/>
      <c r="L120" s="192"/>
      <c r="M120" s="192"/>
      <c r="N120" s="192"/>
      <c r="O120" s="192"/>
      <c r="P120" s="192"/>
      <c r="Q120" s="192"/>
      <c r="R120" s="192"/>
      <c r="S120" s="192"/>
      <c r="T120" s="169"/>
    </row>
    <row r="121" spans="1:20" ht="45" customHeight="1" x14ac:dyDescent="0.2">
      <c r="A121" s="28" t="str">
        <f>IF(ISNA(INDEX($A$34:$T$104,MATCH($B121,$B$34:$B$104,0),1)),"",INDEX($A$34:$T$104,MATCH($B121,$B$34:$B$104,0),1))</f>
        <v>UME5101</v>
      </c>
      <c r="B121" s="193" t="s">
        <v>134</v>
      </c>
      <c r="C121" s="193"/>
      <c r="D121" s="193"/>
      <c r="E121" s="193"/>
      <c r="F121" s="193"/>
      <c r="G121" s="193"/>
      <c r="H121" s="193"/>
      <c r="I121" s="193"/>
      <c r="J121" s="83">
        <f>IF(ISNA(INDEX($A$34:$T$104,MATCH($B121,$B$34:$B$104,0),10)),"",INDEX($A$34:$T$104,MATCH($B121,$B$34:$B$104,0),10))</f>
        <v>6</v>
      </c>
      <c r="K121" s="17">
        <f>IF(ISNA(INDEX($A$34:$T$104,MATCH($B121,$B$34:$B$104,0),11)),"",INDEX($A$34:$T$104,MATCH($B121,$B$34:$B$104,0),11))</f>
        <v>2</v>
      </c>
      <c r="L121" s="17">
        <f>IF(ISNA(INDEX($A$34:$T$104,MATCH($B121,$B$34:$B$104,0),12)),"",INDEX($A$34:$T$104,MATCH($B121,$B$34:$B$104,0),12))</f>
        <v>1</v>
      </c>
      <c r="M121" s="17">
        <f>IF(ISNA(INDEX($A$34:$T$104,MATCH($B121,$B$34:$B$104,0),13)),"",INDEX($A$34:$T$104,MATCH($B121,$B$34:$B$104,0),13))</f>
        <v>0</v>
      </c>
      <c r="N121" s="17">
        <f>IF(ISNA(INDEX($A$34:$T$104,MATCH($B121,$B$34:$B$104,0),14)),"",INDEX($A$34:$T$104,MATCH($B121,$B$34:$B$104,0),14))</f>
        <v>3</v>
      </c>
      <c r="O121" s="17">
        <f>IF(ISNA(INDEX($A$34:$T$104,MATCH($B121,$B$34:$B$104,0),15)),"",INDEX($A$34:$T$104,MATCH($B121,$B$34:$B$104,0),15))</f>
        <v>8</v>
      </c>
      <c r="P121" s="17">
        <f>IF(ISNA(INDEX($A$34:$T$104,MATCH($B121,$B$34:$B$104,0),16)),"",INDEX($A$34:$T$104,MATCH($B121,$B$34:$B$104,0),16))</f>
        <v>11</v>
      </c>
      <c r="Q121" s="26" t="str">
        <f>IF(ISNA(INDEX($A$34:$T$104,MATCH($B121,$B$34:$B$104,0),17)),"",INDEX($A$34:$T$104,MATCH($B121,$B$34:$B$104,0),17))</f>
        <v>E</v>
      </c>
      <c r="R121" s="26">
        <f>IF(ISNA(INDEX($A$34:$T$104,MATCH($B121,$B$34:$B$104,0),18)),"",INDEX($A$34:$T$104,MATCH($B121,$B$34:$B$104,0),18))</f>
        <v>0</v>
      </c>
      <c r="S121" s="26">
        <f>IF(ISNA(INDEX($A$34:$T$104,MATCH($B121,$B$34:$B$104,0),19)),"",INDEX($A$34:$T$104,MATCH($B121,$B$34:$B$104,0),19))</f>
        <v>0</v>
      </c>
      <c r="T121" s="18" t="s">
        <v>37</v>
      </c>
    </row>
    <row r="122" spans="1:20" ht="24.6" customHeight="1" x14ac:dyDescent="0.2">
      <c r="A122" s="28" t="str">
        <f>IF(ISNA(INDEX($A$34:$T$104,MATCH($B122,$B$34:$B$104,0),1)),"",INDEX($A$34:$T$104,MATCH($B122,$B$34:$B$104,0),1))</f>
        <v>UMG5101</v>
      </c>
      <c r="B122" s="193" t="s">
        <v>140</v>
      </c>
      <c r="C122" s="193"/>
      <c r="D122" s="193"/>
      <c r="E122" s="193"/>
      <c r="F122" s="193"/>
      <c r="G122" s="193"/>
      <c r="H122" s="193"/>
      <c r="I122" s="193"/>
      <c r="J122" s="83">
        <f>IF(ISNA(INDEX($A$34:$T$104,MATCH($B122,$B$34:$B$104,0),10)),"",INDEX($A$34:$T$104,MATCH($B122,$B$34:$B$104,0),10))</f>
        <v>6</v>
      </c>
      <c r="K122" s="17">
        <f>IF(ISNA(INDEX($A$34:$T$104,MATCH($B122,$B$34:$B$104,0),11)),"",INDEX($A$34:$T$104,MATCH($B122,$B$34:$B$104,0),11))</f>
        <v>2</v>
      </c>
      <c r="L122" s="17">
        <f>IF(ISNA(INDEX($A$34:$T$104,MATCH($B122,$B$34:$B$104,0),12)),"",INDEX($A$34:$T$104,MATCH($B122,$B$34:$B$104,0),12))</f>
        <v>1</v>
      </c>
      <c r="M122" s="17">
        <f>IF(ISNA(INDEX($A$34:$T$104,MATCH($B122,$B$34:$B$104,0),13)),"",INDEX($A$34:$T$104,MATCH($B122,$B$34:$B$104,0),13))</f>
        <v>0</v>
      </c>
      <c r="N122" s="17">
        <f>IF(ISNA(INDEX($A$34:$T$104,MATCH($B122,$B$34:$B$104,0),14)),"",INDEX($A$34:$T$104,MATCH($B122,$B$34:$B$104,0),14))</f>
        <v>3</v>
      </c>
      <c r="O122" s="17">
        <f>IF(ISNA(INDEX($A$34:$T$104,MATCH($B122,$B$34:$B$104,0),15)),"",INDEX($A$34:$T$104,MATCH($B122,$B$34:$B$104,0),15))</f>
        <v>8</v>
      </c>
      <c r="P122" s="17">
        <f>IF(ISNA(INDEX($A$34:$T$104,MATCH($B122,$B$34:$B$104,0),16)),"",INDEX($A$34:$T$104,MATCH($B122,$B$34:$B$104,0),16))</f>
        <v>11</v>
      </c>
      <c r="Q122" s="26" t="str">
        <f>IF(ISNA(INDEX($A$34:$T$104,MATCH($B122,$B$34:$B$104,0),17)),"",INDEX($A$34:$T$104,MATCH($B122,$B$34:$B$104,0),17))</f>
        <v>E</v>
      </c>
      <c r="R122" s="26">
        <f>IF(ISNA(INDEX($A$34:$T$104,MATCH($B122,$B$34:$B$104,0),18)),"",INDEX($A$34:$T$104,MATCH($B122,$B$34:$B$104,0),18))</f>
        <v>0</v>
      </c>
      <c r="S122" s="26">
        <f>IF(ISNA(INDEX($A$34:$T$104,MATCH($B122,$B$34:$B$104,0),19)),"",INDEX($A$34:$T$104,MATCH($B122,$B$34:$B$104,0),19))</f>
        <v>0</v>
      </c>
      <c r="T122" s="18" t="s">
        <v>37</v>
      </c>
    </row>
    <row r="123" spans="1:20" ht="24.6" customHeight="1" x14ac:dyDescent="0.2">
      <c r="A123" s="28" t="str">
        <f>IF(ISNA(INDEX($A$34:$T$104,MATCH($B123,$B$34:$B$104,0),1)),"",INDEX($A$34:$T$104,MATCH($B123,$B$34:$B$104,0),1))</f>
        <v>UMG5208</v>
      </c>
      <c r="B123" s="193" t="s">
        <v>142</v>
      </c>
      <c r="C123" s="193"/>
      <c r="D123" s="193"/>
      <c r="E123" s="193"/>
      <c r="F123" s="193"/>
      <c r="G123" s="193"/>
      <c r="H123" s="193"/>
      <c r="I123" s="193"/>
      <c r="J123" s="83">
        <f>IF(ISNA(INDEX($A$34:$T$104,MATCH($B123,$B$34:$B$104,0),10)),"",INDEX($A$34:$T$104,MATCH($B123,$B$34:$B$104,0),10))</f>
        <v>6</v>
      </c>
      <c r="K123" s="17">
        <f>IF(ISNA(INDEX($A$34:$T$104,MATCH($B123,$B$34:$B$104,0),11)),"",INDEX($A$34:$T$104,MATCH($B123,$B$34:$B$104,0),11))</f>
        <v>2</v>
      </c>
      <c r="L123" s="17">
        <f>IF(ISNA(INDEX($A$34:$T$104,MATCH($B123,$B$34:$B$104,0),12)),"",INDEX($A$34:$T$104,MATCH($B123,$B$34:$B$104,0),12))</f>
        <v>1</v>
      </c>
      <c r="M123" s="17">
        <f>IF(ISNA(INDEX($A$34:$T$104,MATCH($B123,$B$34:$B$104,0),13)),"",INDEX($A$34:$T$104,MATCH($B123,$B$34:$B$104,0),13))</f>
        <v>0</v>
      </c>
      <c r="N123" s="17">
        <f>IF(ISNA(INDEX($A$34:$T$104,MATCH($B123,$B$34:$B$104,0),14)),"",INDEX($A$34:$T$104,MATCH($B123,$B$34:$B$104,0),14))</f>
        <v>3</v>
      </c>
      <c r="O123" s="17">
        <f>IF(ISNA(INDEX($A$34:$T$104,MATCH($B123,$B$34:$B$104,0),15)),"",INDEX($A$34:$T$104,MATCH($B123,$B$34:$B$104,0),15))</f>
        <v>8</v>
      </c>
      <c r="P123" s="17">
        <f>IF(ISNA(INDEX($A$34:$T$104,MATCH($B123,$B$34:$B$104,0),16)),"",INDEX($A$34:$T$104,MATCH($B123,$B$34:$B$104,0),16))</f>
        <v>11</v>
      </c>
      <c r="Q123" s="26" t="str">
        <f>IF(ISNA(INDEX($A$34:$T$104,MATCH($B123,$B$34:$B$104,0),17)),"",INDEX($A$34:$T$104,MATCH($B123,$B$34:$B$104,0),17))</f>
        <v>E</v>
      </c>
      <c r="R123" s="26">
        <f>IF(ISNA(INDEX($A$34:$T$104,MATCH($B123,$B$34:$B$104,0),18)),"",INDEX($A$34:$T$104,MATCH($B123,$B$34:$B$104,0),18))</f>
        <v>0</v>
      </c>
      <c r="S123" s="26">
        <f>IF(ISNA(INDEX($A$34:$T$104,MATCH($B123,$B$34:$B$104,0),19)),"",INDEX($A$34:$T$104,MATCH($B123,$B$34:$B$104,0),19))</f>
        <v>0</v>
      </c>
      <c r="T123" s="18" t="s">
        <v>37</v>
      </c>
    </row>
    <row r="124" spans="1:20" ht="14.25" customHeight="1" x14ac:dyDescent="0.2">
      <c r="A124" s="28" t="str">
        <f>IF(ISNA(INDEX($A$34:$T$104,MATCH($B124,$B$34:$B$104,0),1)),"",INDEX($A$34:$T$104,MATCH($B124,$B$34:$B$104,0),1))</f>
        <v>UMG4301</v>
      </c>
      <c r="B124" s="193" t="s">
        <v>153</v>
      </c>
      <c r="C124" s="193"/>
      <c r="D124" s="193"/>
      <c r="E124" s="193"/>
      <c r="F124" s="193"/>
      <c r="G124" s="193"/>
      <c r="H124" s="193"/>
      <c r="I124" s="193"/>
      <c r="J124" s="83">
        <f>IF(ISNA(INDEX($A$34:$T$104,MATCH($B124,$B$34:$B$104,0),10)),"",INDEX($A$34:$T$104,MATCH($B124,$B$34:$B$104,0),10))</f>
        <v>6</v>
      </c>
      <c r="K124" s="17">
        <f>IF(ISNA(INDEX($A$34:$T$104,MATCH($B124,$B$34:$B$104,0),11)),"",INDEX($A$34:$T$104,MATCH($B124,$B$34:$B$104,0),11))</f>
        <v>2</v>
      </c>
      <c r="L124" s="17">
        <f>IF(ISNA(INDEX($A$34:$T$104,MATCH($B124,$B$34:$B$104,0),12)),"",INDEX($A$34:$T$104,MATCH($B124,$B$34:$B$104,0),12))</f>
        <v>1</v>
      </c>
      <c r="M124" s="17">
        <f>IF(ISNA(INDEX($A$34:$T$104,MATCH($B124,$B$34:$B$104,0),13)),"",INDEX($A$34:$T$104,MATCH($B124,$B$34:$B$104,0),13))</f>
        <v>0</v>
      </c>
      <c r="N124" s="17">
        <f>IF(ISNA(INDEX($A$34:$T$104,MATCH($B124,$B$34:$B$104,0),14)),"",INDEX($A$34:$T$104,MATCH($B124,$B$34:$B$104,0),14))</f>
        <v>3</v>
      </c>
      <c r="O124" s="17">
        <f>IF(ISNA(INDEX($A$34:$T$104,MATCH($B124,$B$34:$B$104,0),15)),"",INDEX($A$34:$T$104,MATCH($B124,$B$34:$B$104,0),15))</f>
        <v>8</v>
      </c>
      <c r="P124" s="17">
        <f>IF(ISNA(INDEX($A$34:$T$104,MATCH($B124,$B$34:$B$104,0),16)),"",INDEX($A$34:$T$104,MATCH($B124,$B$34:$B$104,0),16))</f>
        <v>11</v>
      </c>
      <c r="Q124" s="26" t="str">
        <f>IF(ISNA(INDEX($A$34:$T$104,MATCH($B124,$B$34:$B$104,0),17)),"",INDEX($A$34:$T$104,MATCH($B124,$B$34:$B$104,0),17))</f>
        <v>E</v>
      </c>
      <c r="R124" s="26">
        <f>IF(ISNA(INDEX($A$34:$T$104,MATCH($B124,$B$34:$B$104,0),18)),"",INDEX($A$34:$T$104,MATCH($B124,$B$34:$B$104,0),18))</f>
        <v>0</v>
      </c>
      <c r="S124" s="26">
        <f>IF(ISNA(INDEX($A$34:$T$104,MATCH($B124,$B$34:$B$104,0),19)),"",INDEX($A$34:$T$104,MATCH($B124,$B$34:$B$104,0),19))</f>
        <v>0</v>
      </c>
      <c r="T124" s="18" t="s">
        <v>37</v>
      </c>
    </row>
    <row r="125" spans="1:20" x14ac:dyDescent="0.2">
      <c r="A125" s="70" t="s">
        <v>25</v>
      </c>
      <c r="B125" s="194"/>
      <c r="C125" s="195"/>
      <c r="D125" s="195"/>
      <c r="E125" s="195"/>
      <c r="F125" s="195"/>
      <c r="G125" s="195"/>
      <c r="H125" s="195"/>
      <c r="I125" s="196"/>
      <c r="J125" s="82">
        <f>IF(ISNA(SUM(J121:J124)),"",SUM(J121:J124))</f>
        <v>24</v>
      </c>
      <c r="K125" s="20">
        <f t="shared" ref="K125:P125" si="36">SUM(K121:K124)</f>
        <v>8</v>
      </c>
      <c r="L125" s="20">
        <f t="shared" si="36"/>
        <v>4</v>
      </c>
      <c r="M125" s="20">
        <f t="shared" si="36"/>
        <v>0</v>
      </c>
      <c r="N125" s="20">
        <f t="shared" si="36"/>
        <v>12</v>
      </c>
      <c r="O125" s="20">
        <f t="shared" si="36"/>
        <v>32</v>
      </c>
      <c r="P125" s="20">
        <f t="shared" si="36"/>
        <v>44</v>
      </c>
      <c r="Q125" s="19">
        <f>COUNTIF(Q121:Q124,"E")</f>
        <v>4</v>
      </c>
      <c r="R125" s="19">
        <f>COUNTIF(R121:R124,"C")</f>
        <v>0</v>
      </c>
      <c r="S125" s="19">
        <f>COUNTIF(S121:S124,"VP")</f>
        <v>0</v>
      </c>
      <c r="T125" s="42">
        <f>COUNTA(T121:T124)</f>
        <v>4</v>
      </c>
    </row>
    <row r="126" spans="1:20" ht="17.25" hidden="1" customHeight="1" x14ac:dyDescent="0.2">
      <c r="A126" s="168" t="s">
        <v>62</v>
      </c>
      <c r="B126" s="192"/>
      <c r="C126" s="192"/>
      <c r="D126" s="192"/>
      <c r="E126" s="192"/>
      <c r="F126" s="192"/>
      <c r="G126" s="192"/>
      <c r="H126" s="192"/>
      <c r="I126" s="192"/>
      <c r="J126" s="192"/>
      <c r="K126" s="192"/>
      <c r="L126" s="192"/>
      <c r="M126" s="192"/>
      <c r="N126" s="192"/>
      <c r="O126" s="192"/>
      <c r="P126" s="192"/>
      <c r="Q126" s="192"/>
      <c r="R126" s="192"/>
      <c r="S126" s="192"/>
      <c r="T126" s="169"/>
    </row>
    <row r="127" spans="1:20" hidden="1" x14ac:dyDescent="0.2">
      <c r="A127" s="28" t="str">
        <f>IF(ISNA(INDEX($A$34:$T$104,MATCH($B127,$B$34:$B$104,0),1)),"",INDEX($A$34:$T$104,MATCH($B127,$B$34:$B$104,0),1))</f>
        <v/>
      </c>
      <c r="B127" s="193"/>
      <c r="C127" s="193"/>
      <c r="D127" s="193"/>
      <c r="E127" s="193"/>
      <c r="F127" s="193"/>
      <c r="G127" s="193"/>
      <c r="H127" s="193"/>
      <c r="I127" s="193"/>
      <c r="J127" s="83" t="str">
        <f>IF(ISNA(INDEX($A$34:$T$104,MATCH($B127,$B$34:$B$104,0),10)),"",INDEX($A$34:$T$104,MATCH($B127,$B$34:$B$104,0),10))</f>
        <v/>
      </c>
      <c r="K127" s="17" t="str">
        <f>IF(ISNA(INDEX($A$34:$T$104,MATCH($B127,$B$34:$B$104,0),11)),"",INDEX($A$34:$T$104,MATCH($B127,$B$34:$B$104,0),11))</f>
        <v/>
      </c>
      <c r="L127" s="17" t="str">
        <f>IF(ISNA(INDEX($A$34:$T$104,MATCH($B127,$B$34:$B$104,0),12)),"",INDEX($A$34:$T$104,MATCH($B127,$B$34:$B$104,0),12))</f>
        <v/>
      </c>
      <c r="M127" s="17" t="str">
        <f>IF(ISNA(INDEX($A$34:$T$104,MATCH($B127,$B$34:$B$104,0),13)),"",INDEX($A$34:$T$104,MATCH($B127,$B$34:$B$104,0),13))</f>
        <v/>
      </c>
      <c r="N127" s="17" t="str">
        <f>IF(ISNA(INDEX($A$34:$T$104,MATCH($B127,$B$34:$B$104,0),14)),"",INDEX($A$34:$T$104,MATCH($B127,$B$34:$B$104,0),14))</f>
        <v/>
      </c>
      <c r="O127" s="17" t="str">
        <f>IF(ISNA(INDEX($A$34:$T$104,MATCH($B127,$B$34:$B$104,0),15)),"",INDEX($A$34:$T$104,MATCH($B127,$B$34:$B$104,0),15))</f>
        <v/>
      </c>
      <c r="P127" s="17" t="str">
        <f>IF(ISNA(INDEX($A$34:$T$104,MATCH($B127,$B$34:$B$104,0),16)),"",INDEX($A$34:$T$104,MATCH($B127,$B$34:$B$104,0),16))</f>
        <v/>
      </c>
      <c r="Q127" s="26" t="str">
        <f>IF(ISNA(INDEX($A$34:$T$104,MATCH($B127,$B$34:$B$104,0),17)),"",INDEX($A$34:$T$104,MATCH($B127,$B$34:$B$104,0),17))</f>
        <v/>
      </c>
      <c r="R127" s="26" t="str">
        <f>IF(ISNA(INDEX($A$34:$T$104,MATCH($B127,$B$34:$B$104,0),18)),"",INDEX($A$34:$T$104,MATCH($B127,$B$34:$B$104,0),18))</f>
        <v/>
      </c>
      <c r="S127" s="26" t="str">
        <f>IF(ISNA(INDEX($A$34:$T$104,MATCH($B127,$B$34:$B$104,0),19)),"",INDEX($A$34:$T$104,MATCH($B127,$B$34:$B$104,0),19))</f>
        <v/>
      </c>
      <c r="T127" s="18"/>
    </row>
    <row r="128" spans="1:20" x14ac:dyDescent="0.2">
      <c r="A128" s="70" t="s">
        <v>25</v>
      </c>
      <c r="B128" s="167"/>
      <c r="C128" s="167"/>
      <c r="D128" s="167"/>
      <c r="E128" s="167"/>
      <c r="F128" s="167"/>
      <c r="G128" s="167"/>
      <c r="H128" s="167"/>
      <c r="I128" s="167"/>
      <c r="J128" s="82">
        <f t="shared" ref="J128:P128" si="37">SUM(J127:J127)</f>
        <v>0</v>
      </c>
      <c r="K128" s="20">
        <f t="shared" si="37"/>
        <v>0</v>
      </c>
      <c r="L128" s="20">
        <f t="shared" si="37"/>
        <v>0</v>
      </c>
      <c r="M128" s="20">
        <f t="shared" si="37"/>
        <v>0</v>
      </c>
      <c r="N128" s="20">
        <f t="shared" si="37"/>
        <v>0</v>
      </c>
      <c r="O128" s="20">
        <f t="shared" si="37"/>
        <v>0</v>
      </c>
      <c r="P128" s="20">
        <f t="shared" si="37"/>
        <v>0</v>
      </c>
      <c r="Q128" s="19">
        <f>COUNTIF(Q127:Q127,"E")</f>
        <v>0</v>
      </c>
      <c r="R128" s="19">
        <f>COUNTIF(R127:R127,"C")</f>
        <v>0</v>
      </c>
      <c r="S128" s="19">
        <f>COUNTIF(S127:S127,"VP")</f>
        <v>0</v>
      </c>
      <c r="T128" s="42">
        <f>COUNTA(T127)</f>
        <v>0</v>
      </c>
    </row>
    <row r="129" spans="1:20" ht="23.25" customHeight="1" x14ac:dyDescent="0.2">
      <c r="A129" s="218" t="s">
        <v>71</v>
      </c>
      <c r="B129" s="219"/>
      <c r="C129" s="219"/>
      <c r="D129" s="219"/>
      <c r="E129" s="219"/>
      <c r="F129" s="219"/>
      <c r="G129" s="219"/>
      <c r="H129" s="219"/>
      <c r="I129" s="220"/>
      <c r="J129" s="82">
        <f t="shared" ref="J129:S129" si="38">SUM(J125,J128)</f>
        <v>24</v>
      </c>
      <c r="K129" s="20">
        <f t="shared" si="38"/>
        <v>8</v>
      </c>
      <c r="L129" s="20">
        <f t="shared" si="38"/>
        <v>4</v>
      </c>
      <c r="M129" s="20">
        <f t="shared" si="38"/>
        <v>0</v>
      </c>
      <c r="N129" s="20">
        <f t="shared" si="38"/>
        <v>12</v>
      </c>
      <c r="O129" s="20">
        <f t="shared" si="38"/>
        <v>32</v>
      </c>
      <c r="P129" s="20">
        <f t="shared" si="38"/>
        <v>44</v>
      </c>
      <c r="Q129" s="20">
        <f t="shared" si="38"/>
        <v>4</v>
      </c>
      <c r="R129" s="20">
        <f t="shared" si="38"/>
        <v>0</v>
      </c>
      <c r="S129" s="20">
        <f t="shared" si="38"/>
        <v>0</v>
      </c>
      <c r="T129" s="25">
        <v>4</v>
      </c>
    </row>
    <row r="130" spans="1:20" x14ac:dyDescent="0.2">
      <c r="A130" s="197" t="s">
        <v>48</v>
      </c>
      <c r="B130" s="198"/>
      <c r="C130" s="198"/>
      <c r="D130" s="198"/>
      <c r="E130" s="198"/>
      <c r="F130" s="198"/>
      <c r="G130" s="198"/>
      <c r="H130" s="198"/>
      <c r="I130" s="198"/>
      <c r="J130" s="199"/>
      <c r="K130" s="20">
        <f t="shared" ref="K130:P130" si="39">K125*14+K128*12</f>
        <v>112</v>
      </c>
      <c r="L130" s="20">
        <f t="shared" si="39"/>
        <v>56</v>
      </c>
      <c r="M130" s="20">
        <f t="shared" si="39"/>
        <v>0</v>
      </c>
      <c r="N130" s="20">
        <f t="shared" si="39"/>
        <v>168</v>
      </c>
      <c r="O130" s="20">
        <f t="shared" si="39"/>
        <v>448</v>
      </c>
      <c r="P130" s="20">
        <f t="shared" si="39"/>
        <v>616</v>
      </c>
      <c r="Q130" s="205"/>
      <c r="R130" s="206"/>
      <c r="S130" s="206"/>
      <c r="T130" s="207"/>
    </row>
    <row r="131" spans="1:20" x14ac:dyDescent="0.2">
      <c r="A131" s="200"/>
      <c r="B131" s="201"/>
      <c r="C131" s="201"/>
      <c r="D131" s="201"/>
      <c r="E131" s="201"/>
      <c r="F131" s="201"/>
      <c r="G131" s="201"/>
      <c r="H131" s="201"/>
      <c r="I131" s="201"/>
      <c r="J131" s="202"/>
      <c r="K131" s="211">
        <f>SUM(K130:M130)</f>
        <v>168</v>
      </c>
      <c r="L131" s="212"/>
      <c r="M131" s="213"/>
      <c r="N131" s="214">
        <f>SUM(N130:O130)</f>
        <v>616</v>
      </c>
      <c r="O131" s="215"/>
      <c r="P131" s="216"/>
      <c r="Q131" s="208"/>
      <c r="R131" s="209"/>
      <c r="S131" s="209"/>
      <c r="T131" s="210"/>
    </row>
    <row r="133" spans="1:20" x14ac:dyDescent="0.2">
      <c r="B133" s="75"/>
      <c r="C133" s="75"/>
      <c r="D133" s="75"/>
      <c r="E133" s="75"/>
      <c r="F133" s="75"/>
      <c r="G133" s="75"/>
      <c r="M133" s="7"/>
      <c r="N133" s="7"/>
      <c r="O133" s="7"/>
      <c r="P133" s="7"/>
      <c r="Q133" s="7"/>
      <c r="R133" s="7"/>
      <c r="S133" s="7"/>
    </row>
    <row r="134" spans="1:20" ht="18.75" customHeight="1" x14ac:dyDescent="0.2">
      <c r="A134" s="229" t="s">
        <v>93</v>
      </c>
      <c r="B134" s="230"/>
      <c r="C134" s="230"/>
      <c r="D134" s="230"/>
      <c r="E134" s="230"/>
      <c r="F134" s="230"/>
      <c r="G134" s="230"/>
      <c r="H134" s="230"/>
      <c r="I134" s="230"/>
      <c r="J134" s="230"/>
      <c r="K134" s="230"/>
      <c r="L134" s="230"/>
      <c r="M134" s="230"/>
      <c r="N134" s="230"/>
      <c r="O134" s="230"/>
      <c r="P134" s="230"/>
      <c r="Q134" s="230"/>
      <c r="R134" s="230"/>
      <c r="S134" s="230"/>
      <c r="T134" s="230"/>
    </row>
    <row r="135" spans="1:20" ht="22.5" customHeight="1" x14ac:dyDescent="0.2">
      <c r="A135" s="203" t="s">
        <v>27</v>
      </c>
      <c r="B135" s="167" t="s">
        <v>26</v>
      </c>
      <c r="C135" s="167"/>
      <c r="D135" s="167"/>
      <c r="E135" s="167"/>
      <c r="F135" s="167"/>
      <c r="G135" s="167"/>
      <c r="H135" s="167"/>
      <c r="I135" s="167"/>
      <c r="J135" s="167" t="s">
        <v>40</v>
      </c>
      <c r="K135" s="167" t="s">
        <v>24</v>
      </c>
      <c r="L135" s="167"/>
      <c r="M135" s="167"/>
      <c r="N135" s="167" t="s">
        <v>41</v>
      </c>
      <c r="O135" s="167"/>
      <c r="P135" s="167"/>
      <c r="Q135" s="167" t="s">
        <v>23</v>
      </c>
      <c r="R135" s="167"/>
      <c r="S135" s="167"/>
      <c r="T135" s="167" t="s">
        <v>22</v>
      </c>
    </row>
    <row r="136" spans="1:20" ht="14.25" customHeight="1" x14ac:dyDescent="0.2">
      <c r="A136" s="203"/>
      <c r="B136" s="167"/>
      <c r="C136" s="167"/>
      <c r="D136" s="167"/>
      <c r="E136" s="167"/>
      <c r="F136" s="167"/>
      <c r="G136" s="167"/>
      <c r="H136" s="167"/>
      <c r="I136" s="167"/>
      <c r="J136" s="167"/>
      <c r="K136" s="27" t="s">
        <v>28</v>
      </c>
      <c r="L136" s="27" t="s">
        <v>29</v>
      </c>
      <c r="M136" s="27" t="s">
        <v>30</v>
      </c>
      <c r="N136" s="27" t="s">
        <v>34</v>
      </c>
      <c r="O136" s="27" t="s">
        <v>7</v>
      </c>
      <c r="P136" s="27" t="s">
        <v>31</v>
      </c>
      <c r="Q136" s="27" t="s">
        <v>32</v>
      </c>
      <c r="R136" s="27" t="s">
        <v>28</v>
      </c>
      <c r="S136" s="27" t="s">
        <v>33</v>
      </c>
      <c r="T136" s="167"/>
    </row>
    <row r="137" spans="1:20" ht="17.25" customHeight="1" x14ac:dyDescent="0.2">
      <c r="A137" s="168" t="s">
        <v>61</v>
      </c>
      <c r="B137" s="192"/>
      <c r="C137" s="192"/>
      <c r="D137" s="192"/>
      <c r="E137" s="192"/>
      <c r="F137" s="192"/>
      <c r="G137" s="192"/>
      <c r="H137" s="192"/>
      <c r="I137" s="192"/>
      <c r="J137" s="192"/>
      <c r="K137" s="192"/>
      <c r="L137" s="192"/>
      <c r="M137" s="192"/>
      <c r="N137" s="192"/>
      <c r="O137" s="192"/>
      <c r="P137" s="192"/>
      <c r="Q137" s="192"/>
      <c r="R137" s="192"/>
      <c r="S137" s="192"/>
      <c r="T137" s="169"/>
    </row>
    <row r="138" spans="1:20" ht="14.25" customHeight="1" x14ac:dyDescent="0.2">
      <c r="A138" s="28" t="str">
        <f t="shared" ref="A138:A147" si="40">IF(ISNA(INDEX($A$34:$T$104,MATCH($B138,$B$34:$B$104,0),1)),"",INDEX($A$34:$T$104,MATCH($B138,$B$34:$B$104,0),1))</f>
        <v>UMG4102</v>
      </c>
      <c r="B138" s="193" t="s">
        <v>136</v>
      </c>
      <c r="C138" s="193"/>
      <c r="D138" s="193"/>
      <c r="E138" s="193"/>
      <c r="F138" s="193"/>
      <c r="G138" s="193"/>
      <c r="H138" s="193"/>
      <c r="I138" s="193"/>
      <c r="J138" s="83">
        <f t="shared" ref="J138:J147" si="41">IF(ISNA(INDEX($A$34:$T$104,MATCH($B138,$B$34:$B$104,0),10)),"",INDEX($A$34:$T$104,MATCH($B138,$B$34:$B$104,0),10))</f>
        <v>6</v>
      </c>
      <c r="K138" s="17">
        <f t="shared" ref="K138:K147" si="42">IF(ISNA(INDEX($A$34:$T$104,MATCH($B138,$B$34:$B$104,0),11)),"",INDEX($A$34:$T$104,MATCH($B138,$B$34:$B$104,0),11))</f>
        <v>2</v>
      </c>
      <c r="L138" s="17">
        <f t="shared" ref="L138:L147" si="43">IF(ISNA(INDEX($A$34:$T$104,MATCH($B138,$B$34:$B$104,0),12)),"",INDEX($A$34:$T$104,MATCH($B138,$B$34:$B$104,0),12))</f>
        <v>1</v>
      </c>
      <c r="M138" s="17">
        <f t="shared" ref="M138:M147" si="44">IF(ISNA(INDEX($A$34:$T$104,MATCH($B138,$B$34:$B$104,0),13)),"",INDEX($A$34:$T$104,MATCH($B138,$B$34:$B$104,0),13))</f>
        <v>0</v>
      </c>
      <c r="N138" s="17">
        <f t="shared" ref="N138:N147" si="45">IF(ISNA(INDEX($A$34:$T$104,MATCH($B138,$B$34:$B$104,0),14)),"",INDEX($A$34:$T$104,MATCH($B138,$B$34:$B$104,0),14))</f>
        <v>3</v>
      </c>
      <c r="O138" s="17">
        <f t="shared" ref="O138:O147" si="46">IF(ISNA(INDEX($A$34:$T$104,MATCH($B138,$B$34:$B$104,0),15)),"",INDEX($A$34:$T$104,MATCH($B138,$B$34:$B$104,0),15))</f>
        <v>8</v>
      </c>
      <c r="P138" s="17">
        <f t="shared" ref="P138:P147" si="47">IF(ISNA(INDEX($A$34:$T$104,MATCH($B138,$B$34:$B$104,0),16)),"",INDEX($A$34:$T$104,MATCH($B138,$B$34:$B$104,0),16))</f>
        <v>11</v>
      </c>
      <c r="Q138" s="26" t="str">
        <f t="shared" ref="Q138:Q147" si="48">IF(ISNA(INDEX($A$34:$T$104,MATCH($B138,$B$34:$B$104,0),17)),"",INDEX($A$34:$T$104,MATCH($B138,$B$34:$B$104,0),17))</f>
        <v>E</v>
      </c>
      <c r="R138" s="26">
        <f t="shared" ref="R138:R147" si="49">IF(ISNA(INDEX($A$34:$T$104,MATCH($B138,$B$34:$B$104,0),18)),"",INDEX($A$34:$T$104,MATCH($B138,$B$34:$B$104,0),18))</f>
        <v>0</v>
      </c>
      <c r="S138" s="26">
        <f t="shared" ref="S138:S147" si="50">IF(ISNA(INDEX($A$34:$T$104,MATCH($B138,$B$34:$B$104,0),19)),"",INDEX($A$34:$T$104,MATCH($B138,$B$34:$B$104,0),19))</f>
        <v>0</v>
      </c>
      <c r="T138" s="18" t="s">
        <v>38</v>
      </c>
    </row>
    <row r="139" spans="1:20" ht="14.25" customHeight="1" x14ac:dyDescent="0.2">
      <c r="A139" s="28" t="str">
        <f t="shared" si="40"/>
        <v>UMG5103</v>
      </c>
      <c r="B139" s="193" t="s">
        <v>138</v>
      </c>
      <c r="C139" s="193"/>
      <c r="D139" s="193"/>
      <c r="E139" s="193"/>
      <c r="F139" s="193"/>
      <c r="G139" s="193"/>
      <c r="H139" s="193"/>
      <c r="I139" s="193"/>
      <c r="J139" s="83">
        <f t="shared" si="41"/>
        <v>6</v>
      </c>
      <c r="K139" s="17">
        <f t="shared" si="42"/>
        <v>2</v>
      </c>
      <c r="L139" s="17">
        <f t="shared" si="43"/>
        <v>1</v>
      </c>
      <c r="M139" s="17">
        <f t="shared" si="44"/>
        <v>0</v>
      </c>
      <c r="N139" s="17">
        <f t="shared" si="45"/>
        <v>3</v>
      </c>
      <c r="O139" s="17">
        <f t="shared" si="46"/>
        <v>8</v>
      </c>
      <c r="P139" s="17">
        <f t="shared" si="47"/>
        <v>11</v>
      </c>
      <c r="Q139" s="26" t="str">
        <f t="shared" si="48"/>
        <v>E</v>
      </c>
      <c r="R139" s="26">
        <f t="shared" si="49"/>
        <v>0</v>
      </c>
      <c r="S139" s="26">
        <f t="shared" si="50"/>
        <v>0</v>
      </c>
      <c r="T139" s="18" t="s">
        <v>38</v>
      </c>
    </row>
    <row r="140" spans="1:20" ht="24.6" customHeight="1" x14ac:dyDescent="0.2">
      <c r="A140" s="28" t="str">
        <f t="shared" si="40"/>
        <v>UMG4208</v>
      </c>
      <c r="B140" s="193" t="s">
        <v>146</v>
      </c>
      <c r="C140" s="193"/>
      <c r="D140" s="193"/>
      <c r="E140" s="193"/>
      <c r="F140" s="193"/>
      <c r="G140" s="193"/>
      <c r="H140" s="193"/>
      <c r="I140" s="193"/>
      <c r="J140" s="83">
        <f t="shared" si="41"/>
        <v>6</v>
      </c>
      <c r="K140" s="17">
        <f t="shared" si="42"/>
        <v>2</v>
      </c>
      <c r="L140" s="17">
        <f t="shared" si="43"/>
        <v>1</v>
      </c>
      <c r="M140" s="17">
        <f t="shared" si="44"/>
        <v>0</v>
      </c>
      <c r="N140" s="17">
        <f t="shared" si="45"/>
        <v>3</v>
      </c>
      <c r="O140" s="17">
        <f t="shared" si="46"/>
        <v>8</v>
      </c>
      <c r="P140" s="17">
        <f t="shared" si="47"/>
        <v>11</v>
      </c>
      <c r="Q140" s="26" t="str">
        <f t="shared" si="48"/>
        <v>E</v>
      </c>
      <c r="R140" s="26">
        <f t="shared" si="49"/>
        <v>0</v>
      </c>
      <c r="S140" s="26">
        <f t="shared" si="50"/>
        <v>0</v>
      </c>
      <c r="T140" s="18" t="s">
        <v>38</v>
      </c>
    </row>
    <row r="141" spans="1:20" ht="24.6" customHeight="1" x14ac:dyDescent="0.2">
      <c r="A141" s="28" t="str">
        <f t="shared" si="40"/>
        <v>UMG4209</v>
      </c>
      <c r="B141" s="193" t="s">
        <v>148</v>
      </c>
      <c r="C141" s="193"/>
      <c r="D141" s="193"/>
      <c r="E141" s="193"/>
      <c r="F141" s="193"/>
      <c r="G141" s="193"/>
      <c r="H141" s="193"/>
      <c r="I141" s="193"/>
      <c r="J141" s="83">
        <f t="shared" si="41"/>
        <v>6</v>
      </c>
      <c r="K141" s="17">
        <f t="shared" si="42"/>
        <v>2</v>
      </c>
      <c r="L141" s="17">
        <f t="shared" si="43"/>
        <v>1</v>
      </c>
      <c r="M141" s="17">
        <f t="shared" si="44"/>
        <v>0</v>
      </c>
      <c r="N141" s="17">
        <f t="shared" si="45"/>
        <v>3</v>
      </c>
      <c r="O141" s="17">
        <f t="shared" si="46"/>
        <v>8</v>
      </c>
      <c r="P141" s="17">
        <f t="shared" si="47"/>
        <v>11</v>
      </c>
      <c r="Q141" s="26" t="str">
        <f t="shared" si="48"/>
        <v>E</v>
      </c>
      <c r="R141" s="26">
        <f t="shared" si="49"/>
        <v>0</v>
      </c>
      <c r="S141" s="26">
        <f t="shared" si="50"/>
        <v>0</v>
      </c>
      <c r="T141" s="18" t="s">
        <v>38</v>
      </c>
    </row>
    <row r="142" spans="1:20" ht="14.25" customHeight="1" x14ac:dyDescent="0.2">
      <c r="A142" s="28" t="str">
        <f t="shared" si="40"/>
        <v>UMG4210</v>
      </c>
      <c r="B142" s="193" t="s">
        <v>150</v>
      </c>
      <c r="C142" s="193"/>
      <c r="D142" s="193"/>
      <c r="E142" s="193"/>
      <c r="F142" s="193"/>
      <c r="G142" s="193"/>
      <c r="H142" s="193"/>
      <c r="I142" s="193"/>
      <c r="J142" s="83">
        <f t="shared" si="41"/>
        <v>3</v>
      </c>
      <c r="K142" s="17">
        <f t="shared" si="42"/>
        <v>0</v>
      </c>
      <c r="L142" s="17">
        <f t="shared" si="43"/>
        <v>2</v>
      </c>
      <c r="M142" s="17">
        <f t="shared" si="44"/>
        <v>0</v>
      </c>
      <c r="N142" s="17">
        <f t="shared" si="45"/>
        <v>2</v>
      </c>
      <c r="O142" s="17">
        <f t="shared" si="46"/>
        <v>3</v>
      </c>
      <c r="P142" s="17">
        <f t="shared" si="47"/>
        <v>5</v>
      </c>
      <c r="Q142" s="26">
        <f t="shared" si="48"/>
        <v>0</v>
      </c>
      <c r="R142" s="26" t="str">
        <f t="shared" si="49"/>
        <v>C</v>
      </c>
      <c r="S142" s="26">
        <f t="shared" si="50"/>
        <v>0</v>
      </c>
      <c r="T142" s="18" t="s">
        <v>38</v>
      </c>
    </row>
    <row r="143" spans="1:20" ht="24.6" customHeight="1" x14ac:dyDescent="0.2">
      <c r="A143" s="28" t="str">
        <f t="shared" si="40"/>
        <v>UMG5207-</v>
      </c>
      <c r="B143" s="193" t="s">
        <v>154</v>
      </c>
      <c r="C143" s="193"/>
      <c r="D143" s="193"/>
      <c r="E143" s="193"/>
      <c r="F143" s="193"/>
      <c r="G143" s="193"/>
      <c r="H143" s="193"/>
      <c r="I143" s="193"/>
      <c r="J143" s="83">
        <f t="shared" si="41"/>
        <v>6</v>
      </c>
      <c r="K143" s="17">
        <f t="shared" si="42"/>
        <v>2</v>
      </c>
      <c r="L143" s="17">
        <f t="shared" si="43"/>
        <v>1</v>
      </c>
      <c r="M143" s="17">
        <f t="shared" si="44"/>
        <v>0</v>
      </c>
      <c r="N143" s="17">
        <f t="shared" si="45"/>
        <v>3</v>
      </c>
      <c r="O143" s="17">
        <f t="shared" si="46"/>
        <v>8</v>
      </c>
      <c r="P143" s="17">
        <f t="shared" si="47"/>
        <v>11</v>
      </c>
      <c r="Q143" s="26" t="str">
        <f t="shared" si="48"/>
        <v>E</v>
      </c>
      <c r="R143" s="26">
        <f t="shared" si="49"/>
        <v>0</v>
      </c>
      <c r="S143" s="26">
        <f t="shared" si="50"/>
        <v>0</v>
      </c>
      <c r="T143" s="18" t="s">
        <v>38</v>
      </c>
    </row>
    <row r="144" spans="1:20" ht="24.6" customHeight="1" x14ac:dyDescent="0.2">
      <c r="A144" s="28" t="str">
        <f t="shared" si="40"/>
        <v>UMG4303</v>
      </c>
      <c r="B144" s="193" t="s">
        <v>156</v>
      </c>
      <c r="C144" s="193"/>
      <c r="D144" s="193"/>
      <c r="E144" s="193"/>
      <c r="F144" s="193"/>
      <c r="G144" s="193"/>
      <c r="H144" s="193"/>
      <c r="I144" s="193"/>
      <c r="J144" s="83">
        <f t="shared" si="41"/>
        <v>5</v>
      </c>
      <c r="K144" s="17">
        <f t="shared" si="42"/>
        <v>2</v>
      </c>
      <c r="L144" s="17">
        <f t="shared" si="43"/>
        <v>0</v>
      </c>
      <c r="M144" s="17">
        <f t="shared" si="44"/>
        <v>0</v>
      </c>
      <c r="N144" s="17">
        <f t="shared" si="45"/>
        <v>2</v>
      </c>
      <c r="O144" s="17">
        <f t="shared" si="46"/>
        <v>7</v>
      </c>
      <c r="P144" s="17">
        <f t="shared" si="47"/>
        <v>9</v>
      </c>
      <c r="Q144" s="26" t="str">
        <f t="shared" si="48"/>
        <v>E</v>
      </c>
      <c r="R144" s="26">
        <f t="shared" si="49"/>
        <v>0</v>
      </c>
      <c r="S144" s="26">
        <f t="shared" si="50"/>
        <v>0</v>
      </c>
      <c r="T144" s="18" t="s">
        <v>38</v>
      </c>
    </row>
    <row r="145" spans="1:20" ht="24.6" customHeight="1" x14ac:dyDescent="0.2">
      <c r="A145" s="28" t="str">
        <f t="shared" si="40"/>
        <v>UMG4304</v>
      </c>
      <c r="B145" s="193" t="s">
        <v>158</v>
      </c>
      <c r="C145" s="193"/>
      <c r="D145" s="193"/>
      <c r="E145" s="193"/>
      <c r="F145" s="193"/>
      <c r="G145" s="193"/>
      <c r="H145" s="193"/>
      <c r="I145" s="193"/>
      <c r="J145" s="83">
        <f t="shared" si="41"/>
        <v>5</v>
      </c>
      <c r="K145" s="17">
        <f t="shared" si="42"/>
        <v>2</v>
      </c>
      <c r="L145" s="17">
        <f t="shared" si="43"/>
        <v>1</v>
      </c>
      <c r="M145" s="17">
        <f t="shared" si="44"/>
        <v>0</v>
      </c>
      <c r="N145" s="17">
        <f t="shared" si="45"/>
        <v>3</v>
      </c>
      <c r="O145" s="17">
        <f t="shared" si="46"/>
        <v>6</v>
      </c>
      <c r="P145" s="17">
        <f t="shared" si="47"/>
        <v>9</v>
      </c>
      <c r="Q145" s="26" t="str">
        <f t="shared" si="48"/>
        <v>E</v>
      </c>
      <c r="R145" s="26">
        <f t="shared" si="49"/>
        <v>0</v>
      </c>
      <c r="S145" s="26">
        <f t="shared" si="50"/>
        <v>0</v>
      </c>
      <c r="T145" s="18" t="s">
        <v>38</v>
      </c>
    </row>
    <row r="146" spans="1:20" ht="14.25" customHeight="1" x14ac:dyDescent="0.2">
      <c r="A146" s="28" t="str">
        <f t="shared" si="40"/>
        <v>UMG4305</v>
      </c>
      <c r="B146" s="193" t="s">
        <v>160</v>
      </c>
      <c r="C146" s="193"/>
      <c r="D146" s="193"/>
      <c r="E146" s="193"/>
      <c r="F146" s="193"/>
      <c r="G146" s="193"/>
      <c r="H146" s="193"/>
      <c r="I146" s="193"/>
      <c r="J146" s="83">
        <f t="shared" si="41"/>
        <v>3</v>
      </c>
      <c r="K146" s="17">
        <f t="shared" si="42"/>
        <v>0</v>
      </c>
      <c r="L146" s="17">
        <f t="shared" si="43"/>
        <v>2</v>
      </c>
      <c r="M146" s="17">
        <f t="shared" si="44"/>
        <v>0</v>
      </c>
      <c r="N146" s="17">
        <f t="shared" si="45"/>
        <v>2</v>
      </c>
      <c r="O146" s="17">
        <f t="shared" si="46"/>
        <v>3</v>
      </c>
      <c r="P146" s="17">
        <f t="shared" si="47"/>
        <v>5</v>
      </c>
      <c r="Q146" s="26">
        <f t="shared" si="48"/>
        <v>0</v>
      </c>
      <c r="R146" s="26" t="str">
        <f t="shared" si="49"/>
        <v>C</v>
      </c>
      <c r="S146" s="26">
        <f t="shared" si="50"/>
        <v>0</v>
      </c>
      <c r="T146" s="18" t="s">
        <v>38</v>
      </c>
    </row>
    <row r="147" spans="1:20" ht="24.6" customHeight="1" x14ac:dyDescent="0.2">
      <c r="A147" s="28" t="str">
        <f t="shared" si="40"/>
        <v>UMG4306</v>
      </c>
      <c r="B147" s="193" t="s">
        <v>161</v>
      </c>
      <c r="C147" s="193"/>
      <c r="D147" s="193"/>
      <c r="E147" s="193"/>
      <c r="F147" s="193"/>
      <c r="G147" s="193"/>
      <c r="H147" s="193"/>
      <c r="I147" s="193"/>
      <c r="J147" s="83">
        <f t="shared" si="41"/>
        <v>5</v>
      </c>
      <c r="K147" s="17">
        <f t="shared" si="42"/>
        <v>2</v>
      </c>
      <c r="L147" s="17">
        <f t="shared" si="43"/>
        <v>1</v>
      </c>
      <c r="M147" s="17">
        <f t="shared" si="44"/>
        <v>0</v>
      </c>
      <c r="N147" s="17">
        <f t="shared" si="45"/>
        <v>3</v>
      </c>
      <c r="O147" s="17">
        <f t="shared" si="46"/>
        <v>6</v>
      </c>
      <c r="P147" s="17">
        <f t="shared" si="47"/>
        <v>9</v>
      </c>
      <c r="Q147" s="26" t="str">
        <f t="shared" si="48"/>
        <v>E</v>
      </c>
      <c r="R147" s="26">
        <f t="shared" si="49"/>
        <v>0</v>
      </c>
      <c r="S147" s="26">
        <f t="shared" si="50"/>
        <v>0</v>
      </c>
      <c r="T147" s="18" t="s">
        <v>38</v>
      </c>
    </row>
    <row r="148" spans="1:20" x14ac:dyDescent="0.2">
      <c r="A148" s="70" t="s">
        <v>25</v>
      </c>
      <c r="B148" s="194"/>
      <c r="C148" s="195"/>
      <c r="D148" s="195"/>
      <c r="E148" s="195"/>
      <c r="F148" s="195"/>
      <c r="G148" s="195"/>
      <c r="H148" s="195"/>
      <c r="I148" s="196"/>
      <c r="J148" s="82">
        <f t="shared" ref="J148:P148" si="51">SUM(J138:J147)</f>
        <v>51</v>
      </c>
      <c r="K148" s="20">
        <f t="shared" si="51"/>
        <v>16</v>
      </c>
      <c r="L148" s="20">
        <f t="shared" si="51"/>
        <v>11</v>
      </c>
      <c r="M148" s="20">
        <f t="shared" si="51"/>
        <v>0</v>
      </c>
      <c r="N148" s="20">
        <f t="shared" si="51"/>
        <v>27</v>
      </c>
      <c r="O148" s="20">
        <f t="shared" si="51"/>
        <v>65</v>
      </c>
      <c r="P148" s="20">
        <f t="shared" si="51"/>
        <v>92</v>
      </c>
      <c r="Q148" s="19">
        <f>COUNTIF(Q138:Q147,"E")</f>
        <v>8</v>
      </c>
      <c r="R148" s="19">
        <f>COUNTIF(R138:R147,"C")</f>
        <v>2</v>
      </c>
      <c r="S148" s="19">
        <f>COUNTIF(S138:S147,"VP")</f>
        <v>0</v>
      </c>
      <c r="T148" s="42">
        <f>COUNTA(T138:T147)</f>
        <v>10</v>
      </c>
    </row>
    <row r="149" spans="1:20" ht="18.75" customHeight="1" x14ac:dyDescent="0.2">
      <c r="A149" s="168" t="s">
        <v>62</v>
      </c>
      <c r="B149" s="192"/>
      <c r="C149" s="192"/>
      <c r="D149" s="192"/>
      <c r="E149" s="192"/>
      <c r="F149" s="192"/>
      <c r="G149" s="192"/>
      <c r="H149" s="192"/>
      <c r="I149" s="192"/>
      <c r="J149" s="192"/>
      <c r="K149" s="192"/>
      <c r="L149" s="192"/>
      <c r="M149" s="192"/>
      <c r="N149" s="192"/>
      <c r="O149" s="192"/>
      <c r="P149" s="192"/>
      <c r="Q149" s="192"/>
      <c r="R149" s="192"/>
      <c r="S149" s="192"/>
      <c r="T149" s="169"/>
    </row>
    <row r="150" spans="1:20" ht="14.25" customHeight="1" x14ac:dyDescent="0.2">
      <c r="A150" s="28" t="str">
        <f>IF(ISNA(INDEX($A$34:$T$104,MATCH($B150,$B$34:$B$104,0),1)),"",INDEX($A$34:$T$104,MATCH($B150,$B$34:$B$104,0),1))</f>
        <v>UMG4406</v>
      </c>
      <c r="B150" s="193" t="s">
        <v>163</v>
      </c>
      <c r="C150" s="193"/>
      <c r="D150" s="193"/>
      <c r="E150" s="193"/>
      <c r="F150" s="193"/>
      <c r="G150" s="193"/>
      <c r="H150" s="193"/>
      <c r="I150" s="193"/>
      <c r="J150" s="83">
        <f>IF(ISNA(INDEX($A$34:$T$104,MATCH($B150,$B$34:$B$104,0),10)),"",INDEX($A$34:$T$104,MATCH($B150,$B$34:$B$104,0),10))</f>
        <v>4</v>
      </c>
      <c r="K150" s="17">
        <f>IF(ISNA(INDEX($A$34:$T$104,MATCH($B150,$B$34:$B$104,0),11)),"",INDEX($A$34:$T$104,MATCH($B150,$B$34:$B$104,0),11))</f>
        <v>0</v>
      </c>
      <c r="L150" s="17">
        <f>IF(ISNA(INDEX($A$34:$T$104,MATCH($B150,$B$34:$B$104,0),12)),"",INDEX($A$34:$T$104,MATCH($B150,$B$34:$B$104,0),12))</f>
        <v>4</v>
      </c>
      <c r="M150" s="17">
        <f>IF(ISNA(INDEX($A$34:$T$104,MATCH($B150,$B$34:$B$104,0),13)),"",INDEX($A$34:$T$104,MATCH($B150,$B$34:$B$104,0),13))</f>
        <v>0</v>
      </c>
      <c r="N150" s="17">
        <f>IF(ISNA(INDEX($A$34:$T$104,MATCH($B150,$B$34:$B$104,0),14)),"",INDEX($A$34:$T$104,MATCH($B150,$B$34:$B$104,0),14))</f>
        <v>4</v>
      </c>
      <c r="O150" s="17">
        <f>IF(ISNA(INDEX($A$34:$T$104,MATCH($B150,$B$34:$B$104,0),15)),"",INDEX($A$34:$T$104,MATCH($B150,$B$34:$B$104,0),15))</f>
        <v>4</v>
      </c>
      <c r="P150" s="17">
        <f>IF(ISNA(INDEX($A$34:$T$104,MATCH($B150,$B$34:$B$104,0),16)),"",INDEX($A$34:$T$104,MATCH($B150,$B$34:$B$104,0),16))</f>
        <v>8</v>
      </c>
      <c r="Q150" s="26">
        <f>IF(ISNA(INDEX($A$34:$T$104,MATCH($B150,$B$34:$B$104,0),17)),"",INDEX($A$34:$T$104,MATCH($B150,$B$34:$B$104,0),17))</f>
        <v>0</v>
      </c>
      <c r="R150" s="26" t="str">
        <f>IF(ISNA(INDEX($A$34:$T$104,MATCH($B150,$B$34:$B$104,0),18)),"",INDEX($A$34:$T$104,MATCH($B150,$B$34:$B$104,0),18))</f>
        <v>C</v>
      </c>
      <c r="S150" s="26">
        <f>IF(ISNA(INDEX($A$34:$T$104,MATCH($B150,$B$34:$B$104,0),19)),"",INDEX($A$34:$T$104,MATCH($B150,$B$34:$B$104,0),19))</f>
        <v>0</v>
      </c>
      <c r="T150" s="18" t="s">
        <v>38</v>
      </c>
    </row>
    <row r="151" spans="1:20" ht="14.25" customHeight="1" x14ac:dyDescent="0.2">
      <c r="A151" s="28" t="str">
        <f>IF(ISNA(INDEX($A$34:$T$104,MATCH($B151,$B$34:$B$104,0),1)),"",INDEX($A$34:$T$104,MATCH($B151,$B$34:$B$104,0),1))</f>
        <v>UMG4407</v>
      </c>
      <c r="B151" s="193" t="s">
        <v>165</v>
      </c>
      <c r="C151" s="193"/>
      <c r="D151" s="193"/>
      <c r="E151" s="193"/>
      <c r="F151" s="193"/>
      <c r="G151" s="193"/>
      <c r="H151" s="193"/>
      <c r="I151" s="193"/>
      <c r="J151" s="83">
        <f>IF(ISNA(INDEX($A$34:$T$104,MATCH($B151,$B$34:$B$104,0),10)),"",INDEX($A$34:$T$104,MATCH($B151,$B$34:$B$104,0),10))</f>
        <v>8</v>
      </c>
      <c r="K151" s="17">
        <f>IF(ISNA(INDEX($A$34:$T$104,MATCH($B151,$B$34:$B$104,0),11)),"",INDEX($A$34:$T$104,MATCH($B151,$B$34:$B$104,0),11))</f>
        <v>2</v>
      </c>
      <c r="L151" s="17">
        <f>IF(ISNA(INDEX($A$34:$T$104,MATCH($B151,$B$34:$B$104,0),12)),"",INDEX($A$34:$T$104,MATCH($B151,$B$34:$B$104,0),12))</f>
        <v>1</v>
      </c>
      <c r="M151" s="17">
        <f>IF(ISNA(INDEX($A$34:$T$104,MATCH($B151,$B$34:$B$104,0),13)),"",INDEX($A$34:$T$104,MATCH($B151,$B$34:$B$104,0),13))</f>
        <v>0</v>
      </c>
      <c r="N151" s="17">
        <f>IF(ISNA(INDEX($A$34:$T$104,MATCH($B151,$B$34:$B$104,0),14)),"",INDEX($A$34:$T$104,MATCH($B151,$B$34:$B$104,0),14))</f>
        <v>3</v>
      </c>
      <c r="O151" s="17">
        <f>IF(ISNA(INDEX($A$34:$T$104,MATCH($B151,$B$34:$B$104,0),15)),"",INDEX($A$34:$T$104,MATCH($B151,$B$34:$B$104,0),15))</f>
        <v>14</v>
      </c>
      <c r="P151" s="17">
        <f>IF(ISNA(INDEX($A$34:$T$104,MATCH($B151,$B$34:$B$104,0),16)),"",INDEX($A$34:$T$104,MATCH($B151,$B$34:$B$104,0),16))</f>
        <v>17</v>
      </c>
      <c r="Q151" s="26" t="str">
        <f>IF(ISNA(INDEX($A$34:$T$104,MATCH($B151,$B$34:$B$104,0),17)),"",INDEX($A$34:$T$104,MATCH($B151,$B$34:$B$104,0),17))</f>
        <v>E</v>
      </c>
      <c r="R151" s="26">
        <f>IF(ISNA(INDEX($A$34:$T$104,MATCH($B151,$B$34:$B$104,0),18)),"",INDEX($A$34:$T$104,MATCH($B151,$B$34:$B$104,0),18))</f>
        <v>0</v>
      </c>
      <c r="S151" s="26">
        <f>IF(ISNA(INDEX($A$34:$T$104,MATCH($B151,$B$34:$B$104,0),19)),"",INDEX($A$34:$T$104,MATCH($B151,$B$34:$B$104,0),19))</f>
        <v>0</v>
      </c>
      <c r="T151" s="18" t="s">
        <v>38</v>
      </c>
    </row>
    <row r="152" spans="1:20" ht="24.6" customHeight="1" x14ac:dyDescent="0.2">
      <c r="A152" s="28" t="str">
        <f>IF(ISNA(INDEX($A$34:$T$104,MATCH($B152,$B$34:$B$104,0),1)),"",INDEX($A$34:$T$104,MATCH($B152,$B$34:$B$104,0),1))</f>
        <v>UMG5311</v>
      </c>
      <c r="B152" s="193" t="s">
        <v>166</v>
      </c>
      <c r="C152" s="193"/>
      <c r="D152" s="193"/>
      <c r="E152" s="193"/>
      <c r="F152" s="193"/>
      <c r="G152" s="193"/>
      <c r="H152" s="193"/>
      <c r="I152" s="193"/>
      <c r="J152" s="83">
        <f>IF(ISNA(INDEX($A$34:$T$104,MATCH($B152,$B$34:$B$104,0),10)),"",INDEX($A$34:$T$104,MATCH($B152,$B$34:$B$104,0),10))</f>
        <v>7</v>
      </c>
      <c r="K152" s="17">
        <f>IF(ISNA(INDEX($A$34:$T$104,MATCH($B152,$B$34:$B$104,0),11)),"",INDEX($A$34:$T$104,MATCH($B152,$B$34:$B$104,0),11))</f>
        <v>2</v>
      </c>
      <c r="L152" s="17">
        <f>IF(ISNA(INDEX($A$34:$T$104,MATCH($B152,$B$34:$B$104,0),12)),"",INDEX($A$34:$T$104,MATCH($B152,$B$34:$B$104,0),12))</f>
        <v>1</v>
      </c>
      <c r="M152" s="17">
        <f>IF(ISNA(INDEX($A$34:$T$104,MATCH($B152,$B$34:$B$104,0),13)),"",INDEX($A$34:$T$104,MATCH($B152,$B$34:$B$104,0),13))</f>
        <v>0</v>
      </c>
      <c r="N152" s="17">
        <f>IF(ISNA(INDEX($A$34:$T$104,MATCH($B152,$B$34:$B$104,0),14)),"",INDEX($A$34:$T$104,MATCH($B152,$B$34:$B$104,0),14))</f>
        <v>3</v>
      </c>
      <c r="O152" s="17">
        <f>IF(ISNA(INDEX($A$34:$T$104,MATCH($B152,$B$34:$B$104,0),15)),"",INDEX($A$34:$T$104,MATCH($B152,$B$34:$B$104,0),15))</f>
        <v>12</v>
      </c>
      <c r="P152" s="17">
        <f>IF(ISNA(INDEX($A$34:$T$104,MATCH($B152,$B$34:$B$104,0),16)),"",INDEX($A$34:$T$104,MATCH($B152,$B$34:$B$104,0),16))</f>
        <v>15</v>
      </c>
      <c r="Q152" s="26" t="str">
        <f>IF(ISNA(INDEX($A$34:$T$104,MATCH($B152,$B$34:$B$104,0),17)),"",INDEX($A$34:$T$104,MATCH($B152,$B$34:$B$104,0),17))</f>
        <v>E</v>
      </c>
      <c r="R152" s="26">
        <f>IF(ISNA(INDEX($A$34:$T$104,MATCH($B152,$B$34:$B$104,0),18)),"",INDEX($A$34:$T$104,MATCH($B152,$B$34:$B$104,0),18))</f>
        <v>0</v>
      </c>
      <c r="S152" s="26">
        <f>IF(ISNA(INDEX($A$34:$T$104,MATCH($B152,$B$34:$B$104,0),19)),"",INDEX($A$34:$T$104,MATCH($B152,$B$34:$B$104,0),19))</f>
        <v>0</v>
      </c>
      <c r="T152" s="18" t="s">
        <v>38</v>
      </c>
    </row>
    <row r="153" spans="1:20" x14ac:dyDescent="0.2">
      <c r="A153" s="70" t="s">
        <v>25</v>
      </c>
      <c r="B153" s="167"/>
      <c r="C153" s="167"/>
      <c r="D153" s="167"/>
      <c r="E153" s="167"/>
      <c r="F153" s="167"/>
      <c r="G153" s="167"/>
      <c r="H153" s="167"/>
      <c r="I153" s="167"/>
      <c r="J153" s="82">
        <f t="shared" ref="J153:P153" si="52">SUM(J150:J152)</f>
        <v>19</v>
      </c>
      <c r="K153" s="20">
        <f t="shared" si="52"/>
        <v>4</v>
      </c>
      <c r="L153" s="20">
        <f t="shared" si="52"/>
        <v>6</v>
      </c>
      <c r="M153" s="20">
        <f t="shared" si="52"/>
        <v>0</v>
      </c>
      <c r="N153" s="20">
        <f t="shared" si="52"/>
        <v>10</v>
      </c>
      <c r="O153" s="20">
        <f t="shared" si="52"/>
        <v>30</v>
      </c>
      <c r="P153" s="20">
        <f t="shared" si="52"/>
        <v>40</v>
      </c>
      <c r="Q153" s="19">
        <f>COUNTIF(Q150:Q152,"E")</f>
        <v>2</v>
      </c>
      <c r="R153" s="19">
        <f>COUNTIF(R150:R152,"C")</f>
        <v>1</v>
      </c>
      <c r="S153" s="19">
        <f>COUNTIF(S150:S152,"VP")</f>
        <v>0</v>
      </c>
      <c r="T153" s="42">
        <f>COUNTA(T150:T152)</f>
        <v>3</v>
      </c>
    </row>
    <row r="154" spans="1:20" ht="18" customHeight="1" x14ac:dyDescent="0.2">
      <c r="A154" s="218" t="s">
        <v>71</v>
      </c>
      <c r="B154" s="219"/>
      <c r="C154" s="219"/>
      <c r="D154" s="219"/>
      <c r="E154" s="219"/>
      <c r="F154" s="219"/>
      <c r="G154" s="219"/>
      <c r="H154" s="219"/>
      <c r="I154" s="220"/>
      <c r="J154" s="82">
        <f t="shared" ref="J154:S154" si="53">SUM(J148,J153)</f>
        <v>70</v>
      </c>
      <c r="K154" s="20">
        <f t="shared" si="53"/>
        <v>20</v>
      </c>
      <c r="L154" s="20">
        <f t="shared" si="53"/>
        <v>17</v>
      </c>
      <c r="M154" s="20">
        <f t="shared" si="53"/>
        <v>0</v>
      </c>
      <c r="N154" s="20">
        <f t="shared" si="53"/>
        <v>37</v>
      </c>
      <c r="O154" s="20">
        <f t="shared" si="53"/>
        <v>95</v>
      </c>
      <c r="P154" s="20">
        <f t="shared" si="53"/>
        <v>132</v>
      </c>
      <c r="Q154" s="20">
        <f t="shared" si="53"/>
        <v>10</v>
      </c>
      <c r="R154" s="20">
        <f t="shared" si="53"/>
        <v>3</v>
      </c>
      <c r="S154" s="20">
        <f t="shared" si="53"/>
        <v>0</v>
      </c>
      <c r="T154" s="25">
        <v>13</v>
      </c>
    </row>
    <row r="155" spans="1:20" ht="15.75" customHeight="1" x14ac:dyDescent="0.2">
      <c r="A155" s="197" t="s">
        <v>48</v>
      </c>
      <c r="B155" s="198"/>
      <c r="C155" s="198"/>
      <c r="D155" s="198"/>
      <c r="E155" s="198"/>
      <c r="F155" s="198"/>
      <c r="G155" s="198"/>
      <c r="H155" s="198"/>
      <c r="I155" s="198"/>
      <c r="J155" s="199"/>
      <c r="K155" s="20">
        <f t="shared" ref="K155:P155" si="54">K148*14+K153*12</f>
        <v>272</v>
      </c>
      <c r="L155" s="20">
        <f t="shared" si="54"/>
        <v>226</v>
      </c>
      <c r="M155" s="20">
        <f t="shared" si="54"/>
        <v>0</v>
      </c>
      <c r="N155" s="20">
        <f t="shared" si="54"/>
        <v>498</v>
      </c>
      <c r="O155" s="20">
        <f t="shared" si="54"/>
        <v>1270</v>
      </c>
      <c r="P155" s="20">
        <f t="shared" si="54"/>
        <v>1768</v>
      </c>
      <c r="Q155" s="205"/>
      <c r="R155" s="206"/>
      <c r="S155" s="206"/>
      <c r="T155" s="207"/>
    </row>
    <row r="156" spans="1:20" ht="13.5" customHeight="1" x14ac:dyDescent="0.2">
      <c r="A156" s="200"/>
      <c r="B156" s="201"/>
      <c r="C156" s="201"/>
      <c r="D156" s="201"/>
      <c r="E156" s="201"/>
      <c r="F156" s="201"/>
      <c r="G156" s="201"/>
      <c r="H156" s="201"/>
      <c r="I156" s="201"/>
      <c r="J156" s="202"/>
      <c r="K156" s="211">
        <f>SUM(K155:M155)</f>
        <v>498</v>
      </c>
      <c r="L156" s="212"/>
      <c r="M156" s="213"/>
      <c r="N156" s="214">
        <f>SUM(N155:O155)</f>
        <v>1768</v>
      </c>
      <c r="O156" s="215"/>
      <c r="P156" s="216"/>
      <c r="Q156" s="208"/>
      <c r="R156" s="209"/>
      <c r="S156" s="209"/>
      <c r="T156" s="210"/>
    </row>
    <row r="157" spans="1:20" ht="15" customHeight="1" x14ac:dyDescent="0.2"/>
    <row r="158" spans="1:20" ht="15.75" customHeight="1" x14ac:dyDescent="0.2">
      <c r="B158" s="75"/>
      <c r="C158" s="75"/>
      <c r="D158" s="75"/>
      <c r="E158" s="75"/>
      <c r="F158" s="75"/>
      <c r="G158" s="75"/>
      <c r="M158" s="7"/>
      <c r="N158" s="7"/>
      <c r="O158" s="7"/>
      <c r="P158" s="7"/>
      <c r="Q158" s="7"/>
      <c r="R158" s="7"/>
      <c r="S158" s="7"/>
    </row>
    <row r="159" spans="1:20" ht="17.25" customHeight="1" x14ac:dyDescent="0.2">
      <c r="A159" s="203" t="s">
        <v>66</v>
      </c>
      <c r="B159" s="204"/>
      <c r="C159" s="204"/>
      <c r="D159" s="204"/>
      <c r="E159" s="204"/>
      <c r="F159" s="204"/>
      <c r="G159" s="204"/>
      <c r="H159" s="204"/>
      <c r="I159" s="204"/>
      <c r="J159" s="204"/>
      <c r="K159" s="204"/>
      <c r="L159" s="204"/>
      <c r="M159" s="204"/>
      <c r="N159" s="204"/>
      <c r="O159" s="204"/>
      <c r="P159" s="204"/>
      <c r="Q159" s="204"/>
      <c r="R159" s="204"/>
      <c r="S159" s="204"/>
      <c r="T159" s="204"/>
    </row>
    <row r="160" spans="1:20" ht="21.75" customHeight="1" x14ac:dyDescent="0.2">
      <c r="A160" s="203" t="s">
        <v>27</v>
      </c>
      <c r="B160" s="167" t="s">
        <v>26</v>
      </c>
      <c r="C160" s="167"/>
      <c r="D160" s="167"/>
      <c r="E160" s="167"/>
      <c r="F160" s="167"/>
      <c r="G160" s="167"/>
      <c r="H160" s="167"/>
      <c r="I160" s="167"/>
      <c r="J160" s="167" t="s">
        <v>40</v>
      </c>
      <c r="K160" s="167" t="s">
        <v>24</v>
      </c>
      <c r="L160" s="167"/>
      <c r="M160" s="167"/>
      <c r="N160" s="167" t="s">
        <v>41</v>
      </c>
      <c r="O160" s="167"/>
      <c r="P160" s="167"/>
      <c r="Q160" s="167" t="s">
        <v>23</v>
      </c>
      <c r="R160" s="167"/>
      <c r="S160" s="167"/>
      <c r="T160" s="167" t="s">
        <v>22</v>
      </c>
    </row>
    <row r="161" spans="1:21" x14ac:dyDescent="0.2">
      <c r="A161" s="203"/>
      <c r="B161" s="167"/>
      <c r="C161" s="167"/>
      <c r="D161" s="167"/>
      <c r="E161" s="167"/>
      <c r="F161" s="167"/>
      <c r="G161" s="167"/>
      <c r="H161" s="167"/>
      <c r="I161" s="167"/>
      <c r="J161" s="167"/>
      <c r="K161" s="27" t="s">
        <v>28</v>
      </c>
      <c r="L161" s="27" t="s">
        <v>29</v>
      </c>
      <c r="M161" s="27" t="s">
        <v>30</v>
      </c>
      <c r="N161" s="27" t="s">
        <v>34</v>
      </c>
      <c r="O161" s="27" t="s">
        <v>7</v>
      </c>
      <c r="P161" s="27" t="s">
        <v>31</v>
      </c>
      <c r="Q161" s="27" t="s">
        <v>32</v>
      </c>
      <c r="R161" s="27" t="s">
        <v>28</v>
      </c>
      <c r="S161" s="27" t="s">
        <v>33</v>
      </c>
      <c r="T161" s="167"/>
    </row>
    <row r="162" spans="1:21" ht="18.75" customHeight="1" x14ac:dyDescent="0.2">
      <c r="A162" s="168" t="s">
        <v>61</v>
      </c>
      <c r="B162" s="192"/>
      <c r="C162" s="192"/>
      <c r="D162" s="192"/>
      <c r="E162" s="192"/>
      <c r="F162" s="192"/>
      <c r="G162" s="192"/>
      <c r="H162" s="192"/>
      <c r="I162" s="192"/>
      <c r="J162" s="192"/>
      <c r="K162" s="192"/>
      <c r="L162" s="192"/>
      <c r="M162" s="192"/>
      <c r="N162" s="192"/>
      <c r="O162" s="192"/>
      <c r="P162" s="192"/>
      <c r="Q162" s="192"/>
      <c r="R162" s="192"/>
      <c r="S162" s="192"/>
      <c r="T162" s="169"/>
    </row>
    <row r="163" spans="1:21" ht="24.6" customHeight="1" x14ac:dyDescent="0.2">
      <c r="A163" s="28" t="str">
        <f>IF(ISNA(INDEX($A$34:$T$104,MATCH($B163,$B$34:$B$104,0),1)),"",INDEX($A$34:$T$104,MATCH($B163,$B$34:$B$104,0),1))</f>
        <v>UMG4105-</v>
      </c>
      <c r="B163" s="193" t="s">
        <v>141</v>
      </c>
      <c r="C163" s="193"/>
      <c r="D163" s="193"/>
      <c r="E163" s="193"/>
      <c r="F163" s="193"/>
      <c r="G163" s="193"/>
      <c r="H163" s="193"/>
      <c r="I163" s="193"/>
      <c r="J163" s="83">
        <f>IF(ISNA(INDEX($A$34:$T$104,MATCH($B163,$B$34:$B$104,0),10)),"",INDEX($A$34:$T$104,MATCH($B163,$B$34:$B$104,0),10))</f>
        <v>6</v>
      </c>
      <c r="K163" s="17">
        <f>IF(ISNA(INDEX($A$34:$T$104,MATCH($B163,$B$34:$B$104,0),11)),"",INDEX($A$34:$T$104,MATCH($B163,$B$34:$B$104,0),11))</f>
        <v>2</v>
      </c>
      <c r="L163" s="17">
        <f>IF(ISNA(INDEX($A$34:$T$104,MATCH($B163,$B$34:$B$104,0),12)),"",INDEX($A$34:$T$104,MATCH($B163,$B$34:$B$104,0),12))</f>
        <v>1</v>
      </c>
      <c r="M163" s="17">
        <f>IF(ISNA(INDEX($A$34:$T$104,MATCH($B163,$B$34:$B$104,0),13)),"",INDEX($A$34:$T$104,MATCH($B163,$B$34:$B$104,0),13))</f>
        <v>0</v>
      </c>
      <c r="N163" s="17">
        <f>IF(ISNA(INDEX($A$34:$T$104,MATCH($B163,$B$34:$B$104,0),14)),"",INDEX($A$34:$T$104,MATCH($B163,$B$34:$B$104,0),14))</f>
        <v>3</v>
      </c>
      <c r="O163" s="17">
        <f>IF(ISNA(INDEX($A$34:$T$104,MATCH($B163,$B$34:$B$104,0),15)),"",INDEX($A$34:$T$104,MATCH($B163,$B$34:$B$104,0),15))</f>
        <v>8</v>
      </c>
      <c r="P163" s="17">
        <f>IF(ISNA(INDEX($A$34:$T$104,MATCH($B163,$B$34:$B$104,0),16)),"",INDEX($A$34:$T$104,MATCH($B163,$B$34:$B$104,0),16))</f>
        <v>11</v>
      </c>
      <c r="Q163" s="26" t="str">
        <f>IF(ISNA(INDEX($A$34:$T$104,MATCH($B163,$B$34:$B$104,0),17)),"",INDEX($A$34:$T$104,MATCH($B163,$B$34:$B$104,0),17))</f>
        <v>E</v>
      </c>
      <c r="R163" s="26">
        <f>IF(ISNA(INDEX($A$34:$T$104,MATCH($B163,$B$34:$B$104,0),18)),"",INDEX($A$34:$T$104,MATCH($B163,$B$34:$B$104,0),18))</f>
        <v>0</v>
      </c>
      <c r="S163" s="26">
        <f>IF(ISNA(INDEX($A$34:$T$104,MATCH($B163,$B$34:$B$104,0),19)),"",INDEX($A$34:$T$104,MATCH($B163,$B$34:$B$104,0),19))</f>
        <v>0</v>
      </c>
      <c r="T163" s="95" t="s">
        <v>39</v>
      </c>
    </row>
    <row r="164" spans="1:21" ht="14.25" customHeight="1" x14ac:dyDescent="0.2">
      <c r="A164" s="28" t="str">
        <f>IF(ISNA(INDEX($A$34:$T$104,MATCH($B164,$B$34:$B$104,0),1)),"",INDEX($A$34:$T$104,MATCH($B164,$B$34:$B$104,0),1))</f>
        <v>UMG4207</v>
      </c>
      <c r="B164" s="193" t="s">
        <v>144</v>
      </c>
      <c r="C164" s="193"/>
      <c r="D164" s="193"/>
      <c r="E164" s="193"/>
      <c r="F164" s="193"/>
      <c r="G164" s="193"/>
      <c r="H164" s="193"/>
      <c r="I164" s="193"/>
      <c r="J164" s="83">
        <f>IF(ISNA(INDEX($A$34:$T$104,MATCH($B164,$B$34:$B$104,0),10)),"",INDEX($A$34:$T$104,MATCH($B164,$B$34:$B$104,0),10))</f>
        <v>5</v>
      </c>
      <c r="K164" s="17">
        <f>IF(ISNA(INDEX($A$34:$T$104,MATCH($B164,$B$34:$B$104,0),11)),"",INDEX($A$34:$T$104,MATCH($B164,$B$34:$B$104,0),11))</f>
        <v>2</v>
      </c>
      <c r="L164" s="17">
        <f>IF(ISNA(INDEX($A$34:$T$104,MATCH($B164,$B$34:$B$104,0),12)),"",INDEX($A$34:$T$104,MATCH($B164,$B$34:$B$104,0),12))</f>
        <v>1</v>
      </c>
      <c r="M164" s="17">
        <f>IF(ISNA(INDEX($A$34:$T$104,MATCH($B164,$B$34:$B$104,0),13)),"",INDEX($A$34:$T$104,MATCH($B164,$B$34:$B$104,0),13))</f>
        <v>0</v>
      </c>
      <c r="N164" s="17">
        <f>IF(ISNA(INDEX($A$34:$T$104,MATCH($B164,$B$34:$B$104,0),14)),"",INDEX($A$34:$T$104,MATCH($B164,$B$34:$B$104,0),14))</f>
        <v>3</v>
      </c>
      <c r="O164" s="17">
        <f>IF(ISNA(INDEX($A$34:$T$104,MATCH($B164,$B$34:$B$104,0),15)),"",INDEX($A$34:$T$104,MATCH($B164,$B$34:$B$104,0),15))</f>
        <v>6</v>
      </c>
      <c r="P164" s="17">
        <f>IF(ISNA(INDEX($A$34:$T$104,MATCH($B164,$B$34:$B$104,0),16)),"",INDEX($A$34:$T$104,MATCH($B164,$B$34:$B$104,0),16))</f>
        <v>9</v>
      </c>
      <c r="Q164" s="26" t="str">
        <f>IF(ISNA(INDEX($A$34:$T$104,MATCH($B164,$B$34:$B$104,0),17)),"",INDEX($A$34:$T$104,MATCH($B164,$B$34:$B$104,0),17))</f>
        <v>E</v>
      </c>
      <c r="R164" s="26">
        <f>IF(ISNA(INDEX($A$34:$T$104,MATCH($B164,$B$34:$B$104,0),18)),"",INDEX($A$34:$T$104,MATCH($B164,$B$34:$B$104,0),18))</f>
        <v>0</v>
      </c>
      <c r="S164" s="26">
        <f>IF(ISNA(INDEX($A$34:$T$104,MATCH($B164,$B$34:$B$104,0),19)),"",INDEX($A$34:$T$104,MATCH($B164,$B$34:$B$104,0),19))</f>
        <v>0</v>
      </c>
      <c r="T164" s="95" t="s">
        <v>39</v>
      </c>
    </row>
    <row r="165" spans="1:21" ht="14.25" customHeight="1" x14ac:dyDescent="0.2">
      <c r="A165" s="28" t="str">
        <f>IF(ISNA(INDEX($A$34:$T$104,MATCH($B165,$B$34:$B$104,0),1)),"",INDEX($A$34:$T$104,MATCH($B165,$B$34:$B$104,0),1))</f>
        <v>UMX0001</v>
      </c>
      <c r="B165" s="193" t="s">
        <v>152</v>
      </c>
      <c r="C165" s="193"/>
      <c r="D165" s="193"/>
      <c r="E165" s="193"/>
      <c r="F165" s="193"/>
      <c r="G165" s="193"/>
      <c r="H165" s="193"/>
      <c r="I165" s="193"/>
      <c r="J165" s="83">
        <f>IF(ISNA(INDEX($A$34:$T$104,MATCH($B165,$B$34:$B$104,0),10)),"",INDEX($A$34:$T$104,MATCH($B165,$B$34:$B$104,0),10))</f>
        <v>4</v>
      </c>
      <c r="K165" s="17">
        <f>IF(ISNA(INDEX($A$34:$T$104,MATCH($B165,$B$34:$B$104,0),11)),"",INDEX($A$34:$T$104,MATCH($B165,$B$34:$B$104,0),11))</f>
        <v>2</v>
      </c>
      <c r="L165" s="17">
        <f>IF(ISNA(INDEX($A$34:$T$104,MATCH($B165,$B$34:$B$104,0),12)),"",INDEX($A$34:$T$104,MATCH($B165,$B$34:$B$104,0),12))</f>
        <v>0</v>
      </c>
      <c r="M165" s="17">
        <f>IF(ISNA(INDEX($A$34:$T$104,MATCH($B165,$B$34:$B$104,0),13)),"",INDEX($A$34:$T$104,MATCH($B165,$B$34:$B$104,0),13))</f>
        <v>0</v>
      </c>
      <c r="N165" s="17">
        <f>IF(ISNA(INDEX($A$34:$T$104,MATCH($B165,$B$34:$B$104,0),14)),"",INDEX($A$34:$T$104,MATCH($B165,$B$34:$B$104,0),14))</f>
        <v>2</v>
      </c>
      <c r="O165" s="17">
        <f>IF(ISNA(INDEX($A$34:$T$104,MATCH($B165,$B$34:$B$104,0),15)),"",INDEX($A$34:$T$104,MATCH($B165,$B$34:$B$104,0),15))</f>
        <v>5</v>
      </c>
      <c r="P165" s="17">
        <f>IF(ISNA(INDEX($A$34:$T$104,MATCH($B165,$B$34:$B$104,0),16)),"",INDEX($A$34:$T$104,MATCH($B165,$B$34:$B$104,0),16))</f>
        <v>7</v>
      </c>
      <c r="Q165" s="26" t="str">
        <f>IF(ISNA(INDEX($A$34:$T$104,MATCH($B165,$B$34:$B$104,0),17)),"",INDEX($A$34:$T$104,MATCH($B165,$B$34:$B$104,0),17))</f>
        <v>E</v>
      </c>
      <c r="R165" s="26">
        <f>IF(ISNA(INDEX($A$34:$T$104,MATCH($B165,$B$34:$B$104,0),18)),"",INDEX($A$34:$T$104,MATCH($B165,$B$34:$B$104,0),18))</f>
        <v>0</v>
      </c>
      <c r="S165" s="26">
        <f>IF(ISNA(INDEX($A$34:$T$104,MATCH($B165,$B$34:$B$104,0),19)),"",INDEX($A$34:$T$104,MATCH($B165,$B$34:$B$104,0),19))</f>
        <v>0</v>
      </c>
      <c r="T165" s="95" t="s">
        <v>39</v>
      </c>
    </row>
    <row r="166" spans="1:21" x14ac:dyDescent="0.2">
      <c r="A166" s="70" t="s">
        <v>25</v>
      </c>
      <c r="B166" s="194"/>
      <c r="C166" s="195"/>
      <c r="D166" s="195"/>
      <c r="E166" s="195"/>
      <c r="F166" s="195"/>
      <c r="G166" s="195"/>
      <c r="H166" s="195"/>
      <c r="I166" s="196"/>
      <c r="J166" s="82">
        <f t="shared" ref="J166:P166" si="55">SUM(J163:J165)</f>
        <v>15</v>
      </c>
      <c r="K166" s="20">
        <f t="shared" si="55"/>
        <v>6</v>
      </c>
      <c r="L166" s="20">
        <f t="shared" si="55"/>
        <v>2</v>
      </c>
      <c r="M166" s="20">
        <f t="shared" si="55"/>
        <v>0</v>
      </c>
      <c r="N166" s="20">
        <f t="shared" si="55"/>
        <v>8</v>
      </c>
      <c r="O166" s="20">
        <f t="shared" si="55"/>
        <v>19</v>
      </c>
      <c r="P166" s="20">
        <f t="shared" si="55"/>
        <v>27</v>
      </c>
      <c r="Q166" s="19">
        <f>COUNTIF(Q163:Q165,"E")</f>
        <v>3</v>
      </c>
      <c r="R166" s="19">
        <f>COUNTIF(R163:R165,"C")</f>
        <v>0</v>
      </c>
      <c r="S166" s="19">
        <f>COUNTIF(S163:S165,"VP")</f>
        <v>0</v>
      </c>
      <c r="T166" s="42">
        <f>COUNTA(T163:T165)</f>
        <v>3</v>
      </c>
    </row>
    <row r="167" spans="1:21" ht="15.75" customHeight="1" x14ac:dyDescent="0.2">
      <c r="A167" s="168" t="s">
        <v>63</v>
      </c>
      <c r="B167" s="192"/>
      <c r="C167" s="192"/>
      <c r="D167" s="192"/>
      <c r="E167" s="192"/>
      <c r="F167" s="192"/>
      <c r="G167" s="192"/>
      <c r="H167" s="192"/>
      <c r="I167" s="192"/>
      <c r="J167" s="192"/>
      <c r="K167" s="192"/>
      <c r="L167" s="192"/>
      <c r="M167" s="192"/>
      <c r="N167" s="192"/>
      <c r="O167" s="192"/>
      <c r="P167" s="192"/>
      <c r="Q167" s="192"/>
      <c r="R167" s="192"/>
      <c r="S167" s="192"/>
      <c r="T167" s="169"/>
    </row>
    <row r="168" spans="1:21" x14ac:dyDescent="0.2">
      <c r="A168" s="28" t="str">
        <f>IF(ISNA(INDEX($A$34:$T$104,MATCH($B168,$B$34:$B$104,0),1)),"",INDEX($A$34:$T$104,MATCH($B168,$B$34:$B$104,0),1))</f>
        <v>UMG4409-</v>
      </c>
      <c r="B168" s="193" t="s">
        <v>167</v>
      </c>
      <c r="C168" s="193"/>
      <c r="D168" s="193"/>
      <c r="E168" s="193"/>
      <c r="F168" s="193"/>
      <c r="G168" s="193"/>
      <c r="H168" s="193"/>
      <c r="I168" s="193"/>
      <c r="J168" s="83">
        <f>IF(ISNA(INDEX($A$34:$T$104,MATCH($B168,$B$34:$B$104,0),10)),"",INDEX($A$34:$T$104,MATCH($B168,$B$34:$B$104,0),10))</f>
        <v>7</v>
      </c>
      <c r="K168" s="17">
        <f>IF(ISNA(INDEX($A$34:$T$104,MATCH($B168,$B$34:$B$104,0),11)),"",INDEX($A$34:$T$104,MATCH($B168,$B$34:$B$104,0),11))</f>
        <v>2</v>
      </c>
      <c r="L168" s="17">
        <f>IF(ISNA(INDEX($A$34:$T$104,MATCH($B168,$B$34:$B$104,0),12)),"",INDEX($A$34:$T$104,MATCH($B168,$B$34:$B$104,0),12))</f>
        <v>1</v>
      </c>
      <c r="M168" s="17">
        <f>IF(ISNA(INDEX($A$34:$T$104,MATCH($B168,$B$34:$B$104,0),13)),"",INDEX($A$34:$T$104,MATCH($B168,$B$34:$B$104,0),13))</f>
        <v>0</v>
      </c>
      <c r="N168" s="17">
        <f>IF(ISNA(INDEX($A$34:$T$104,MATCH($B168,$B$34:$B$104,0),14)),"",INDEX($A$34:$T$104,MATCH($B168,$B$34:$B$104,0),14))</f>
        <v>3</v>
      </c>
      <c r="O168" s="17">
        <f>IF(ISNA(INDEX($A$34:$T$104,MATCH($B168,$B$34:$B$104,0),15)),"",INDEX($A$34:$T$104,MATCH($B168,$B$34:$B$104,0),15))</f>
        <v>12</v>
      </c>
      <c r="P168" s="17">
        <f>IF(ISNA(INDEX($A$34:$T$104,MATCH($B168,$B$34:$B$104,0),16)),"",INDEX($A$34:$T$104,MATCH($B168,$B$34:$B$104,0),16))</f>
        <v>15</v>
      </c>
      <c r="Q168" s="26">
        <f>IF(ISNA(INDEX($A$34:$T$104,MATCH($B168,$B$34:$B$104,0),17)),"",INDEX($A$34:$T$104,MATCH($B168,$B$34:$B$104,0),17))</f>
        <v>0</v>
      </c>
      <c r="R168" s="26" t="str">
        <f>IF(ISNA(INDEX($A$34:$T$104,MATCH($B168,$B$34:$B$104,0),18)),"",INDEX($A$34:$T$104,MATCH($B168,$B$34:$B$104,0),18))</f>
        <v>C</v>
      </c>
      <c r="S168" s="26">
        <f>IF(ISNA(INDEX($A$34:$T$104,MATCH($B168,$B$34:$B$104,0),19)),"",INDEX($A$34:$T$104,MATCH($B168,$B$34:$B$104,0),19))</f>
        <v>0</v>
      </c>
      <c r="T168" s="95" t="s">
        <v>39</v>
      </c>
    </row>
    <row r="169" spans="1:21" x14ac:dyDescent="0.2">
      <c r="A169" s="28" t="str">
        <f>IF(ISNA(INDEX($A$34:$T$104,MATCH($B169,$B$34:$B$104,0),1)),"",INDEX($A$34:$T$104,MATCH($B169,$B$34:$B$104,0),1))</f>
        <v>UMX0002</v>
      </c>
      <c r="B169" s="193" t="s">
        <v>169</v>
      </c>
      <c r="C169" s="193"/>
      <c r="D169" s="193"/>
      <c r="E169" s="193"/>
      <c r="F169" s="193"/>
      <c r="G169" s="193"/>
      <c r="H169" s="193"/>
      <c r="I169" s="193"/>
      <c r="J169" s="83">
        <f>IF(ISNA(INDEX($A$34:$T$104,MATCH($B169,$B$34:$B$104,0),10)),"",INDEX($A$34:$T$104,MATCH($B169,$B$34:$B$104,0),10))</f>
        <v>4</v>
      </c>
      <c r="K169" s="17">
        <f>IF(ISNA(INDEX($A$34:$T$104,MATCH($B169,$B$34:$B$104,0),11)),"",INDEX($A$34:$T$104,MATCH($B169,$B$34:$B$104,0),11))</f>
        <v>2</v>
      </c>
      <c r="L169" s="17">
        <f>IF(ISNA(INDEX($A$34:$T$104,MATCH($B169,$B$34:$B$104,0),12)),"",INDEX($A$34:$T$104,MATCH($B169,$B$34:$B$104,0),12))</f>
        <v>1</v>
      </c>
      <c r="M169" s="17">
        <f>IF(ISNA(INDEX($A$34:$T$104,MATCH($B169,$B$34:$B$104,0),13)),"",INDEX($A$34:$T$104,MATCH($B169,$B$34:$B$104,0),13))</f>
        <v>0</v>
      </c>
      <c r="N169" s="17">
        <f>IF(ISNA(INDEX($A$34:$T$104,MATCH($B169,$B$34:$B$104,0),14)),"",INDEX($A$34:$T$104,MATCH($B169,$B$34:$B$104,0),14))</f>
        <v>3</v>
      </c>
      <c r="O169" s="17">
        <f>IF(ISNA(INDEX($A$34:$T$104,MATCH($B169,$B$34:$B$104,0),15)),"",INDEX($A$34:$T$104,MATCH($B169,$B$34:$B$104,0),15))</f>
        <v>5</v>
      </c>
      <c r="P169" s="17">
        <f>IF(ISNA(INDEX($A$34:$T$104,MATCH($B169,$B$34:$B$104,0),16)),"",INDEX($A$34:$T$104,MATCH($B169,$B$34:$B$104,0),16))</f>
        <v>8</v>
      </c>
      <c r="Q169" s="26" t="str">
        <f>IF(ISNA(INDEX($A$34:$T$104,MATCH($B169,$B$34:$B$104,0),17)),"",INDEX($A$34:$T$104,MATCH($B169,$B$34:$B$104,0),17))</f>
        <v>E</v>
      </c>
      <c r="R169" s="26">
        <f>IF(ISNA(INDEX($A$34:$T$104,MATCH($B169,$B$34:$B$104,0),18)),"",INDEX($A$34:$T$104,MATCH($B169,$B$34:$B$104,0),18))</f>
        <v>0</v>
      </c>
      <c r="S169" s="26">
        <f>IF(ISNA(INDEX($A$34:$T$104,MATCH($B169,$B$34:$B$104,0),19)),"",INDEX($A$34:$T$104,MATCH($B169,$B$34:$B$104,0),19))</f>
        <v>0</v>
      </c>
      <c r="T169" s="95" t="s">
        <v>39</v>
      </c>
    </row>
    <row r="170" spans="1:21" x14ac:dyDescent="0.2">
      <c r="A170" s="70" t="s">
        <v>25</v>
      </c>
      <c r="B170" s="167"/>
      <c r="C170" s="167"/>
      <c r="D170" s="167"/>
      <c r="E170" s="167"/>
      <c r="F170" s="167"/>
      <c r="G170" s="167"/>
      <c r="H170" s="167"/>
      <c r="I170" s="167"/>
      <c r="J170" s="82">
        <f t="shared" ref="J170:P170" si="56">SUM(J168:J169)</f>
        <v>11</v>
      </c>
      <c r="K170" s="20">
        <f t="shared" si="56"/>
        <v>4</v>
      </c>
      <c r="L170" s="20">
        <f t="shared" si="56"/>
        <v>2</v>
      </c>
      <c r="M170" s="20">
        <f t="shared" si="56"/>
        <v>0</v>
      </c>
      <c r="N170" s="20">
        <f t="shared" si="56"/>
        <v>6</v>
      </c>
      <c r="O170" s="20">
        <f t="shared" si="56"/>
        <v>17</v>
      </c>
      <c r="P170" s="20">
        <f t="shared" si="56"/>
        <v>23</v>
      </c>
      <c r="Q170" s="19">
        <f>COUNTIF(Q168:Q169,"E")</f>
        <v>1</v>
      </c>
      <c r="R170" s="19">
        <f>COUNTIF(R168:R169,"C")</f>
        <v>1</v>
      </c>
      <c r="S170" s="19">
        <f>COUNTIF(S168:S169,"VP")</f>
        <v>0</v>
      </c>
      <c r="T170" s="42">
        <f>COUNTA(T168:T169)</f>
        <v>2</v>
      </c>
    </row>
    <row r="171" spans="1:21" ht="18.75" customHeight="1" x14ac:dyDescent="0.2">
      <c r="A171" s="218" t="s">
        <v>71</v>
      </c>
      <c r="B171" s="219"/>
      <c r="C171" s="219"/>
      <c r="D171" s="219"/>
      <c r="E171" s="219"/>
      <c r="F171" s="219"/>
      <c r="G171" s="219"/>
      <c r="H171" s="219"/>
      <c r="I171" s="220"/>
      <c r="J171" s="82">
        <f t="shared" ref="J171:S171" si="57">SUM(J166,J170)</f>
        <v>26</v>
      </c>
      <c r="K171" s="20">
        <f t="shared" si="57"/>
        <v>10</v>
      </c>
      <c r="L171" s="20">
        <f t="shared" si="57"/>
        <v>4</v>
      </c>
      <c r="M171" s="20">
        <f t="shared" si="57"/>
        <v>0</v>
      </c>
      <c r="N171" s="20">
        <f t="shared" si="57"/>
        <v>14</v>
      </c>
      <c r="O171" s="20">
        <f t="shared" si="57"/>
        <v>36</v>
      </c>
      <c r="P171" s="20">
        <f t="shared" si="57"/>
        <v>50</v>
      </c>
      <c r="Q171" s="20">
        <f t="shared" si="57"/>
        <v>4</v>
      </c>
      <c r="R171" s="20">
        <f t="shared" si="57"/>
        <v>1</v>
      </c>
      <c r="S171" s="20">
        <f t="shared" si="57"/>
        <v>0</v>
      </c>
      <c r="T171" s="25">
        <v>5</v>
      </c>
    </row>
    <row r="172" spans="1:21" ht="13.5" customHeight="1" x14ac:dyDescent="0.2">
      <c r="A172" s="197" t="s">
        <v>48</v>
      </c>
      <c r="B172" s="198"/>
      <c r="C172" s="198"/>
      <c r="D172" s="198"/>
      <c r="E172" s="198"/>
      <c r="F172" s="198"/>
      <c r="G172" s="198"/>
      <c r="H172" s="198"/>
      <c r="I172" s="198"/>
      <c r="J172" s="199"/>
      <c r="K172" s="20">
        <f t="shared" ref="K172:P172" si="58">K166*14+K170*12</f>
        <v>132</v>
      </c>
      <c r="L172" s="20">
        <f t="shared" si="58"/>
        <v>52</v>
      </c>
      <c r="M172" s="20">
        <f t="shared" si="58"/>
        <v>0</v>
      </c>
      <c r="N172" s="20">
        <f t="shared" si="58"/>
        <v>184</v>
      </c>
      <c r="O172" s="20">
        <f t="shared" si="58"/>
        <v>470</v>
      </c>
      <c r="P172" s="20">
        <f t="shared" si="58"/>
        <v>654</v>
      </c>
      <c r="Q172" s="205"/>
      <c r="R172" s="206"/>
      <c r="S172" s="206"/>
      <c r="T172" s="207"/>
    </row>
    <row r="173" spans="1:21" ht="15" customHeight="1" x14ac:dyDescent="0.2">
      <c r="A173" s="200"/>
      <c r="B173" s="201"/>
      <c r="C173" s="201"/>
      <c r="D173" s="201"/>
      <c r="E173" s="201"/>
      <c r="F173" s="201"/>
      <c r="G173" s="201"/>
      <c r="H173" s="201"/>
      <c r="I173" s="201"/>
      <c r="J173" s="202"/>
      <c r="K173" s="211">
        <f>SUM(K172:M172)</f>
        <v>184</v>
      </c>
      <c r="L173" s="212"/>
      <c r="M173" s="213"/>
      <c r="N173" s="214">
        <f>SUM(N172:O172)</f>
        <v>654</v>
      </c>
      <c r="O173" s="215"/>
      <c r="P173" s="216"/>
      <c r="Q173" s="208"/>
      <c r="R173" s="209"/>
      <c r="S173" s="209"/>
      <c r="T173" s="210"/>
    </row>
    <row r="174" spans="1:21" ht="24.75" customHeight="1" x14ac:dyDescent="0.2">
      <c r="B174" s="75"/>
      <c r="C174" s="75"/>
      <c r="D174" s="75"/>
      <c r="E174" s="75"/>
      <c r="F174" s="75"/>
      <c r="G174" s="75"/>
      <c r="M174" s="7"/>
      <c r="N174" s="7"/>
      <c r="O174" s="7"/>
      <c r="P174" s="7"/>
      <c r="Q174" s="7"/>
      <c r="R174" s="7"/>
      <c r="S174" s="7"/>
    </row>
    <row r="175" spans="1:21" x14ac:dyDescent="0.2">
      <c r="A175" s="217" t="s">
        <v>58</v>
      </c>
      <c r="B175" s="217"/>
    </row>
    <row r="176" spans="1:21" x14ac:dyDescent="0.2">
      <c r="A176" s="184" t="s">
        <v>27</v>
      </c>
      <c r="B176" s="186" t="s">
        <v>50</v>
      </c>
      <c r="C176" s="187"/>
      <c r="D176" s="187"/>
      <c r="E176" s="187"/>
      <c r="F176" s="187"/>
      <c r="G176" s="188"/>
      <c r="H176" s="186" t="s">
        <v>53</v>
      </c>
      <c r="I176" s="188"/>
      <c r="J176" s="154" t="s">
        <v>54</v>
      </c>
      <c r="K176" s="155"/>
      <c r="L176" s="155"/>
      <c r="M176" s="155"/>
      <c r="N176" s="155"/>
      <c r="O176" s="156"/>
      <c r="P176" s="186" t="s">
        <v>47</v>
      </c>
      <c r="Q176" s="188"/>
      <c r="R176" s="154" t="s">
        <v>55</v>
      </c>
      <c r="S176" s="155"/>
      <c r="T176" s="156"/>
      <c r="U176" s="43" t="s">
        <v>94</v>
      </c>
    </row>
    <row r="177" spans="1:24" x14ac:dyDescent="0.2">
      <c r="A177" s="185"/>
      <c r="B177" s="189"/>
      <c r="C177" s="190"/>
      <c r="D177" s="190"/>
      <c r="E177" s="190"/>
      <c r="F177" s="190"/>
      <c r="G177" s="191"/>
      <c r="H177" s="189"/>
      <c r="I177" s="191"/>
      <c r="J177" s="154" t="s">
        <v>34</v>
      </c>
      <c r="K177" s="156"/>
      <c r="L177" s="154" t="s">
        <v>7</v>
      </c>
      <c r="M177" s="156"/>
      <c r="N177" s="154" t="s">
        <v>31</v>
      </c>
      <c r="O177" s="156"/>
      <c r="P177" s="189"/>
      <c r="Q177" s="191"/>
      <c r="R177" s="31" t="s">
        <v>56</v>
      </c>
      <c r="S177" s="154" t="s">
        <v>57</v>
      </c>
      <c r="T177" s="156"/>
    </row>
    <row r="178" spans="1:24" x14ac:dyDescent="0.2">
      <c r="A178" s="33">
        <v>1</v>
      </c>
      <c r="B178" s="154" t="s">
        <v>51</v>
      </c>
      <c r="C178" s="155"/>
      <c r="D178" s="155"/>
      <c r="E178" s="155"/>
      <c r="F178" s="155"/>
      <c r="G178" s="156"/>
      <c r="H178" s="157">
        <f>J178</f>
        <v>786</v>
      </c>
      <c r="I178" s="157"/>
      <c r="J178" s="158">
        <f>SUM((N42+N54+N73)*14+(N84*12)-J179)</f>
        <v>786</v>
      </c>
      <c r="K178" s="159"/>
      <c r="L178" s="158">
        <f>SUM((O42+O54+O73)*14+(O84*12)-L179)</f>
        <v>2058</v>
      </c>
      <c r="M178" s="159"/>
      <c r="N178" s="160">
        <f>SUM(J178:M178)</f>
        <v>2844</v>
      </c>
      <c r="O178" s="161"/>
      <c r="P178" s="162">
        <f>H178/H180</f>
        <v>0.92470588235294116</v>
      </c>
      <c r="Q178" s="163"/>
      <c r="R178" s="32">
        <f>J42+J54-R179</f>
        <v>56</v>
      </c>
      <c r="S178" s="164">
        <f>J73+J84-S179</f>
        <v>56</v>
      </c>
      <c r="T178" s="165"/>
    </row>
    <row r="179" spans="1:24" x14ac:dyDescent="0.2">
      <c r="A179" s="33">
        <v>2</v>
      </c>
      <c r="B179" s="154" t="s">
        <v>52</v>
      </c>
      <c r="C179" s="155"/>
      <c r="D179" s="155"/>
      <c r="E179" s="155"/>
      <c r="F179" s="155"/>
      <c r="G179" s="156"/>
      <c r="H179" s="157">
        <f>J179</f>
        <v>64</v>
      </c>
      <c r="I179" s="157"/>
      <c r="J179" s="179">
        <f>N102</f>
        <v>64</v>
      </c>
      <c r="K179" s="180"/>
      <c r="L179" s="179">
        <f>O102</f>
        <v>130</v>
      </c>
      <c r="M179" s="180"/>
      <c r="N179" s="181">
        <f>SUM(J179:M179)</f>
        <v>194</v>
      </c>
      <c r="O179" s="161"/>
      <c r="P179" s="162">
        <f>H179/H180</f>
        <v>7.5294117647058817E-2</v>
      </c>
      <c r="Q179" s="163"/>
      <c r="R179" s="15">
        <v>4</v>
      </c>
      <c r="S179" s="182">
        <v>4</v>
      </c>
      <c r="T179" s="183"/>
      <c r="U179" s="273" t="str">
        <f>IF(N179=P102,"Corect","Nu corespunde cu tabelul de opționale")</f>
        <v>Corect</v>
      </c>
      <c r="V179" s="274"/>
      <c r="W179" s="274"/>
      <c r="X179" s="274"/>
    </row>
    <row r="180" spans="1:24" x14ac:dyDescent="0.2">
      <c r="A180" s="154" t="s">
        <v>25</v>
      </c>
      <c r="B180" s="155"/>
      <c r="C180" s="155"/>
      <c r="D180" s="155"/>
      <c r="E180" s="155"/>
      <c r="F180" s="155"/>
      <c r="G180" s="156"/>
      <c r="H180" s="167">
        <f>SUM(H178:I179)</f>
        <v>850</v>
      </c>
      <c r="I180" s="167"/>
      <c r="J180" s="167">
        <f>SUM(J178:K179)</f>
        <v>850</v>
      </c>
      <c r="K180" s="167"/>
      <c r="L180" s="168">
        <f>SUM(L178:M179)</f>
        <v>2188</v>
      </c>
      <c r="M180" s="169"/>
      <c r="N180" s="168">
        <f>SUM(N178:O179)</f>
        <v>3038</v>
      </c>
      <c r="O180" s="169"/>
      <c r="P180" s="170">
        <f>SUM(P178:Q179)</f>
        <v>1</v>
      </c>
      <c r="Q180" s="171"/>
      <c r="R180" s="33">
        <f>SUM(R178:R179)</f>
        <v>60</v>
      </c>
      <c r="S180" s="172">
        <f>SUM(S178:T179)</f>
        <v>60</v>
      </c>
      <c r="T180" s="173"/>
    </row>
    <row r="181" spans="1:24" s="76" customFormat="1" x14ac:dyDescent="0.2">
      <c r="A181" s="91"/>
      <c r="B181" s="91"/>
      <c r="C181" s="91"/>
      <c r="D181" s="91"/>
      <c r="E181" s="91"/>
      <c r="F181" s="91"/>
      <c r="G181" s="91"/>
      <c r="H181" s="79"/>
      <c r="I181" s="79"/>
      <c r="J181" s="79"/>
      <c r="K181" s="79"/>
      <c r="L181" s="60"/>
      <c r="M181" s="60"/>
      <c r="N181" s="60"/>
      <c r="O181" s="60"/>
      <c r="P181" s="92"/>
      <c r="Q181" s="92"/>
      <c r="R181" s="93"/>
      <c r="S181" s="93"/>
      <c r="T181" s="93"/>
    </row>
    <row r="182" spans="1:24" s="76" customFormat="1" x14ac:dyDescent="0.2">
      <c r="A182" s="91"/>
      <c r="B182" s="91"/>
      <c r="C182" s="91"/>
      <c r="D182" s="91"/>
      <c r="E182" s="91"/>
      <c r="F182" s="91"/>
      <c r="G182" s="91"/>
      <c r="H182" s="79"/>
      <c r="I182" s="79"/>
      <c r="J182" s="79"/>
      <c r="K182" s="79"/>
      <c r="L182" s="60"/>
      <c r="M182" s="60"/>
      <c r="N182" s="60"/>
      <c r="O182" s="60"/>
      <c r="P182" s="92"/>
      <c r="Q182" s="92"/>
      <c r="R182" s="93"/>
      <c r="S182" s="93"/>
      <c r="T182" s="93"/>
    </row>
    <row r="183" spans="1:24" s="76" customFormat="1" x14ac:dyDescent="0.2">
      <c r="A183" s="91"/>
      <c r="B183" s="91"/>
      <c r="C183" s="91"/>
      <c r="D183" s="91"/>
      <c r="E183" s="91"/>
      <c r="F183" s="91"/>
      <c r="G183" s="91"/>
      <c r="H183" s="79"/>
      <c r="I183" s="79"/>
      <c r="J183" s="79"/>
      <c r="K183" s="79"/>
      <c r="L183" s="60"/>
      <c r="M183" s="60"/>
      <c r="N183" s="60"/>
      <c r="O183" s="60"/>
      <c r="P183" s="92"/>
      <c r="Q183" s="92"/>
      <c r="R183" s="93"/>
      <c r="S183" s="93"/>
      <c r="T183" s="93"/>
    </row>
    <row r="184" spans="1:24" s="76" customFormat="1" x14ac:dyDescent="0.2">
      <c r="A184" s="91"/>
      <c r="B184" s="91"/>
      <c r="C184" s="91"/>
      <c r="D184" s="91"/>
      <c r="E184" s="91"/>
      <c r="F184" s="91"/>
      <c r="G184" s="91"/>
      <c r="H184" s="79"/>
      <c r="I184" s="79"/>
      <c r="J184" s="79"/>
      <c r="K184" s="79"/>
      <c r="L184" s="60"/>
      <c r="M184" s="60"/>
      <c r="N184" s="60"/>
      <c r="O184" s="60"/>
      <c r="P184" s="92"/>
      <c r="Q184" s="92"/>
      <c r="R184" s="93"/>
      <c r="S184" s="93"/>
      <c r="T184" s="93"/>
    </row>
    <row r="185" spans="1:24" s="76" customFormat="1" x14ac:dyDescent="0.2">
      <c r="A185" s="91"/>
      <c r="B185" s="91"/>
      <c r="C185" s="91"/>
      <c r="D185" s="91"/>
      <c r="E185" s="91"/>
      <c r="F185" s="91"/>
      <c r="G185" s="91"/>
      <c r="H185" s="79"/>
      <c r="I185" s="79"/>
      <c r="J185" s="79"/>
      <c r="K185" s="79"/>
      <c r="L185" s="60"/>
      <c r="M185" s="60"/>
      <c r="N185" s="60"/>
      <c r="O185" s="60"/>
      <c r="P185" s="92"/>
      <c r="Q185" s="92"/>
      <c r="R185" s="93"/>
      <c r="S185" s="93"/>
      <c r="T185" s="93"/>
    </row>
    <row r="186" spans="1:24" s="76" customFormat="1" x14ac:dyDescent="0.2">
      <c r="A186" s="91"/>
      <c r="B186" s="91"/>
      <c r="C186" s="91"/>
      <c r="D186" s="91"/>
      <c r="E186" s="91"/>
      <c r="F186" s="91"/>
      <c r="G186" s="91"/>
      <c r="H186" s="79"/>
      <c r="I186" s="79"/>
      <c r="J186" s="79"/>
      <c r="K186" s="79"/>
      <c r="L186" s="60"/>
      <c r="M186" s="60"/>
      <c r="N186" s="60"/>
      <c r="O186" s="60"/>
      <c r="P186" s="92"/>
      <c r="Q186" s="92"/>
      <c r="R186" s="93"/>
      <c r="S186" s="93"/>
      <c r="T186" s="93"/>
    </row>
    <row r="187" spans="1:24" s="76" customFormat="1" x14ac:dyDescent="0.2">
      <c r="A187" s="91"/>
      <c r="B187" s="91"/>
      <c r="C187" s="91"/>
      <c r="D187" s="91"/>
      <c r="E187" s="91"/>
      <c r="F187" s="91"/>
      <c r="G187" s="91"/>
      <c r="H187" s="79"/>
      <c r="I187" s="79"/>
      <c r="J187" s="79"/>
      <c r="K187" s="79"/>
      <c r="L187" s="60"/>
      <c r="M187" s="60"/>
      <c r="N187" s="60"/>
      <c r="O187" s="60"/>
      <c r="P187" s="92"/>
      <c r="Q187" s="92"/>
      <c r="R187" s="93"/>
      <c r="S187" s="93"/>
      <c r="T187" s="93"/>
    </row>
    <row r="188" spans="1:24" s="76" customFormat="1" x14ac:dyDescent="0.2">
      <c r="A188" s="91"/>
      <c r="B188" s="91"/>
      <c r="C188" s="91"/>
      <c r="D188" s="91"/>
      <c r="E188" s="91"/>
      <c r="F188" s="91"/>
      <c r="G188" s="91"/>
      <c r="H188" s="79"/>
      <c r="I188" s="79"/>
      <c r="J188" s="79"/>
      <c r="K188" s="79"/>
      <c r="L188" s="60"/>
      <c r="M188" s="60"/>
      <c r="N188" s="60"/>
      <c r="O188" s="60"/>
      <c r="P188" s="92"/>
      <c r="Q188" s="92"/>
      <c r="R188" s="93"/>
      <c r="S188" s="93"/>
      <c r="T188" s="93"/>
    </row>
    <row r="189" spans="1:24" s="76" customFormat="1" x14ac:dyDescent="0.2">
      <c r="A189" s="91"/>
      <c r="B189" s="91"/>
      <c r="C189" s="91"/>
      <c r="D189" s="91"/>
      <c r="E189" s="91"/>
      <c r="F189" s="91"/>
      <c r="G189" s="91"/>
      <c r="H189" s="79"/>
      <c r="I189" s="79"/>
      <c r="J189" s="79"/>
      <c r="K189" s="79"/>
      <c r="L189" s="60"/>
      <c r="M189" s="60"/>
      <c r="N189" s="60"/>
      <c r="O189" s="60"/>
      <c r="P189" s="92"/>
      <c r="Q189" s="92"/>
      <c r="R189" s="93"/>
      <c r="S189" s="93"/>
      <c r="T189" s="93"/>
    </row>
    <row r="190" spans="1:24" s="76" customFormat="1" x14ac:dyDescent="0.2">
      <c r="A190" s="91"/>
      <c r="B190" s="91"/>
      <c r="C190" s="91"/>
      <c r="D190" s="91"/>
      <c r="E190" s="91"/>
      <c r="F190" s="91"/>
      <c r="G190" s="91"/>
      <c r="H190" s="79"/>
      <c r="I190" s="79"/>
      <c r="J190" s="79"/>
      <c r="K190" s="79"/>
      <c r="L190" s="60"/>
      <c r="M190" s="60"/>
      <c r="N190" s="60"/>
      <c r="O190" s="60"/>
      <c r="P190" s="92"/>
      <c r="Q190" s="92"/>
      <c r="R190" s="93"/>
      <c r="S190" s="93"/>
      <c r="T190" s="93"/>
    </row>
    <row r="191" spans="1:24" s="76" customFormat="1" x14ac:dyDescent="0.2">
      <c r="A191" s="91"/>
      <c r="B191" s="91"/>
      <c r="C191" s="91"/>
      <c r="D191" s="91"/>
      <c r="E191" s="91"/>
      <c r="F191" s="91"/>
      <c r="G191" s="91"/>
      <c r="H191" s="79"/>
      <c r="I191" s="79"/>
      <c r="J191" s="79"/>
      <c r="K191" s="79"/>
      <c r="L191" s="60"/>
      <c r="M191" s="60"/>
      <c r="N191" s="60"/>
      <c r="O191" s="60"/>
      <c r="P191" s="92"/>
      <c r="Q191" s="92"/>
      <c r="R191" s="93"/>
      <c r="S191" s="93"/>
      <c r="T191" s="93"/>
    </row>
    <row r="192" spans="1:24" s="76" customFormat="1" x14ac:dyDescent="0.2">
      <c r="A192" s="91"/>
      <c r="B192" s="91"/>
      <c r="C192" s="91"/>
      <c r="D192" s="91"/>
      <c r="E192" s="91"/>
      <c r="F192" s="91"/>
      <c r="G192" s="91"/>
      <c r="H192" s="79"/>
      <c r="I192" s="79"/>
      <c r="J192" s="79"/>
      <c r="K192" s="79"/>
      <c r="L192" s="60"/>
      <c r="M192" s="60"/>
      <c r="N192" s="60"/>
      <c r="O192" s="60"/>
      <c r="P192" s="92"/>
      <c r="Q192" s="92"/>
      <c r="R192" s="93"/>
      <c r="S192" s="93"/>
      <c r="T192" s="93"/>
    </row>
    <row r="193" spans="1:20" s="76" customFormat="1" x14ac:dyDescent="0.2">
      <c r="A193" s="91"/>
      <c r="B193" s="91"/>
      <c r="C193" s="91"/>
      <c r="D193" s="91"/>
      <c r="E193" s="91"/>
      <c r="F193" s="91"/>
      <c r="G193" s="91"/>
      <c r="H193" s="79"/>
      <c r="I193" s="79"/>
      <c r="J193" s="79"/>
      <c r="K193" s="79"/>
      <c r="L193" s="60"/>
      <c r="M193" s="60"/>
      <c r="N193" s="60"/>
      <c r="O193" s="60"/>
      <c r="P193" s="92"/>
      <c r="Q193" s="92"/>
      <c r="R193" s="93"/>
      <c r="S193" s="93"/>
      <c r="T193" s="93"/>
    </row>
    <row r="194" spans="1:20" s="76" customFormat="1" x14ac:dyDescent="0.2">
      <c r="A194" s="91"/>
      <c r="B194" s="91"/>
      <c r="C194" s="91"/>
      <c r="D194" s="91"/>
      <c r="E194" s="91"/>
      <c r="F194" s="91"/>
      <c r="G194" s="91"/>
      <c r="H194" s="79"/>
      <c r="I194" s="79"/>
      <c r="J194" s="79"/>
      <c r="K194" s="79"/>
      <c r="L194" s="60"/>
      <c r="M194" s="60"/>
      <c r="N194" s="60"/>
      <c r="O194" s="60"/>
      <c r="P194" s="92"/>
      <c r="Q194" s="92"/>
      <c r="R194" s="93"/>
      <c r="S194" s="93"/>
      <c r="T194" s="93"/>
    </row>
    <row r="195" spans="1:20" s="76" customFormat="1" x14ac:dyDescent="0.2">
      <c r="A195" s="91"/>
      <c r="B195" s="91"/>
      <c r="C195" s="91"/>
      <c r="D195" s="91"/>
      <c r="E195" s="91"/>
      <c r="F195" s="91"/>
      <c r="G195" s="91"/>
      <c r="H195" s="79"/>
      <c r="I195" s="79"/>
      <c r="J195" s="79"/>
      <c r="K195" s="79"/>
      <c r="L195" s="60"/>
      <c r="M195" s="60"/>
      <c r="N195" s="60"/>
      <c r="O195" s="60"/>
      <c r="P195" s="92"/>
      <c r="Q195" s="92"/>
      <c r="R195" s="93"/>
      <c r="S195" s="93"/>
      <c r="T195" s="93"/>
    </row>
    <row r="196" spans="1:20" s="76" customFormat="1" x14ac:dyDescent="0.2">
      <c r="A196" s="91"/>
      <c r="B196" s="91"/>
      <c r="C196" s="91"/>
      <c r="D196" s="91"/>
      <c r="E196" s="91"/>
      <c r="F196" s="91"/>
      <c r="G196" s="91"/>
      <c r="H196" s="79"/>
      <c r="I196" s="79"/>
      <c r="J196" s="79"/>
      <c r="K196" s="79"/>
      <c r="L196" s="60"/>
      <c r="M196" s="60"/>
      <c r="N196" s="60"/>
      <c r="O196" s="60"/>
      <c r="P196" s="92"/>
      <c r="Q196" s="92"/>
      <c r="R196" s="93"/>
      <c r="S196" s="93"/>
      <c r="T196" s="93"/>
    </row>
    <row r="197" spans="1:20" s="76" customFormat="1" x14ac:dyDescent="0.2">
      <c r="A197" s="91"/>
      <c r="B197" s="91"/>
      <c r="C197" s="91"/>
      <c r="D197" s="91"/>
      <c r="E197" s="91"/>
      <c r="F197" s="91"/>
      <c r="G197" s="91"/>
      <c r="H197" s="79"/>
      <c r="I197" s="79"/>
      <c r="J197" s="79"/>
      <c r="K197" s="79"/>
      <c r="L197" s="60"/>
      <c r="M197" s="60"/>
      <c r="N197" s="60"/>
      <c r="O197" s="60"/>
      <c r="P197" s="92"/>
      <c r="Q197" s="92"/>
      <c r="R197" s="93"/>
      <c r="S197" s="93"/>
      <c r="T197" s="93"/>
    </row>
    <row r="198" spans="1:20" s="76" customFormat="1" x14ac:dyDescent="0.2">
      <c r="A198" s="91"/>
      <c r="B198" s="91"/>
      <c r="C198" s="91"/>
      <c r="D198" s="91"/>
      <c r="E198" s="91"/>
      <c r="F198" s="91"/>
      <c r="G198" s="91"/>
      <c r="H198" s="79"/>
      <c r="I198" s="79"/>
      <c r="J198" s="79"/>
      <c r="K198" s="79"/>
      <c r="L198" s="60"/>
      <c r="M198" s="60"/>
      <c r="N198" s="60"/>
      <c r="O198" s="60"/>
      <c r="P198" s="92"/>
      <c r="Q198" s="92"/>
      <c r="R198" s="93"/>
      <c r="S198" s="93"/>
      <c r="T198" s="93"/>
    </row>
    <row r="199" spans="1:20" s="76" customFormat="1" x14ac:dyDescent="0.2">
      <c r="A199" s="91"/>
      <c r="B199" s="91"/>
      <c r="C199" s="91"/>
      <c r="D199" s="91"/>
      <c r="E199" s="91"/>
      <c r="F199" s="91"/>
      <c r="G199" s="91"/>
      <c r="H199" s="79"/>
      <c r="I199" s="79"/>
      <c r="J199" s="79"/>
      <c r="K199" s="79"/>
      <c r="L199" s="60"/>
      <c r="M199" s="60"/>
      <c r="N199" s="60"/>
      <c r="O199" s="60"/>
      <c r="P199" s="92"/>
      <c r="Q199" s="92"/>
      <c r="R199" s="93"/>
      <c r="S199" s="93"/>
      <c r="T199" s="93"/>
    </row>
    <row r="200" spans="1:20" s="76" customFormat="1" x14ac:dyDescent="0.2">
      <c r="A200" s="91"/>
      <c r="B200" s="91"/>
      <c r="C200" s="91"/>
      <c r="D200" s="91"/>
      <c r="E200" s="91"/>
      <c r="F200" s="91"/>
      <c r="G200" s="91"/>
      <c r="H200" s="79"/>
      <c r="I200" s="79"/>
      <c r="J200" s="79"/>
      <c r="K200" s="79"/>
      <c r="L200" s="60"/>
      <c r="M200" s="60"/>
      <c r="N200" s="60"/>
      <c r="O200" s="60"/>
      <c r="P200" s="92"/>
      <c r="Q200" s="92"/>
      <c r="R200" s="93"/>
      <c r="S200" s="93"/>
      <c r="T200" s="93"/>
    </row>
    <row r="201" spans="1:20" s="76" customFormat="1" x14ac:dyDescent="0.2">
      <c r="A201" s="91"/>
      <c r="B201" s="91"/>
      <c r="C201" s="91"/>
      <c r="D201" s="91"/>
      <c r="E201" s="91"/>
      <c r="F201" s="91"/>
      <c r="G201" s="91"/>
      <c r="H201" s="79"/>
      <c r="I201" s="79"/>
      <c r="J201" s="79"/>
      <c r="K201" s="79"/>
      <c r="L201" s="60"/>
      <c r="M201" s="60"/>
      <c r="N201" s="60"/>
      <c r="O201" s="60"/>
      <c r="P201" s="92"/>
      <c r="Q201" s="92"/>
      <c r="R201" s="93"/>
      <c r="S201" s="93"/>
      <c r="T201" s="93"/>
    </row>
    <row r="202" spans="1:20" s="76" customFormat="1" x14ac:dyDescent="0.2">
      <c r="A202" s="91"/>
      <c r="B202" s="91"/>
      <c r="C202" s="91"/>
      <c r="D202" s="91"/>
      <c r="E202" s="91"/>
      <c r="F202" s="91"/>
      <c r="G202" s="91"/>
      <c r="H202" s="79"/>
      <c r="I202" s="79"/>
      <c r="J202" s="79"/>
      <c r="K202" s="79"/>
      <c r="L202" s="60"/>
      <c r="M202" s="60"/>
      <c r="N202" s="60"/>
      <c r="O202" s="60"/>
      <c r="P202" s="92"/>
      <c r="Q202" s="92"/>
      <c r="R202" s="93"/>
      <c r="S202" s="93"/>
      <c r="T202" s="93"/>
    </row>
    <row r="203" spans="1:20" s="76" customFormat="1" x14ac:dyDescent="0.2">
      <c r="A203" s="91"/>
      <c r="B203" s="91"/>
      <c r="C203" s="91"/>
      <c r="D203" s="91"/>
      <c r="E203" s="91"/>
      <c r="F203" s="91"/>
      <c r="G203" s="91"/>
      <c r="H203" s="79"/>
      <c r="I203" s="79"/>
      <c r="J203" s="79"/>
      <c r="K203" s="79"/>
      <c r="L203" s="60"/>
      <c r="M203" s="60"/>
      <c r="N203" s="60"/>
      <c r="O203" s="60"/>
      <c r="P203" s="92"/>
      <c r="Q203" s="92"/>
      <c r="R203" s="93"/>
      <c r="S203" s="93"/>
      <c r="T203" s="93"/>
    </row>
    <row r="204" spans="1:20" s="76" customFormat="1" x14ac:dyDescent="0.2">
      <c r="A204" s="91"/>
      <c r="B204" s="91"/>
      <c r="C204" s="91"/>
      <c r="D204" s="91"/>
      <c r="E204" s="91"/>
      <c r="F204" s="91"/>
      <c r="G204" s="91"/>
      <c r="H204" s="79"/>
      <c r="I204" s="79"/>
      <c r="J204" s="79"/>
      <c r="K204" s="79"/>
      <c r="L204" s="60"/>
      <c r="M204" s="60"/>
      <c r="N204" s="60"/>
      <c r="O204" s="60"/>
      <c r="P204" s="92"/>
      <c r="Q204" s="92"/>
      <c r="R204" s="93"/>
      <c r="S204" s="93"/>
      <c r="T204" s="93"/>
    </row>
    <row r="205" spans="1:20" s="76" customFormat="1" x14ac:dyDescent="0.2">
      <c r="A205" s="91"/>
      <c r="B205" s="91"/>
      <c r="C205" s="91"/>
      <c r="D205" s="91"/>
      <c r="E205" s="91"/>
      <c r="F205" s="91"/>
      <c r="G205" s="91"/>
      <c r="H205" s="79"/>
      <c r="I205" s="79"/>
      <c r="J205" s="79"/>
      <c r="K205" s="79"/>
      <c r="L205" s="60"/>
      <c r="M205" s="60"/>
      <c r="N205" s="60"/>
      <c r="O205" s="60"/>
      <c r="P205" s="92"/>
      <c r="Q205" s="92"/>
      <c r="R205" s="93"/>
      <c r="S205" s="93"/>
      <c r="T205" s="93"/>
    </row>
    <row r="206" spans="1:20" s="76" customFormat="1" x14ac:dyDescent="0.2">
      <c r="A206" s="91"/>
      <c r="B206" s="91"/>
      <c r="C206" s="91"/>
      <c r="D206" s="91"/>
      <c r="E206" s="91"/>
      <c r="F206" s="91"/>
      <c r="G206" s="91"/>
      <c r="H206" s="79"/>
      <c r="I206" s="79"/>
      <c r="J206" s="79"/>
      <c r="K206" s="79"/>
      <c r="L206" s="60"/>
      <c r="M206" s="60"/>
      <c r="N206" s="60"/>
      <c r="O206" s="60"/>
      <c r="P206" s="92"/>
      <c r="Q206" s="92"/>
      <c r="R206" s="93"/>
      <c r="S206" s="93"/>
      <c r="T206" s="93"/>
    </row>
    <row r="207" spans="1:20" s="76" customFormat="1" x14ac:dyDescent="0.2">
      <c r="A207" s="91"/>
      <c r="B207" s="91"/>
      <c r="C207" s="91"/>
      <c r="D207" s="91"/>
      <c r="E207" s="91"/>
      <c r="F207" s="91"/>
      <c r="G207" s="91"/>
      <c r="H207" s="79"/>
      <c r="I207" s="79"/>
      <c r="J207" s="79"/>
      <c r="K207" s="79"/>
      <c r="L207" s="60"/>
      <c r="M207" s="60"/>
      <c r="N207" s="60"/>
      <c r="O207" s="60"/>
      <c r="P207" s="92"/>
      <c r="Q207" s="92"/>
      <c r="R207" s="93"/>
      <c r="S207" s="93"/>
      <c r="T207" s="93"/>
    </row>
    <row r="209" spans="1:20" s="52" customFormat="1" x14ac:dyDescent="0.2">
      <c r="A209" s="80"/>
      <c r="B209" s="85"/>
      <c r="C209" s="85"/>
      <c r="D209" s="85"/>
      <c r="E209" s="85"/>
      <c r="F209" s="85"/>
      <c r="G209" s="85"/>
      <c r="H209" s="85"/>
      <c r="I209" s="85"/>
      <c r="J209" s="81"/>
      <c r="T209" s="96"/>
    </row>
    <row r="210" spans="1:20" x14ac:dyDescent="0.2">
      <c r="A210" s="174" t="s">
        <v>78</v>
      </c>
      <c r="B210" s="174"/>
      <c r="C210" s="174"/>
      <c r="D210" s="174"/>
      <c r="E210" s="174"/>
      <c r="F210" s="174"/>
      <c r="G210" s="174"/>
      <c r="H210" s="174"/>
      <c r="I210" s="174"/>
      <c r="J210" s="174"/>
      <c r="K210" s="174"/>
      <c r="L210" s="174"/>
      <c r="M210" s="174"/>
      <c r="N210" s="174"/>
      <c r="O210" s="174"/>
      <c r="P210" s="174"/>
      <c r="Q210" s="174"/>
      <c r="R210" s="174"/>
      <c r="S210" s="174"/>
      <c r="T210" s="174"/>
    </row>
    <row r="211" spans="1:20" x14ac:dyDescent="0.2">
      <c r="K211" s="36"/>
      <c r="L211" s="36"/>
      <c r="M211" s="36"/>
      <c r="N211" s="36"/>
      <c r="O211" s="36"/>
      <c r="P211" s="36"/>
      <c r="Q211" s="36"/>
      <c r="R211" s="36"/>
      <c r="S211" s="36"/>
    </row>
    <row r="212" spans="1:20" s="76" customFormat="1" x14ac:dyDescent="0.2">
      <c r="A212" s="151" t="s">
        <v>72</v>
      </c>
      <c r="B212" s="152"/>
      <c r="C212" s="152"/>
      <c r="D212" s="152"/>
      <c r="E212" s="152"/>
      <c r="F212" s="152"/>
      <c r="G212" s="152"/>
      <c r="H212" s="152"/>
      <c r="I212" s="152"/>
      <c r="J212" s="152"/>
      <c r="K212" s="152"/>
      <c r="L212" s="152"/>
      <c r="M212" s="152"/>
      <c r="N212" s="152"/>
      <c r="O212" s="152"/>
      <c r="P212" s="152"/>
      <c r="Q212" s="152"/>
      <c r="R212" s="152"/>
      <c r="S212" s="152"/>
      <c r="T212" s="153"/>
    </row>
    <row r="213" spans="1:20" s="76" customFormat="1" ht="12.75" customHeight="1" x14ac:dyDescent="0.2">
      <c r="A213" s="140" t="s">
        <v>27</v>
      </c>
      <c r="B213" s="142" t="s">
        <v>26</v>
      </c>
      <c r="C213" s="143"/>
      <c r="D213" s="143"/>
      <c r="E213" s="143"/>
      <c r="F213" s="143"/>
      <c r="G213" s="143"/>
      <c r="H213" s="143"/>
      <c r="I213" s="144"/>
      <c r="J213" s="133" t="s">
        <v>40</v>
      </c>
      <c r="K213" s="130" t="s">
        <v>24</v>
      </c>
      <c r="L213" s="131"/>
      <c r="M213" s="132"/>
      <c r="N213" s="130" t="s">
        <v>41</v>
      </c>
      <c r="O213" s="131"/>
      <c r="P213" s="132"/>
      <c r="Q213" s="130" t="s">
        <v>23</v>
      </c>
      <c r="R213" s="131"/>
      <c r="S213" s="132"/>
      <c r="T213" s="133" t="s">
        <v>22</v>
      </c>
    </row>
    <row r="214" spans="1:20" s="76" customFormat="1" x14ac:dyDescent="0.2">
      <c r="A214" s="141"/>
      <c r="B214" s="145"/>
      <c r="C214" s="146"/>
      <c r="D214" s="146"/>
      <c r="E214" s="146"/>
      <c r="F214" s="146"/>
      <c r="G214" s="146"/>
      <c r="H214" s="146"/>
      <c r="I214" s="147"/>
      <c r="J214" s="134"/>
      <c r="K214" s="67" t="s">
        <v>28</v>
      </c>
      <c r="L214" s="67" t="s">
        <v>29</v>
      </c>
      <c r="M214" s="67" t="s">
        <v>30</v>
      </c>
      <c r="N214" s="67" t="s">
        <v>34</v>
      </c>
      <c r="O214" s="67" t="s">
        <v>7</v>
      </c>
      <c r="P214" s="67" t="s">
        <v>31</v>
      </c>
      <c r="Q214" s="67" t="s">
        <v>32</v>
      </c>
      <c r="R214" s="67" t="s">
        <v>28</v>
      </c>
      <c r="S214" s="67" t="s">
        <v>33</v>
      </c>
      <c r="T214" s="134"/>
    </row>
    <row r="215" spans="1:20" s="76" customFormat="1" x14ac:dyDescent="0.2">
      <c r="A215" s="176" t="s">
        <v>73</v>
      </c>
      <c r="B215" s="177"/>
      <c r="C215" s="177"/>
      <c r="D215" s="177"/>
      <c r="E215" s="177"/>
      <c r="F215" s="177"/>
      <c r="G215" s="177"/>
      <c r="H215" s="177"/>
      <c r="I215" s="177"/>
      <c r="J215" s="177"/>
      <c r="K215" s="177"/>
      <c r="L215" s="177"/>
      <c r="M215" s="177"/>
      <c r="N215" s="177"/>
      <c r="O215" s="177"/>
      <c r="P215" s="177"/>
      <c r="Q215" s="177"/>
      <c r="R215" s="177"/>
      <c r="S215" s="177"/>
      <c r="T215" s="178"/>
    </row>
    <row r="216" spans="1:20" s="76" customFormat="1" ht="41.25" customHeight="1" x14ac:dyDescent="0.2">
      <c r="A216" s="90" t="s">
        <v>67</v>
      </c>
      <c r="B216" s="118" t="s">
        <v>96</v>
      </c>
      <c r="C216" s="119"/>
      <c r="D216" s="119"/>
      <c r="E216" s="119"/>
      <c r="F216" s="119"/>
      <c r="G216" s="119"/>
      <c r="H216" s="119"/>
      <c r="I216" s="120"/>
      <c r="J216" s="35">
        <v>5</v>
      </c>
      <c r="K216" s="35">
        <v>2</v>
      </c>
      <c r="L216" s="35">
        <v>1</v>
      </c>
      <c r="M216" s="35">
        <v>0</v>
      </c>
      <c r="N216" s="45">
        <f>K216+L216+M216</f>
        <v>3</v>
      </c>
      <c r="O216" s="45">
        <f>P216-N216</f>
        <v>6</v>
      </c>
      <c r="P216" s="45">
        <f>ROUND(PRODUCT(J216,25)/14,0)</f>
        <v>9</v>
      </c>
      <c r="Q216" s="35" t="s">
        <v>32</v>
      </c>
      <c r="R216" s="35"/>
      <c r="S216" s="35"/>
      <c r="T216" s="35" t="s">
        <v>37</v>
      </c>
    </row>
    <row r="217" spans="1:20" s="76" customFormat="1" ht="42.75" customHeight="1" x14ac:dyDescent="0.2">
      <c r="A217" s="90" t="s">
        <v>68</v>
      </c>
      <c r="B217" s="118" t="s">
        <v>97</v>
      </c>
      <c r="C217" s="119"/>
      <c r="D217" s="119"/>
      <c r="E217" s="119"/>
      <c r="F217" s="119"/>
      <c r="G217" s="119"/>
      <c r="H217" s="119"/>
      <c r="I217" s="120"/>
      <c r="J217" s="35">
        <v>5</v>
      </c>
      <c r="K217" s="35">
        <v>2</v>
      </c>
      <c r="L217" s="35">
        <v>1</v>
      </c>
      <c r="M217" s="35">
        <v>0</v>
      </c>
      <c r="N217" s="45">
        <f>K217+L217+M217</f>
        <v>3</v>
      </c>
      <c r="O217" s="45">
        <f>P217-N217</f>
        <v>6</v>
      </c>
      <c r="P217" s="45">
        <f>ROUND(PRODUCT(J217,25)/14,0)</f>
        <v>9</v>
      </c>
      <c r="Q217" s="35" t="s">
        <v>32</v>
      </c>
      <c r="R217" s="35"/>
      <c r="S217" s="35"/>
      <c r="T217" s="35" t="s">
        <v>37</v>
      </c>
    </row>
    <row r="218" spans="1:20" s="76" customFormat="1" ht="12.75" customHeight="1" x14ac:dyDescent="0.2">
      <c r="A218" s="127" t="s">
        <v>74</v>
      </c>
      <c r="B218" s="128"/>
      <c r="C218" s="128"/>
      <c r="D218" s="128"/>
      <c r="E218" s="128"/>
      <c r="F218" s="128"/>
      <c r="G218" s="128"/>
      <c r="H218" s="128"/>
      <c r="I218" s="128"/>
      <c r="J218" s="128"/>
      <c r="K218" s="128"/>
      <c r="L218" s="128"/>
      <c r="M218" s="128"/>
      <c r="N218" s="128"/>
      <c r="O218" s="128"/>
      <c r="P218" s="128"/>
      <c r="Q218" s="128"/>
      <c r="R218" s="128"/>
      <c r="S218" s="128"/>
      <c r="T218" s="129"/>
    </row>
    <row r="219" spans="1:20" s="76" customFormat="1" ht="72.75" customHeight="1" x14ac:dyDescent="0.2">
      <c r="A219" s="90" t="s">
        <v>69</v>
      </c>
      <c r="B219" s="118" t="s">
        <v>98</v>
      </c>
      <c r="C219" s="119"/>
      <c r="D219" s="119"/>
      <c r="E219" s="119"/>
      <c r="F219" s="119"/>
      <c r="G219" s="119"/>
      <c r="H219" s="119"/>
      <c r="I219" s="120"/>
      <c r="J219" s="35">
        <v>5</v>
      </c>
      <c r="K219" s="35">
        <v>2</v>
      </c>
      <c r="L219" s="35">
        <v>1</v>
      </c>
      <c r="M219" s="35">
        <v>0</v>
      </c>
      <c r="N219" s="45">
        <f>K219+L219+M219</f>
        <v>3</v>
      </c>
      <c r="O219" s="45">
        <f>P219-N219</f>
        <v>6</v>
      </c>
      <c r="P219" s="45">
        <f>ROUND(PRODUCT(J219,25)/14,0)</f>
        <v>9</v>
      </c>
      <c r="Q219" s="35" t="s">
        <v>32</v>
      </c>
      <c r="R219" s="35"/>
      <c r="S219" s="35"/>
      <c r="T219" s="35" t="s">
        <v>79</v>
      </c>
    </row>
    <row r="220" spans="1:20" s="76" customFormat="1" ht="12.75" customHeight="1" x14ac:dyDescent="0.2">
      <c r="A220" s="90" t="s">
        <v>70</v>
      </c>
      <c r="B220" s="118" t="s">
        <v>99</v>
      </c>
      <c r="C220" s="119"/>
      <c r="D220" s="119"/>
      <c r="E220" s="119"/>
      <c r="F220" s="119"/>
      <c r="G220" s="119"/>
      <c r="H220" s="119"/>
      <c r="I220" s="120"/>
      <c r="J220" s="35">
        <v>5</v>
      </c>
      <c r="K220" s="35">
        <v>1</v>
      </c>
      <c r="L220" s="35">
        <v>2</v>
      </c>
      <c r="M220" s="35">
        <v>0</v>
      </c>
      <c r="N220" s="45">
        <f>K220+L220+M220</f>
        <v>3</v>
      </c>
      <c r="O220" s="45">
        <f>P220-N220</f>
        <v>6</v>
      </c>
      <c r="P220" s="45">
        <f>ROUND(PRODUCT(J220,25)/14,0)</f>
        <v>9</v>
      </c>
      <c r="Q220" s="35" t="s">
        <v>32</v>
      </c>
      <c r="R220" s="35"/>
      <c r="S220" s="35"/>
      <c r="T220" s="35" t="s">
        <v>80</v>
      </c>
    </row>
    <row r="221" spans="1:20" s="76" customFormat="1" ht="12.75" customHeight="1" x14ac:dyDescent="0.2">
      <c r="A221" s="127" t="s">
        <v>75</v>
      </c>
      <c r="B221" s="128"/>
      <c r="C221" s="128"/>
      <c r="D221" s="128"/>
      <c r="E221" s="128"/>
      <c r="F221" s="128"/>
      <c r="G221" s="128"/>
      <c r="H221" s="128"/>
      <c r="I221" s="128"/>
      <c r="J221" s="128"/>
      <c r="K221" s="128"/>
      <c r="L221" s="128"/>
      <c r="M221" s="128"/>
      <c r="N221" s="128"/>
      <c r="O221" s="128"/>
      <c r="P221" s="128"/>
      <c r="Q221" s="128"/>
      <c r="R221" s="128"/>
      <c r="S221" s="128"/>
      <c r="T221" s="129"/>
    </row>
    <row r="222" spans="1:20" s="76" customFormat="1" ht="54" customHeight="1" x14ac:dyDescent="0.2">
      <c r="A222" s="90" t="s">
        <v>81</v>
      </c>
      <c r="B222" s="124" t="s">
        <v>100</v>
      </c>
      <c r="C222" s="125"/>
      <c r="D222" s="125"/>
      <c r="E222" s="125"/>
      <c r="F222" s="125"/>
      <c r="G222" s="125"/>
      <c r="H222" s="125"/>
      <c r="I222" s="126"/>
      <c r="J222" s="35">
        <v>5</v>
      </c>
      <c r="K222" s="35">
        <v>0</v>
      </c>
      <c r="L222" s="35">
        <v>0</v>
      </c>
      <c r="M222" s="35">
        <v>3</v>
      </c>
      <c r="N222" s="45">
        <f>K222+L222+M222</f>
        <v>3</v>
      </c>
      <c r="O222" s="45">
        <f>P222-N222</f>
        <v>6</v>
      </c>
      <c r="P222" s="45">
        <f>ROUND(PRODUCT(J222,25)/14,0)</f>
        <v>9</v>
      </c>
      <c r="Q222" s="35"/>
      <c r="R222" s="35" t="s">
        <v>28</v>
      </c>
      <c r="S222" s="35"/>
      <c r="T222" s="35" t="s">
        <v>79</v>
      </c>
    </row>
    <row r="223" spans="1:20" s="76" customFormat="1" ht="12.75" customHeight="1" x14ac:dyDescent="0.2">
      <c r="A223" s="90" t="s">
        <v>82</v>
      </c>
      <c r="B223" s="118" t="s">
        <v>101</v>
      </c>
      <c r="C223" s="119"/>
      <c r="D223" s="119"/>
      <c r="E223" s="119"/>
      <c r="F223" s="119"/>
      <c r="G223" s="119"/>
      <c r="H223" s="119"/>
      <c r="I223" s="120"/>
      <c r="J223" s="35">
        <v>5</v>
      </c>
      <c r="K223" s="35">
        <v>1</v>
      </c>
      <c r="L223" s="35">
        <v>2</v>
      </c>
      <c r="M223" s="35">
        <v>0</v>
      </c>
      <c r="N223" s="45">
        <f>K223+L223+M223</f>
        <v>3</v>
      </c>
      <c r="O223" s="45">
        <f>P223-N223</f>
        <v>6</v>
      </c>
      <c r="P223" s="45">
        <f>ROUND(PRODUCT(J223,25)/14,0)</f>
        <v>9</v>
      </c>
      <c r="Q223" s="35" t="s">
        <v>32</v>
      </c>
      <c r="R223" s="35"/>
      <c r="S223" s="35"/>
      <c r="T223" s="35" t="s">
        <v>80</v>
      </c>
    </row>
    <row r="224" spans="1:20" s="76" customFormat="1" ht="12.75" customHeight="1" x14ac:dyDescent="0.2">
      <c r="A224" s="121" t="s">
        <v>76</v>
      </c>
      <c r="B224" s="122"/>
      <c r="C224" s="122"/>
      <c r="D224" s="122"/>
      <c r="E224" s="122"/>
      <c r="F224" s="122"/>
      <c r="G224" s="122"/>
      <c r="H224" s="122"/>
      <c r="I224" s="122"/>
      <c r="J224" s="122"/>
      <c r="K224" s="122"/>
      <c r="L224" s="122"/>
      <c r="M224" s="122"/>
      <c r="N224" s="122"/>
      <c r="O224" s="122"/>
      <c r="P224" s="122"/>
      <c r="Q224" s="122"/>
      <c r="R224" s="122"/>
      <c r="S224" s="122"/>
      <c r="T224" s="123"/>
    </row>
    <row r="225" spans="1:34" s="76" customFormat="1" ht="30.75" customHeight="1" x14ac:dyDescent="0.2">
      <c r="A225" s="90"/>
      <c r="B225" s="118" t="s">
        <v>102</v>
      </c>
      <c r="C225" s="119"/>
      <c r="D225" s="119"/>
      <c r="E225" s="119"/>
      <c r="F225" s="119"/>
      <c r="G225" s="119"/>
      <c r="H225" s="119"/>
      <c r="I225" s="120"/>
      <c r="J225" s="35">
        <v>5</v>
      </c>
      <c r="K225" s="35"/>
      <c r="L225" s="35"/>
      <c r="M225" s="35"/>
      <c r="N225" s="45"/>
      <c r="O225" s="45"/>
      <c r="P225" s="45"/>
      <c r="Q225" s="35"/>
      <c r="R225" s="35"/>
      <c r="S225" s="35"/>
      <c r="T225" s="46"/>
    </row>
    <row r="226" spans="1:34" s="76" customFormat="1" ht="12.75" customHeight="1" x14ac:dyDescent="0.2">
      <c r="A226" s="115" t="s">
        <v>71</v>
      </c>
      <c r="B226" s="116"/>
      <c r="C226" s="116"/>
      <c r="D226" s="116"/>
      <c r="E226" s="116"/>
      <c r="F226" s="116"/>
      <c r="G226" s="116"/>
      <c r="H226" s="116"/>
      <c r="I226" s="117"/>
      <c r="J226" s="47">
        <f>SUM(J216:J217,J219:J220,J222:J223,J225)</f>
        <v>35</v>
      </c>
      <c r="K226" s="37">
        <f t="shared" ref="K226:P226" si="59">SUM(K216:K217,K219:K220,K222:K223,K225)</f>
        <v>8</v>
      </c>
      <c r="L226" s="37">
        <f t="shared" si="59"/>
        <v>7</v>
      </c>
      <c r="M226" s="37">
        <f t="shared" si="59"/>
        <v>3</v>
      </c>
      <c r="N226" s="37">
        <f t="shared" si="59"/>
        <v>18</v>
      </c>
      <c r="O226" s="37">
        <f t="shared" si="59"/>
        <v>36</v>
      </c>
      <c r="P226" s="37">
        <f t="shared" si="59"/>
        <v>54</v>
      </c>
      <c r="Q226" s="39">
        <f>COUNTIF(Q216:Q217,"E")+COUNTIF(Q219:Q220,"E")+COUNTIF(Q222:Q223,"E")+COUNTIF(Q225,"E")</f>
        <v>5</v>
      </c>
      <c r="R226" s="39">
        <f>COUNTIF(R216:R217,"C")+COUNTIF(R219:R220,"C")+COUNTIF(R222:R223,"C")+COUNTIF(R225,"C")</f>
        <v>1</v>
      </c>
      <c r="S226" s="39">
        <f>COUNTIF(S216:S217,"VP")+COUNTIF(S219:S220,"VP")+COUNTIF(S222:S223,"VP")+COUNTIF(S225,"VP")</f>
        <v>0</v>
      </c>
      <c r="T226" s="38"/>
    </row>
    <row r="227" spans="1:34" s="76" customFormat="1" ht="12.75" customHeight="1" x14ac:dyDescent="0.2">
      <c r="A227" s="109" t="s">
        <v>48</v>
      </c>
      <c r="B227" s="110"/>
      <c r="C227" s="110"/>
      <c r="D227" s="110"/>
      <c r="E227" s="110"/>
      <c r="F227" s="110"/>
      <c r="G227" s="110"/>
      <c r="H227" s="110"/>
      <c r="I227" s="110"/>
      <c r="J227" s="111"/>
      <c r="K227" s="37">
        <f>SUM(K216:K217,K219:K220,K222:K223)*14</f>
        <v>112</v>
      </c>
      <c r="L227" s="37">
        <f t="shared" ref="L227:P227" si="60">SUM(L216:L217,L219:L220,L222:L223)*14</f>
        <v>98</v>
      </c>
      <c r="M227" s="37">
        <f t="shared" si="60"/>
        <v>42</v>
      </c>
      <c r="N227" s="37">
        <f t="shared" si="60"/>
        <v>252</v>
      </c>
      <c r="O227" s="37">
        <f t="shared" si="60"/>
        <v>504</v>
      </c>
      <c r="P227" s="37">
        <f t="shared" si="60"/>
        <v>756</v>
      </c>
      <c r="Q227" s="103"/>
      <c r="R227" s="104"/>
      <c r="S227" s="104"/>
      <c r="T227" s="105"/>
    </row>
    <row r="228" spans="1:34" s="76" customFormat="1" x14ac:dyDescent="0.2">
      <c r="A228" s="112"/>
      <c r="B228" s="113"/>
      <c r="C228" s="113"/>
      <c r="D228" s="113"/>
      <c r="E228" s="113"/>
      <c r="F228" s="113"/>
      <c r="G228" s="113"/>
      <c r="H228" s="113"/>
      <c r="I228" s="113"/>
      <c r="J228" s="114"/>
      <c r="K228" s="100">
        <f>SUM(K227:M227)</f>
        <v>252</v>
      </c>
      <c r="L228" s="101"/>
      <c r="M228" s="102"/>
      <c r="N228" s="100">
        <f>SUM(N227:O227)</f>
        <v>756</v>
      </c>
      <c r="O228" s="101"/>
      <c r="P228" s="102"/>
      <c r="Q228" s="106"/>
      <c r="R228" s="107"/>
      <c r="S228" s="107"/>
      <c r="T228" s="108"/>
    </row>
    <row r="229" spans="1:34" x14ac:dyDescent="0.2">
      <c r="K229" s="44"/>
      <c r="L229" s="44"/>
      <c r="M229" s="44"/>
      <c r="N229" s="44"/>
      <c r="O229" s="44"/>
      <c r="P229" s="44"/>
      <c r="Q229" s="44"/>
      <c r="R229" s="44"/>
      <c r="S229" s="44"/>
    </row>
    <row r="230" spans="1:34" x14ac:dyDescent="0.2">
      <c r="A230" s="175" t="s">
        <v>83</v>
      </c>
      <c r="B230" s="175"/>
      <c r="C230" s="175"/>
      <c r="D230" s="175"/>
      <c r="E230" s="175"/>
      <c r="F230" s="175"/>
      <c r="G230" s="175"/>
      <c r="H230" s="175"/>
      <c r="I230" s="175"/>
      <c r="J230" s="175"/>
      <c r="K230" s="175"/>
      <c r="L230" s="175"/>
      <c r="M230" s="175"/>
      <c r="N230" s="175"/>
      <c r="O230" s="175"/>
      <c r="P230" s="175"/>
      <c r="Q230" s="175"/>
      <c r="R230" s="175"/>
      <c r="S230" s="175"/>
      <c r="T230" s="175"/>
    </row>
    <row r="231" spans="1:34" x14ac:dyDescent="0.2">
      <c r="A231" s="175" t="s">
        <v>84</v>
      </c>
      <c r="B231" s="175"/>
      <c r="C231" s="175"/>
      <c r="D231" s="175"/>
      <c r="E231" s="175"/>
      <c r="F231" s="175"/>
      <c r="G231" s="175"/>
      <c r="H231" s="175"/>
      <c r="I231" s="175"/>
      <c r="J231" s="175"/>
      <c r="K231" s="175"/>
      <c r="L231" s="175"/>
      <c r="M231" s="175"/>
      <c r="N231" s="175"/>
      <c r="O231" s="175"/>
      <c r="P231" s="175"/>
      <c r="Q231" s="175"/>
      <c r="R231" s="175"/>
      <c r="S231" s="175"/>
      <c r="T231" s="175"/>
    </row>
    <row r="232" spans="1:34" x14ac:dyDescent="0.2">
      <c r="A232" s="175" t="s">
        <v>85</v>
      </c>
      <c r="B232" s="175"/>
      <c r="C232" s="175"/>
      <c r="D232" s="175"/>
      <c r="E232" s="175"/>
      <c r="F232" s="175"/>
      <c r="G232" s="175"/>
      <c r="H232" s="175"/>
      <c r="I232" s="175"/>
      <c r="J232" s="175"/>
      <c r="K232" s="175"/>
      <c r="L232" s="175"/>
      <c r="M232" s="175"/>
      <c r="N232" s="175"/>
      <c r="O232" s="175"/>
      <c r="P232" s="175"/>
      <c r="Q232" s="175"/>
      <c r="R232" s="175"/>
      <c r="S232" s="175"/>
      <c r="T232" s="175"/>
    </row>
    <row r="233" spans="1:34" s="76" customFormat="1" x14ac:dyDescent="0.2">
      <c r="A233" s="80"/>
      <c r="B233" s="85"/>
      <c r="C233" s="85"/>
      <c r="D233" s="85"/>
      <c r="E233" s="85"/>
      <c r="F233" s="85"/>
      <c r="G233" s="85"/>
      <c r="H233" s="85"/>
      <c r="I233" s="85"/>
      <c r="J233" s="81"/>
      <c r="T233" s="96"/>
      <c r="U233" s="166"/>
      <c r="V233" s="166"/>
      <c r="W233" s="166"/>
      <c r="X233" s="166"/>
      <c r="Y233" s="166"/>
      <c r="Z233" s="166"/>
      <c r="AA233" s="166"/>
      <c r="AB233" s="166"/>
      <c r="AC233" s="166"/>
      <c r="AD233" s="166"/>
      <c r="AE233" s="166"/>
      <c r="AF233" s="166"/>
      <c r="AG233" s="166"/>
      <c r="AH233" s="166"/>
    </row>
    <row r="234" spans="1:34" s="76" customFormat="1" x14ac:dyDescent="0.2">
      <c r="A234" s="80"/>
      <c r="B234" s="85"/>
      <c r="C234" s="85"/>
      <c r="D234" s="85"/>
      <c r="E234" s="85"/>
      <c r="F234" s="85"/>
      <c r="G234" s="85"/>
      <c r="H234" s="85"/>
      <c r="I234" s="85"/>
      <c r="J234" s="81"/>
      <c r="T234" s="96"/>
      <c r="U234" s="166"/>
      <c r="V234" s="166"/>
      <c r="W234" s="166"/>
      <c r="X234" s="166"/>
      <c r="Y234" s="166"/>
      <c r="Z234" s="166"/>
      <c r="AA234" s="166"/>
      <c r="AB234" s="166"/>
      <c r="AC234" s="166"/>
      <c r="AD234" s="166"/>
      <c r="AE234" s="166"/>
      <c r="AF234" s="166"/>
      <c r="AG234" s="166"/>
      <c r="AH234" s="166"/>
    </row>
    <row r="235" spans="1:34" s="76" customFormat="1" x14ac:dyDescent="0.2">
      <c r="A235" s="80"/>
      <c r="B235" s="85"/>
      <c r="C235" s="85"/>
      <c r="D235" s="85"/>
      <c r="E235" s="85"/>
      <c r="F235" s="85"/>
      <c r="G235" s="85"/>
      <c r="H235" s="85"/>
      <c r="I235" s="85"/>
      <c r="J235" s="81"/>
      <c r="T235" s="96"/>
    </row>
    <row r="236" spans="1:34" s="76" customFormat="1" x14ac:dyDescent="0.2">
      <c r="A236" s="80"/>
      <c r="B236" s="85"/>
      <c r="C236" s="85"/>
      <c r="D236" s="85"/>
      <c r="E236" s="85"/>
      <c r="F236" s="85"/>
      <c r="G236" s="85"/>
      <c r="H236" s="85"/>
      <c r="I236" s="85"/>
      <c r="J236" s="81"/>
      <c r="T236" s="96"/>
    </row>
  </sheetData>
  <sheetProtection formatCells="0" formatRows="0" insertRows="0"/>
  <mergeCells count="296">
    <mergeCell ref="N131:P131"/>
    <mergeCell ref="K131:M131"/>
    <mergeCell ref="T135:T136"/>
    <mergeCell ref="N135:P135"/>
    <mergeCell ref="B153:I153"/>
    <mergeCell ref="A154:I154"/>
    <mergeCell ref="Q135:S135"/>
    <mergeCell ref="B140:I140"/>
    <mergeCell ref="B141:I141"/>
    <mergeCell ref="B147:I147"/>
    <mergeCell ref="A137:T137"/>
    <mergeCell ref="B138:I138"/>
    <mergeCell ref="B139:I139"/>
    <mergeCell ref="B146:I146"/>
    <mergeCell ref="B142:I142"/>
    <mergeCell ref="B143:I143"/>
    <mergeCell ref="B144:I144"/>
    <mergeCell ref="B145:I145"/>
    <mergeCell ref="B148:I148"/>
    <mergeCell ref="A149:T149"/>
    <mergeCell ref="B150:I150"/>
    <mergeCell ref="U3:X3"/>
    <mergeCell ref="U6:X6"/>
    <mergeCell ref="U28:V28"/>
    <mergeCell ref="U29:V29"/>
    <mergeCell ref="U42:W42"/>
    <mergeCell ref="U54:W54"/>
    <mergeCell ref="U73:W73"/>
    <mergeCell ref="U9:Z12"/>
    <mergeCell ref="U15:Z17"/>
    <mergeCell ref="U20:AA23"/>
    <mergeCell ref="AA16:AB16"/>
    <mergeCell ref="U25:AB27"/>
    <mergeCell ref="U36:AH37"/>
    <mergeCell ref="B84:I84"/>
    <mergeCell ref="B151:I151"/>
    <mergeCell ref="B152:I152"/>
    <mergeCell ref="U84:W84"/>
    <mergeCell ref="U179:X179"/>
    <mergeCell ref="U4:X4"/>
    <mergeCell ref="U5:X5"/>
    <mergeCell ref="A120:T120"/>
    <mergeCell ref="T118:T119"/>
    <mergeCell ref="A118:A119"/>
    <mergeCell ref="B118:I119"/>
    <mergeCell ref="A129:I129"/>
    <mergeCell ref="B128:I128"/>
    <mergeCell ref="B125:I125"/>
    <mergeCell ref="B79:I79"/>
    <mergeCell ref="B80:I80"/>
    <mergeCell ref="B81:I81"/>
    <mergeCell ref="B82:I82"/>
    <mergeCell ref="B83:I83"/>
    <mergeCell ref="B68:I68"/>
    <mergeCell ref="J65:J66"/>
    <mergeCell ref="K65:M65"/>
    <mergeCell ref="B67:I67"/>
    <mergeCell ref="A92:T92"/>
    <mergeCell ref="M8:T11"/>
    <mergeCell ref="A15:K15"/>
    <mergeCell ref="J35:J36"/>
    <mergeCell ref="A34:T34"/>
    <mergeCell ref="M25:T31"/>
    <mergeCell ref="A20:K23"/>
    <mergeCell ref="M21:T23"/>
    <mergeCell ref="I26:K26"/>
    <mergeCell ref="B26:C26"/>
    <mergeCell ref="H26:H27"/>
    <mergeCell ref="G26:G27"/>
    <mergeCell ref="A13:K13"/>
    <mergeCell ref="A14:K14"/>
    <mergeCell ref="A16:K16"/>
    <mergeCell ref="B35:I36"/>
    <mergeCell ref="A35:A36"/>
    <mergeCell ref="A25:H25"/>
    <mergeCell ref="B52:I52"/>
    <mergeCell ref="B53:I53"/>
    <mergeCell ref="B42:I42"/>
    <mergeCell ref="B48:I48"/>
    <mergeCell ref="B49:I49"/>
    <mergeCell ref="A64:T64"/>
    <mergeCell ref="A65:A66"/>
    <mergeCell ref="B65:I66"/>
    <mergeCell ref="A45:T45"/>
    <mergeCell ref="J46:J47"/>
    <mergeCell ref="A46:A47"/>
    <mergeCell ref="K77:M77"/>
    <mergeCell ref="N77:P77"/>
    <mergeCell ref="Q77:S77"/>
    <mergeCell ref="A77:A78"/>
    <mergeCell ref="A2:K2"/>
    <mergeCell ref="A6:K6"/>
    <mergeCell ref="O5:Q5"/>
    <mergeCell ref="O6:Q6"/>
    <mergeCell ref="O3:Q3"/>
    <mergeCell ref="O4:Q4"/>
    <mergeCell ref="M4:N4"/>
    <mergeCell ref="A10:K10"/>
    <mergeCell ref="M6:N6"/>
    <mergeCell ref="A7:K7"/>
    <mergeCell ref="A8:K8"/>
    <mergeCell ref="A9:K9"/>
    <mergeCell ref="B54:I54"/>
    <mergeCell ref="B50:I50"/>
    <mergeCell ref="B51:I51"/>
    <mergeCell ref="N65:P65"/>
    <mergeCell ref="Q65:S65"/>
    <mergeCell ref="M15:T15"/>
    <mergeCell ref="R6:T6"/>
    <mergeCell ref="T65:T66"/>
    <mergeCell ref="B40:I40"/>
    <mergeCell ref="B41:I41"/>
    <mergeCell ref="B46:I47"/>
    <mergeCell ref="B96:I96"/>
    <mergeCell ref="A98:T98"/>
    <mergeCell ref="Q93:S93"/>
    <mergeCell ref="R3:T3"/>
    <mergeCell ref="R4:T4"/>
    <mergeCell ref="R5:T5"/>
    <mergeCell ref="M17:T17"/>
    <mergeCell ref="M18:T18"/>
    <mergeCell ref="M13:T13"/>
    <mergeCell ref="M16:T16"/>
    <mergeCell ref="A11:K11"/>
    <mergeCell ref="A12:K12"/>
    <mergeCell ref="T77:T78"/>
    <mergeCell ref="B73:I73"/>
    <mergeCell ref="B77:I78"/>
    <mergeCell ref="B69:I69"/>
    <mergeCell ref="B70:I70"/>
    <mergeCell ref="B71:I71"/>
    <mergeCell ref="B72:I72"/>
    <mergeCell ref="A76:T76"/>
    <mergeCell ref="J77:J78"/>
    <mergeCell ref="A1:K1"/>
    <mergeCell ref="A3:K3"/>
    <mergeCell ref="K46:M46"/>
    <mergeCell ref="M19:T19"/>
    <mergeCell ref="M1:T1"/>
    <mergeCell ref="M14:T14"/>
    <mergeCell ref="A4:K5"/>
    <mergeCell ref="A32:T32"/>
    <mergeCell ref="A19:K19"/>
    <mergeCell ref="A17:K17"/>
    <mergeCell ref="M3:N3"/>
    <mergeCell ref="M5:N5"/>
    <mergeCell ref="D26:F26"/>
    <mergeCell ref="A18:K18"/>
    <mergeCell ref="N46:P46"/>
    <mergeCell ref="Q46:S46"/>
    <mergeCell ref="T35:T36"/>
    <mergeCell ref="N35:P35"/>
    <mergeCell ref="K35:M35"/>
    <mergeCell ref="T46:T47"/>
    <mergeCell ref="Q35:S35"/>
    <mergeCell ref="B39:I39"/>
    <mergeCell ref="B37:I37"/>
    <mergeCell ref="B38:I38"/>
    <mergeCell ref="K103:M103"/>
    <mergeCell ref="N103:P103"/>
    <mergeCell ref="Q102:T103"/>
    <mergeCell ref="A101:I101"/>
    <mergeCell ref="A102:J103"/>
    <mergeCell ref="B97:I97"/>
    <mergeCell ref="T93:T94"/>
    <mergeCell ref="B93:I94"/>
    <mergeCell ref="A93:A94"/>
    <mergeCell ref="J93:J94"/>
    <mergeCell ref="K93:M93"/>
    <mergeCell ref="N93:P93"/>
    <mergeCell ref="B100:I100"/>
    <mergeCell ref="A95:T95"/>
    <mergeCell ref="B99:I99"/>
    <mergeCell ref="A126:T126"/>
    <mergeCell ref="J135:J136"/>
    <mergeCell ref="K135:M135"/>
    <mergeCell ref="J118:J119"/>
    <mergeCell ref="A130:J131"/>
    <mergeCell ref="Q130:T131"/>
    <mergeCell ref="B109:I109"/>
    <mergeCell ref="B110:I110"/>
    <mergeCell ref="Q118:S118"/>
    <mergeCell ref="B122:I122"/>
    <mergeCell ref="B123:I123"/>
    <mergeCell ref="B124:I124"/>
    <mergeCell ref="B121:I121"/>
    <mergeCell ref="A117:T117"/>
    <mergeCell ref="K118:M118"/>
    <mergeCell ref="N118:P118"/>
    <mergeCell ref="A134:T134"/>
    <mergeCell ref="B127:I127"/>
    <mergeCell ref="A135:A136"/>
    <mergeCell ref="B135:I136"/>
    <mergeCell ref="A111:I111"/>
    <mergeCell ref="A112:J113"/>
    <mergeCell ref="Q112:T113"/>
    <mergeCell ref="K113:M113"/>
    <mergeCell ref="A175:B175"/>
    <mergeCell ref="A172:J173"/>
    <mergeCell ref="Q172:T173"/>
    <mergeCell ref="B170:I170"/>
    <mergeCell ref="B168:I168"/>
    <mergeCell ref="A171:I171"/>
    <mergeCell ref="K173:M173"/>
    <mergeCell ref="N173:P173"/>
    <mergeCell ref="B169:I169"/>
    <mergeCell ref="A162:T162"/>
    <mergeCell ref="B163:I163"/>
    <mergeCell ref="B164:I164"/>
    <mergeCell ref="B166:I166"/>
    <mergeCell ref="A167:T167"/>
    <mergeCell ref="B165:I165"/>
    <mergeCell ref="A155:J156"/>
    <mergeCell ref="A160:A161"/>
    <mergeCell ref="A159:T159"/>
    <mergeCell ref="J160:J161"/>
    <mergeCell ref="K160:M160"/>
    <mergeCell ref="B160:I161"/>
    <mergeCell ref="Q160:S160"/>
    <mergeCell ref="T160:T161"/>
    <mergeCell ref="N160:P160"/>
    <mergeCell ref="Q155:T156"/>
    <mergeCell ref="K156:M156"/>
    <mergeCell ref="N156:P156"/>
    <mergeCell ref="J179:K179"/>
    <mergeCell ref="L179:M179"/>
    <mergeCell ref="N179:O179"/>
    <mergeCell ref="P179:Q179"/>
    <mergeCell ref="S179:T179"/>
    <mergeCell ref="A176:A177"/>
    <mergeCell ref="B176:G177"/>
    <mergeCell ref="H176:I177"/>
    <mergeCell ref="J176:O176"/>
    <mergeCell ref="P176:Q177"/>
    <mergeCell ref="R176:T176"/>
    <mergeCell ref="J177:K177"/>
    <mergeCell ref="L177:M177"/>
    <mergeCell ref="N177:O177"/>
    <mergeCell ref="S177:T177"/>
    <mergeCell ref="U233:AA234"/>
    <mergeCell ref="AB233:AH234"/>
    <mergeCell ref="B219:I219"/>
    <mergeCell ref="B216:I216"/>
    <mergeCell ref="A180:G180"/>
    <mergeCell ref="H180:I180"/>
    <mergeCell ref="J180:K180"/>
    <mergeCell ref="L180:M180"/>
    <mergeCell ref="N180:O180"/>
    <mergeCell ref="P180:Q180"/>
    <mergeCell ref="S180:T180"/>
    <mergeCell ref="A210:T210"/>
    <mergeCell ref="A232:T232"/>
    <mergeCell ref="N228:P228"/>
    <mergeCell ref="A230:T230"/>
    <mergeCell ref="A231:T231"/>
    <mergeCell ref="B217:I217"/>
    <mergeCell ref="B220:I220"/>
    <mergeCell ref="B223:I223"/>
    <mergeCell ref="B213:I214"/>
    <mergeCell ref="A213:A214"/>
    <mergeCell ref="A215:T215"/>
    <mergeCell ref="T213:T214"/>
    <mergeCell ref="Q213:S213"/>
    <mergeCell ref="N213:P213"/>
    <mergeCell ref="K213:M213"/>
    <mergeCell ref="J213:J214"/>
    <mergeCell ref="N113:P113"/>
    <mergeCell ref="A114:T115"/>
    <mergeCell ref="A105:T105"/>
    <mergeCell ref="A106:A107"/>
    <mergeCell ref="B106:I107"/>
    <mergeCell ref="J106:J107"/>
    <mergeCell ref="K106:M106"/>
    <mergeCell ref="N106:P106"/>
    <mergeCell ref="Q106:S106"/>
    <mergeCell ref="T106:T107"/>
    <mergeCell ref="A108:T108"/>
    <mergeCell ref="A212:T212"/>
    <mergeCell ref="B178:G178"/>
    <mergeCell ref="H178:I178"/>
    <mergeCell ref="J178:K178"/>
    <mergeCell ref="L178:M178"/>
    <mergeCell ref="N178:O178"/>
    <mergeCell ref="P178:Q178"/>
    <mergeCell ref="S178:T178"/>
    <mergeCell ref="B179:G179"/>
    <mergeCell ref="H179:I179"/>
    <mergeCell ref="K228:M228"/>
    <mergeCell ref="Q227:T228"/>
    <mergeCell ref="A227:J228"/>
    <mergeCell ref="A226:I226"/>
    <mergeCell ref="B225:I225"/>
    <mergeCell ref="A224:T224"/>
    <mergeCell ref="B222:I222"/>
    <mergeCell ref="A221:T221"/>
    <mergeCell ref="A218:T218"/>
  </mergeCells>
  <phoneticPr fontId="5" type="noConversion"/>
  <conditionalFormatting sqref="U179 U3:U6 U28:U29">
    <cfRule type="cellIs" dxfId="23" priority="47" operator="equal">
      <formula>"E bine"</formula>
    </cfRule>
  </conditionalFormatting>
  <conditionalFormatting sqref="U179 U3:U6 U28:U29">
    <cfRule type="cellIs" dxfId="22" priority="46" operator="equal">
      <formula>"NU e bine"</formula>
    </cfRule>
  </conditionalFormatting>
  <conditionalFormatting sqref="U3:V6 U28:V29">
    <cfRule type="cellIs" dxfId="21" priority="39" operator="equal">
      <formula>"Suma trebuie să fie 52"</formula>
    </cfRule>
    <cfRule type="cellIs" dxfId="20" priority="40" operator="equal">
      <formula>"Corect"</formula>
    </cfRule>
    <cfRule type="cellIs" dxfId="19" priority="41" operator="equal">
      <formula>SUM($B$28:$J$28)</formula>
    </cfRule>
    <cfRule type="cellIs" dxfId="18" priority="42" operator="lessThan">
      <formula>"(SUM(B28:K28)=52"</formula>
    </cfRule>
    <cfRule type="cellIs" dxfId="17" priority="43" operator="equal">
      <formula>52</formula>
    </cfRule>
    <cfRule type="cellIs" dxfId="16" priority="44" operator="equal">
      <formula>$K$28</formula>
    </cfRule>
    <cfRule type="cellIs" dxfId="15" priority="45" operator="equal">
      <formula>$B$28:$K$28=52</formula>
    </cfRule>
  </conditionalFormatting>
  <conditionalFormatting sqref="U179:V179 U3:V6 U28:V29">
    <cfRule type="cellIs" dxfId="14" priority="37" operator="equal">
      <formula>"Suma trebuie să fie 52"</formula>
    </cfRule>
    <cfRule type="cellIs" dxfId="13" priority="38" operator="equal">
      <formula>"Corect"</formula>
    </cfRule>
  </conditionalFormatting>
  <conditionalFormatting sqref="U3:X6">
    <cfRule type="cellIs" dxfId="12" priority="36" operator="equal">
      <formula>"Trebuie alocate cel puțin 20 de ore pe săptămână"</formula>
    </cfRule>
  </conditionalFormatting>
  <conditionalFormatting sqref="U179:X179 U28:V29">
    <cfRule type="cellIs" dxfId="11" priority="24" operator="equal">
      <formula>"Corect"</formula>
    </cfRule>
  </conditionalFormatting>
  <conditionalFormatting sqref="U28:V28">
    <cfRule type="cellIs" dxfId="10" priority="23" operator="equal">
      <formula>"Correct"</formula>
    </cfRule>
  </conditionalFormatting>
  <conditionalFormatting sqref="U42:W42 U54:W62 U73:W73 U84:W115">
    <cfRule type="cellIs" dxfId="9" priority="20" operator="equal">
      <formula>"E trebuie să fie cel puțin egal cu C+VP"</formula>
    </cfRule>
    <cfRule type="cellIs" dxfId="8" priority="21" operator="equal">
      <formula>"Corect"</formula>
    </cfRule>
  </conditionalFormatting>
  <conditionalFormatting sqref="U179:V179">
    <cfRule type="cellIs" dxfId="7" priority="2" operator="equal">
      <formula>"Nu corespunde cu tabelul de opționale"</formula>
    </cfRule>
    <cfRule type="cellIs" dxfId="6" priority="3" operator="equal">
      <formula>"Suma trebuie să fie 52"</formula>
    </cfRule>
    <cfRule type="cellIs" dxfId="5" priority="4" operator="equal">
      <formula>"Corect"</formula>
    </cfRule>
    <cfRule type="cellIs" dxfId="4" priority="5" operator="equal">
      <formula>SUM($B$28:$J$28)</formula>
    </cfRule>
    <cfRule type="cellIs" dxfId="3" priority="6" operator="lessThan">
      <formula>"(SUM(B28:K28)=52"</formula>
    </cfRule>
    <cfRule type="cellIs" dxfId="2" priority="7" operator="equal">
      <formula>52</formula>
    </cfRule>
    <cfRule type="cellIs" dxfId="1" priority="8" operator="equal">
      <formula>$K$28</formula>
    </cfRule>
    <cfRule type="cellIs" dxfId="0" priority="9" operator="equal">
      <formula>$B$28:$K$28=52</formula>
    </cfRule>
  </conditionalFormatting>
  <dataValidations count="7">
    <dataValidation type="list" allowBlank="1" showInputMessage="1" showErrorMessage="1" sqref="R225 R216:R217 R222:R223 R219:R220 R99:R100 R67:R72 R96:R97 R37:R41 R48:R53 R79:R83" xr:uid="{00000000-0002-0000-0000-000000000000}">
      <formula1>$R$36</formula1>
    </dataValidation>
    <dataValidation type="list" allowBlank="1" showInputMessage="1" showErrorMessage="1" sqref="Q225 Q216:Q217 Q222:Q223 Q219:Q220 Q99:Q100 Q67:Q72 Q96:Q97 Q37:Q41 Q48:Q53 Q79:Q83" xr:uid="{00000000-0002-0000-0000-000001000000}">
      <formula1>$Q$36</formula1>
    </dataValidation>
    <dataValidation type="list" allowBlank="1" showInputMessage="1" showErrorMessage="1" sqref="S225 S216:S217 S222:S223 S219:S220 S99:S100 S37:S41 S96:S97 S48:S53 S67:S72 S79:S83" xr:uid="{00000000-0002-0000-0000-000002000000}">
      <formula1>$S$36</formula1>
    </dataValidation>
    <dataValidation type="list" allowBlank="1" showInputMessage="1" showErrorMessage="1" sqref="T121:T124 T99:T100 T67:T72 T37:T41 T96:T97 T48:T53 T150:T152 T163:T165 T168:T169 T138:T147 T127 T79:T83" xr:uid="{00000000-0002-0000-0000-000003000000}">
      <formula1>$O$33:$S$33</formula1>
    </dataValidation>
    <dataValidation type="list" allowBlank="1" showInputMessage="1" showErrorMessage="1" sqref="T109:T110" xr:uid="{00000000-0002-0000-0000-000004000000}">
      <formula1>"DF,DS,DC,DA,DSIN"</formula1>
    </dataValidation>
    <dataValidation type="list" allowBlank="1" showInputMessage="1" showErrorMessage="1" sqref="S109:S110" xr:uid="{00000000-0002-0000-0000-000005000000}">
      <formula1>"VP"</formula1>
    </dataValidation>
    <dataValidation type="list" allowBlank="1" showInputMessage="1" showErrorMessage="1" sqref="B121:I124 B127:I127 B138:I147 B150:I152 B163:I165 B168:I169" xr:uid="{00000000-0002-0000-0000-000006000000}">
      <formula1>$B$35:$B$104</formula1>
    </dataValidation>
  </dataValidations>
  <pageMargins left="0.7" right="0.7" top="0.75" bottom="0.75" header="0.3" footer="0.3"/>
  <pageSetup paperSize="9" orientation="landscape" blackAndWhite="1" r:id="rId1"/>
  <headerFooter>
    <oddHeader>&amp;C
&amp;R&amp;P</oddHeader>
    <oddFooter>&amp;L&amp;K9C0006RECTOR,
Prof. univ. dr. Daniel-Ovidiu DAVID&amp;C&amp;K9C0006DECAN,
Prof. univ. dr.  Calin Emilian HINȚEA&amp;R&amp;K9C0006DIRECTOR DE DEPARTAMENT,
Prof. univ. dr. Ioan HOSU</oddFooter>
  </headerFooter>
  <rowBreaks count="3" manualBreakCount="3">
    <brk id="208" max="16383" man="1"/>
    <brk id="233" max="16383" man="1"/>
    <brk id="235" max="16383" man="1"/>
  </rowBreaks>
  <ignoredErrors>
    <ignoredError sqref="Q42"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view="pageLayout" topLeftCell="A7" zoomScaleNormal="150" workbookViewId="0">
      <selection activeCell="M20" sqref="M20:N21"/>
    </sheetView>
  </sheetViews>
  <sheetFormatPr defaultRowHeight="15" x14ac:dyDescent="0.25"/>
  <sheetData>
    <row r="1" spans="1:14" x14ac:dyDescent="0.25">
      <c r="A1" s="307" t="s">
        <v>124</v>
      </c>
      <c r="B1" s="307"/>
      <c r="C1" s="307"/>
      <c r="D1" s="307"/>
      <c r="E1" s="307"/>
      <c r="F1" s="307"/>
      <c r="G1" s="307"/>
      <c r="H1" s="307"/>
      <c r="I1" s="307"/>
      <c r="J1" s="307"/>
      <c r="K1" s="307"/>
      <c r="L1" s="307"/>
      <c r="M1" s="307"/>
      <c r="N1" s="307"/>
    </row>
    <row r="3" spans="1:14" ht="15" customHeight="1" x14ac:dyDescent="0.25">
      <c r="A3" s="308" t="s">
        <v>103</v>
      </c>
      <c r="B3" s="308"/>
      <c r="C3" s="308"/>
      <c r="D3" s="308"/>
      <c r="E3" s="308"/>
      <c r="F3" s="308"/>
      <c r="G3" s="308"/>
      <c r="H3" s="308"/>
      <c r="I3" s="308"/>
      <c r="J3" s="308"/>
      <c r="K3" s="308"/>
      <c r="L3" s="308"/>
      <c r="M3" s="306"/>
      <c r="N3" s="306"/>
    </row>
    <row r="4" spans="1:14" ht="15" customHeight="1" x14ac:dyDescent="0.25">
      <c r="A4" s="309" t="s">
        <v>104</v>
      </c>
      <c r="B4" s="310"/>
      <c r="C4" s="310"/>
      <c r="D4" s="310"/>
      <c r="E4" s="310"/>
      <c r="F4" s="310"/>
      <c r="G4" s="310"/>
      <c r="H4" s="310"/>
      <c r="I4" s="310"/>
      <c r="J4" s="310"/>
      <c r="K4" s="310"/>
      <c r="L4" s="310"/>
      <c r="M4" s="313" t="s">
        <v>105</v>
      </c>
      <c r="N4" s="313"/>
    </row>
    <row r="5" spans="1:14" ht="15" customHeight="1" x14ac:dyDescent="0.25">
      <c r="A5" s="311"/>
      <c r="B5" s="312"/>
      <c r="C5" s="312"/>
      <c r="D5" s="312"/>
      <c r="E5" s="312"/>
      <c r="F5" s="312"/>
      <c r="G5" s="312"/>
      <c r="H5" s="312"/>
      <c r="I5" s="312"/>
      <c r="J5" s="312"/>
      <c r="K5" s="312"/>
      <c r="L5" s="312"/>
      <c r="M5" s="313"/>
      <c r="N5" s="313"/>
    </row>
    <row r="6" spans="1:14" x14ac:dyDescent="0.25">
      <c r="A6" s="300" t="s">
        <v>106</v>
      </c>
      <c r="B6" s="301"/>
      <c r="C6" s="301"/>
      <c r="D6" s="301"/>
      <c r="E6" s="301"/>
      <c r="F6" s="301"/>
      <c r="G6" s="301"/>
      <c r="H6" s="301"/>
      <c r="I6" s="301"/>
      <c r="J6" s="301"/>
      <c r="K6" s="301"/>
      <c r="L6" s="302"/>
      <c r="M6" s="306"/>
      <c r="N6" s="306"/>
    </row>
    <row r="7" spans="1:14" x14ac:dyDescent="0.25">
      <c r="A7" s="303"/>
      <c r="B7" s="304"/>
      <c r="C7" s="304"/>
      <c r="D7" s="304"/>
      <c r="E7" s="304"/>
      <c r="F7" s="304"/>
      <c r="G7" s="304"/>
      <c r="H7" s="304"/>
      <c r="I7" s="304"/>
      <c r="J7" s="304"/>
      <c r="K7" s="304"/>
      <c r="L7" s="305"/>
      <c r="M7" s="306"/>
      <c r="N7" s="306"/>
    </row>
    <row r="8" spans="1:14" x14ac:dyDescent="0.25">
      <c r="A8" s="300" t="s">
        <v>107</v>
      </c>
      <c r="B8" s="301"/>
      <c r="C8" s="301"/>
      <c r="D8" s="301"/>
      <c r="E8" s="301"/>
      <c r="F8" s="301"/>
      <c r="G8" s="301"/>
      <c r="H8" s="301"/>
      <c r="I8" s="301"/>
      <c r="J8" s="301"/>
      <c r="K8" s="301"/>
      <c r="L8" s="302"/>
      <c r="M8" s="306"/>
      <c r="N8" s="306"/>
    </row>
    <row r="9" spans="1:14" x14ac:dyDescent="0.25">
      <c r="A9" s="303"/>
      <c r="B9" s="304"/>
      <c r="C9" s="304"/>
      <c r="D9" s="304"/>
      <c r="E9" s="304"/>
      <c r="F9" s="304"/>
      <c r="G9" s="304"/>
      <c r="H9" s="304"/>
      <c r="I9" s="304"/>
      <c r="J9" s="304"/>
      <c r="K9" s="304"/>
      <c r="L9" s="305"/>
      <c r="M9" s="306"/>
      <c r="N9" s="306"/>
    </row>
    <row r="10" spans="1:14" x14ac:dyDescent="0.25">
      <c r="A10" s="300" t="s">
        <v>108</v>
      </c>
      <c r="B10" s="301"/>
      <c r="C10" s="301"/>
      <c r="D10" s="301"/>
      <c r="E10" s="301"/>
      <c r="F10" s="301"/>
      <c r="G10" s="301"/>
      <c r="H10" s="301"/>
      <c r="I10" s="301"/>
      <c r="J10" s="301"/>
      <c r="K10" s="301"/>
      <c r="L10" s="302"/>
      <c r="M10" s="306"/>
      <c r="N10" s="306"/>
    </row>
    <row r="11" spans="1:14" x14ac:dyDescent="0.25">
      <c r="A11" s="314"/>
      <c r="B11" s="315"/>
      <c r="C11" s="315"/>
      <c r="D11" s="315"/>
      <c r="E11" s="315"/>
      <c r="F11" s="315"/>
      <c r="G11" s="315"/>
      <c r="H11" s="315"/>
      <c r="I11" s="315"/>
      <c r="J11" s="315"/>
      <c r="K11" s="315"/>
      <c r="L11" s="316"/>
      <c r="M11" s="306"/>
      <c r="N11" s="306"/>
    </row>
    <row r="13" spans="1:14" ht="32.25" customHeight="1" x14ac:dyDescent="0.25">
      <c r="A13" s="308" t="s">
        <v>114</v>
      </c>
      <c r="B13" s="308"/>
      <c r="C13" s="308"/>
      <c r="D13" s="308"/>
      <c r="E13" s="308"/>
      <c r="F13" s="308"/>
      <c r="G13" s="308"/>
      <c r="H13" s="308"/>
      <c r="I13" s="308"/>
      <c r="J13" s="308"/>
      <c r="K13" s="308"/>
      <c r="L13" s="308"/>
      <c r="M13" s="317"/>
      <c r="N13" s="318"/>
    </row>
    <row r="14" spans="1:14" x14ac:dyDescent="0.25">
      <c r="A14" s="309" t="s">
        <v>115</v>
      </c>
      <c r="B14" s="310"/>
      <c r="C14" s="310"/>
      <c r="D14" s="310"/>
      <c r="E14" s="310"/>
      <c r="F14" s="310"/>
      <c r="G14" s="310"/>
      <c r="H14" s="310"/>
      <c r="I14" s="310"/>
      <c r="J14" s="310"/>
      <c r="K14" s="310"/>
      <c r="L14" s="310"/>
      <c r="M14" s="313" t="s">
        <v>105</v>
      </c>
      <c r="N14" s="313"/>
    </row>
    <row r="15" spans="1:14" x14ac:dyDescent="0.25">
      <c r="A15" s="311"/>
      <c r="B15" s="312"/>
      <c r="C15" s="312"/>
      <c r="D15" s="312"/>
      <c r="E15" s="312"/>
      <c r="F15" s="312"/>
      <c r="G15" s="312"/>
      <c r="H15" s="312"/>
      <c r="I15" s="312"/>
      <c r="J15" s="312"/>
      <c r="K15" s="312"/>
      <c r="L15" s="312"/>
      <c r="M15" s="313"/>
      <c r="N15" s="313"/>
    </row>
    <row r="16" spans="1:14" x14ac:dyDescent="0.25">
      <c r="A16" s="300" t="s">
        <v>106</v>
      </c>
      <c r="B16" s="301"/>
      <c r="C16" s="301"/>
      <c r="D16" s="301"/>
      <c r="E16" s="301"/>
      <c r="F16" s="301"/>
      <c r="G16" s="301"/>
      <c r="H16" s="301"/>
      <c r="I16" s="301"/>
      <c r="J16" s="301"/>
      <c r="K16" s="301"/>
      <c r="L16" s="302"/>
      <c r="M16" s="319"/>
      <c r="N16" s="320"/>
    </row>
    <row r="17" spans="1:14" ht="15" customHeight="1" x14ac:dyDescent="0.25">
      <c r="A17" s="303"/>
      <c r="B17" s="304"/>
      <c r="C17" s="304"/>
      <c r="D17" s="304"/>
      <c r="E17" s="304"/>
      <c r="F17" s="304"/>
      <c r="G17" s="304"/>
      <c r="H17" s="304"/>
      <c r="I17" s="304"/>
      <c r="J17" s="304"/>
      <c r="K17" s="304"/>
      <c r="L17" s="305"/>
      <c r="M17" s="321"/>
      <c r="N17" s="322"/>
    </row>
    <row r="18" spans="1:14" x14ac:dyDescent="0.25">
      <c r="A18" s="300" t="s">
        <v>107</v>
      </c>
      <c r="B18" s="301"/>
      <c r="C18" s="301"/>
      <c r="D18" s="301"/>
      <c r="E18" s="301"/>
      <c r="F18" s="301"/>
      <c r="G18" s="301"/>
      <c r="H18" s="301"/>
      <c r="I18" s="301"/>
      <c r="J18" s="301"/>
      <c r="K18" s="301"/>
      <c r="L18" s="302"/>
      <c r="M18" s="319"/>
      <c r="N18" s="320"/>
    </row>
    <row r="19" spans="1:14" x14ac:dyDescent="0.25">
      <c r="A19" s="303"/>
      <c r="B19" s="304"/>
      <c r="C19" s="304"/>
      <c r="D19" s="304"/>
      <c r="E19" s="304"/>
      <c r="F19" s="304"/>
      <c r="G19" s="304"/>
      <c r="H19" s="304"/>
      <c r="I19" s="304"/>
      <c r="J19" s="304"/>
      <c r="K19" s="304"/>
      <c r="L19" s="305"/>
      <c r="M19" s="321"/>
      <c r="N19" s="322"/>
    </row>
    <row r="20" spans="1:14" ht="15" customHeight="1" x14ac:dyDescent="0.25">
      <c r="A20" s="300" t="s">
        <v>108</v>
      </c>
      <c r="B20" s="301"/>
      <c r="C20" s="301"/>
      <c r="D20" s="301"/>
      <c r="E20" s="301"/>
      <c r="F20" s="301"/>
      <c r="G20" s="301"/>
      <c r="H20" s="301"/>
      <c r="I20" s="301"/>
      <c r="J20" s="301"/>
      <c r="K20" s="301"/>
      <c r="L20" s="302"/>
      <c r="M20" s="306"/>
      <c r="N20" s="306"/>
    </row>
    <row r="21" spans="1:14" x14ac:dyDescent="0.25">
      <c r="A21" s="314"/>
      <c r="B21" s="315"/>
      <c r="C21" s="315"/>
      <c r="D21" s="315"/>
      <c r="E21" s="315"/>
      <c r="F21" s="315"/>
      <c r="G21" s="315"/>
      <c r="H21" s="315"/>
      <c r="I21" s="315"/>
      <c r="J21" s="315"/>
      <c r="K21" s="315"/>
      <c r="L21" s="316"/>
      <c r="M21" s="306"/>
      <c r="N21" s="306"/>
    </row>
    <row r="22" spans="1:14" x14ac:dyDescent="0.25">
      <c r="A22" s="300" t="s">
        <v>109</v>
      </c>
      <c r="B22" s="301"/>
      <c r="C22" s="301"/>
      <c r="D22" s="301"/>
      <c r="E22" s="301"/>
      <c r="F22" s="301"/>
      <c r="G22" s="301"/>
      <c r="H22" s="301"/>
      <c r="I22" s="301"/>
      <c r="J22" s="301"/>
      <c r="K22" s="301"/>
      <c r="L22" s="302"/>
      <c r="M22" s="306"/>
      <c r="N22" s="306"/>
    </row>
    <row r="23" spans="1:14" x14ac:dyDescent="0.25">
      <c r="A23" s="314"/>
      <c r="B23" s="315"/>
      <c r="C23" s="315"/>
      <c r="D23" s="315"/>
      <c r="E23" s="315"/>
      <c r="F23" s="315"/>
      <c r="G23" s="315"/>
      <c r="H23" s="315"/>
      <c r="I23" s="315"/>
      <c r="J23" s="315"/>
      <c r="K23" s="315"/>
      <c r="L23" s="316"/>
      <c r="M23" s="306"/>
      <c r="N23" s="306"/>
    </row>
    <row r="24" spans="1:14" x14ac:dyDescent="0.25">
      <c r="A24" s="300" t="s">
        <v>110</v>
      </c>
      <c r="B24" s="301"/>
      <c r="C24" s="301"/>
      <c r="D24" s="301"/>
      <c r="E24" s="301"/>
      <c r="F24" s="301"/>
      <c r="G24" s="301"/>
      <c r="H24" s="301"/>
      <c r="I24" s="301"/>
      <c r="J24" s="301"/>
      <c r="K24" s="301"/>
      <c r="L24" s="302"/>
      <c r="M24" s="306"/>
      <c r="N24" s="306"/>
    </row>
    <row r="25" spans="1:14" x14ac:dyDescent="0.25">
      <c r="A25" s="314"/>
      <c r="B25" s="315"/>
      <c r="C25" s="315"/>
      <c r="D25" s="315"/>
      <c r="E25" s="315"/>
      <c r="F25" s="315"/>
      <c r="G25" s="315"/>
      <c r="H25" s="315"/>
      <c r="I25" s="315"/>
      <c r="J25" s="315"/>
      <c r="K25" s="315"/>
      <c r="L25" s="316"/>
      <c r="M25" s="306"/>
      <c r="N25" s="306"/>
    </row>
    <row r="26" spans="1:14" x14ac:dyDescent="0.25">
      <c r="A26" s="48"/>
      <c r="B26" s="48"/>
      <c r="C26" s="48"/>
      <c r="D26" s="48"/>
      <c r="E26" s="48"/>
      <c r="F26" s="48"/>
      <c r="G26" s="48"/>
      <c r="H26" s="48"/>
      <c r="I26" s="48"/>
      <c r="J26" s="48"/>
      <c r="K26" s="48"/>
      <c r="L26" s="48"/>
      <c r="M26" s="49"/>
      <c r="N26" s="49"/>
    </row>
    <row r="27" spans="1:14" x14ac:dyDescent="0.25">
      <c r="A27" s="326" t="s">
        <v>116</v>
      </c>
      <c r="B27" s="327"/>
      <c r="C27" s="327"/>
      <c r="D27" s="327"/>
      <c r="E27" s="327"/>
      <c r="F27" s="327"/>
      <c r="G27" s="327"/>
      <c r="H27" s="327"/>
      <c r="I27" s="327"/>
      <c r="J27" s="327"/>
      <c r="K27" s="327"/>
      <c r="L27" s="327"/>
      <c r="M27" s="327"/>
      <c r="N27" s="328"/>
    </row>
    <row r="28" spans="1:14" x14ac:dyDescent="0.25">
      <c r="A28" s="323" t="s">
        <v>111</v>
      </c>
      <c r="B28" s="324"/>
      <c r="C28" s="324"/>
      <c r="D28" s="324"/>
      <c r="E28" s="324"/>
      <c r="F28" s="324"/>
      <c r="G28" s="324"/>
      <c r="H28" s="324"/>
      <c r="I28" s="324"/>
      <c r="J28" s="324"/>
      <c r="K28" s="324"/>
      <c r="L28" s="324"/>
      <c r="M28" s="324"/>
      <c r="N28" s="325"/>
    </row>
    <row r="29" spans="1:14" x14ac:dyDescent="0.25">
      <c r="A29" s="323" t="s">
        <v>107</v>
      </c>
      <c r="B29" s="324"/>
      <c r="C29" s="324"/>
      <c r="D29" s="324"/>
      <c r="E29" s="324"/>
      <c r="F29" s="324"/>
      <c r="G29" s="324"/>
      <c r="H29" s="324"/>
      <c r="I29" s="324"/>
      <c r="J29" s="324"/>
      <c r="K29" s="324"/>
      <c r="L29" s="324"/>
      <c r="M29" s="324"/>
      <c r="N29" s="325"/>
    </row>
    <row r="30" spans="1:14" x14ac:dyDescent="0.25">
      <c r="A30" s="323" t="s">
        <v>108</v>
      </c>
      <c r="B30" s="324"/>
      <c r="C30" s="324"/>
      <c r="D30" s="324"/>
      <c r="E30" s="324"/>
      <c r="F30" s="324"/>
      <c r="G30" s="324"/>
      <c r="H30" s="324"/>
      <c r="I30" s="324"/>
      <c r="J30" s="324"/>
      <c r="K30" s="324"/>
      <c r="L30" s="324"/>
      <c r="M30" s="324"/>
      <c r="N30" s="325"/>
    </row>
    <row r="31" spans="1:14" x14ac:dyDescent="0.25">
      <c r="A31" s="323" t="s">
        <v>109</v>
      </c>
      <c r="B31" s="324"/>
      <c r="C31" s="324"/>
      <c r="D31" s="324"/>
      <c r="E31" s="324"/>
      <c r="F31" s="324"/>
      <c r="G31" s="324"/>
      <c r="H31" s="324"/>
      <c r="I31" s="324"/>
      <c r="J31" s="324"/>
      <c r="K31" s="324"/>
      <c r="L31" s="324"/>
      <c r="M31" s="324"/>
      <c r="N31" s="325"/>
    </row>
    <row r="32" spans="1:14" x14ac:dyDescent="0.25">
      <c r="A32" s="323" t="s">
        <v>110</v>
      </c>
      <c r="B32" s="324"/>
      <c r="C32" s="324"/>
      <c r="D32" s="324"/>
      <c r="E32" s="324"/>
      <c r="F32" s="324"/>
      <c r="G32" s="324"/>
      <c r="H32" s="324"/>
      <c r="I32" s="324"/>
      <c r="J32" s="324"/>
      <c r="K32" s="324"/>
      <c r="L32" s="324"/>
      <c r="M32" s="324"/>
      <c r="N32" s="325"/>
    </row>
  </sheetData>
  <mergeCells count="31">
    <mergeCell ref="A32:N32"/>
    <mergeCell ref="A20:L21"/>
    <mergeCell ref="M20:N21"/>
    <mergeCell ref="A22:L23"/>
    <mergeCell ref="M22:N23"/>
    <mergeCell ref="A24:L25"/>
    <mergeCell ref="M24:N25"/>
    <mergeCell ref="A27:N27"/>
    <mergeCell ref="A28:N28"/>
    <mergeCell ref="A29:N29"/>
    <mergeCell ref="A30:N30"/>
    <mergeCell ref="A31:N31"/>
    <mergeCell ref="A14:L15"/>
    <mergeCell ref="M14:N15"/>
    <mergeCell ref="A16:L17"/>
    <mergeCell ref="M16:N17"/>
    <mergeCell ref="A18:L19"/>
    <mergeCell ref="M18:N19"/>
    <mergeCell ref="A8:L9"/>
    <mergeCell ref="M8:N9"/>
    <mergeCell ref="A10:L11"/>
    <mergeCell ref="M10:N11"/>
    <mergeCell ref="A13:L13"/>
    <mergeCell ref="M13:N13"/>
    <mergeCell ref="A6:L7"/>
    <mergeCell ref="M6:N7"/>
    <mergeCell ref="A1:N1"/>
    <mergeCell ref="A3:L3"/>
    <mergeCell ref="M3:N3"/>
    <mergeCell ref="A4:L5"/>
    <mergeCell ref="M4:N5"/>
  </mergeCells>
  <pageMargins left="0.70866141732283472" right="0.70866141732283472" top="0.74803149606299213" bottom="0.74803149606299213" header="0.31496062992125984" footer="0.31496062992125984"/>
  <pageSetup paperSize="9" orientation="landscape" horizontalDpi="4294967295" verticalDpi="4294967295" r:id="rId1"/>
  <headerFooter>
    <oddFooter>&amp;LDECAN,
........................................&amp;RDIRECTOR DE DEPARTAMENT,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12</xdr:col>
                    <xdr:colOff>76200</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13</xdr:col>
                    <xdr:colOff>66675</xdr:colOff>
                    <xdr:row>2</xdr:row>
                    <xdr:rowOff>9525</xdr:rowOff>
                  </from>
                  <to>
                    <xdr:col>13</xdr:col>
                    <xdr:colOff>542925</xdr:colOff>
                    <xdr:row>2</xdr:row>
                    <xdr:rowOff>180975</xdr:rowOff>
                  </to>
                </anchor>
              </controlPr>
            </control>
          </mc:Choice>
        </mc:AlternateContent>
        <mc:AlternateContent xmlns:mc="http://schemas.openxmlformats.org/markup-compatibility/2006">
          <mc:Choice Requires="x14">
            <control shapeId="4100" r:id="rId7" name="Group Box 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12</xdr:col>
                    <xdr:colOff>76200</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13</xdr:col>
                    <xdr:colOff>66675</xdr:colOff>
                    <xdr:row>7</xdr:row>
                    <xdr:rowOff>104775</xdr:rowOff>
                  </from>
                  <to>
                    <xdr:col>13</xdr:col>
                    <xdr:colOff>542925</xdr:colOff>
                    <xdr:row>8</xdr:row>
                    <xdr:rowOff>85725</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from>
                    <xdr:col>12</xdr:col>
                    <xdr:colOff>76200</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05" r:id="rId12" name="Option Button 9">
              <controlPr defaultSize="0" autoFill="0" autoLine="0" autoPict="0">
                <anchor moveWithCells="1">
                  <from>
                    <xdr:col>13</xdr:col>
                    <xdr:colOff>66675</xdr:colOff>
                    <xdr:row>9</xdr:row>
                    <xdr:rowOff>104775</xdr:rowOff>
                  </from>
                  <to>
                    <xdr:col>13</xdr:col>
                    <xdr:colOff>542925</xdr:colOff>
                    <xdr:row>10</xdr:row>
                    <xdr:rowOff>85725</xdr:rowOff>
                  </to>
                </anchor>
              </controlPr>
            </control>
          </mc:Choice>
        </mc:AlternateContent>
        <mc:AlternateContent xmlns:mc="http://schemas.openxmlformats.org/markup-compatibility/2006">
          <mc:Choice Requires="x14">
            <control shapeId="4106" r:id="rId13" name="Group Box 1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07" r:id="rId14" name="Option Button 11">
              <controlPr defaultSize="0" autoFill="0" autoLine="0" autoPict="0">
                <anchor moveWithCells="1">
                  <from>
                    <xdr:col>12</xdr:col>
                    <xdr:colOff>76200</xdr:colOff>
                    <xdr:row>12</xdr:row>
                    <xdr:rowOff>19050</xdr:rowOff>
                  </from>
                  <to>
                    <xdr:col>12</xdr:col>
                    <xdr:colOff>533400</xdr:colOff>
                    <xdr:row>12</xdr:row>
                    <xdr:rowOff>390525</xdr:rowOff>
                  </to>
                </anchor>
              </controlPr>
            </control>
          </mc:Choice>
        </mc:AlternateContent>
        <mc:AlternateContent xmlns:mc="http://schemas.openxmlformats.org/markup-compatibility/2006">
          <mc:Choice Requires="x14">
            <control shapeId="4108" r:id="rId15" name="Option Button 12">
              <controlPr defaultSize="0" autoFill="0" autoLine="0" autoPict="0">
                <anchor moveWithCells="1">
                  <from>
                    <xdr:col>13</xdr:col>
                    <xdr:colOff>66675</xdr:colOff>
                    <xdr:row>12</xdr:row>
                    <xdr:rowOff>28575</xdr:rowOff>
                  </from>
                  <to>
                    <xdr:col>13</xdr:col>
                    <xdr:colOff>542925</xdr:colOff>
                    <xdr:row>12</xdr:row>
                    <xdr:rowOff>400050</xdr:rowOff>
                  </to>
                </anchor>
              </controlPr>
            </control>
          </mc:Choice>
        </mc:AlternateContent>
        <mc:AlternateContent xmlns:mc="http://schemas.openxmlformats.org/markup-compatibility/2006">
          <mc:Choice Requires="x14">
            <control shapeId="4109" r:id="rId16" name="Group Box 1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110" r:id="rId17" name="Option Button 14">
              <controlPr defaultSize="0" autoFill="0" autoLine="0" autoPict="0">
                <anchor moveWithCells="1">
                  <from>
                    <xdr:col>12</xdr:col>
                    <xdr:colOff>76200</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111" r:id="rId18" name="Option Button 15">
              <controlPr defaultSize="0" autoFill="0" autoLine="0" autoPict="0">
                <anchor moveWithCells="1">
                  <from>
                    <xdr:col>13</xdr:col>
                    <xdr:colOff>66675</xdr:colOff>
                    <xdr:row>15</xdr:row>
                    <xdr:rowOff>114300</xdr:rowOff>
                  </from>
                  <to>
                    <xdr:col>13</xdr:col>
                    <xdr:colOff>542925</xdr:colOff>
                    <xdr:row>16</xdr:row>
                    <xdr:rowOff>95250</xdr:rowOff>
                  </to>
                </anchor>
              </controlPr>
            </control>
          </mc:Choice>
        </mc:AlternateContent>
        <mc:AlternateContent xmlns:mc="http://schemas.openxmlformats.org/markup-compatibility/2006">
          <mc:Choice Requires="x14">
            <control shapeId="4112" r:id="rId19" name="Group Box 1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113" r:id="rId20" name="Option Button 17">
              <controlPr defaultSize="0" autoFill="0" autoLine="0" autoPict="0">
                <anchor moveWithCells="1">
                  <from>
                    <xdr:col>12</xdr:col>
                    <xdr:colOff>76200</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114" r:id="rId21" name="Option Button 18">
              <controlPr defaultSize="0" autoFill="0" autoLine="0" autoPict="0">
                <anchor moveWithCells="1">
                  <from>
                    <xdr:col>13</xdr:col>
                    <xdr:colOff>66675</xdr:colOff>
                    <xdr:row>17</xdr:row>
                    <xdr:rowOff>114300</xdr:rowOff>
                  </from>
                  <to>
                    <xdr:col>13</xdr:col>
                    <xdr:colOff>542925</xdr:colOff>
                    <xdr:row>18</xdr:row>
                    <xdr:rowOff>95250</xdr:rowOff>
                  </to>
                </anchor>
              </controlPr>
            </control>
          </mc:Choice>
        </mc:AlternateContent>
        <mc:AlternateContent xmlns:mc="http://schemas.openxmlformats.org/markup-compatibility/2006">
          <mc:Choice Requires="x14">
            <control shapeId="4115" r:id="rId22" name="Group Box 1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116" r:id="rId23" name="Option Button 20">
              <controlPr defaultSize="0" autoFill="0" autoLine="0" autoPict="0">
                <anchor moveWithCells="1">
                  <from>
                    <xdr:col>12</xdr:col>
                    <xdr:colOff>76200</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117" r:id="rId24" name="Option Button 21">
              <controlPr defaultSize="0" autoFill="0" autoLine="0" autoPict="0">
                <anchor moveWithCells="1">
                  <from>
                    <xdr:col>13</xdr:col>
                    <xdr:colOff>66675</xdr:colOff>
                    <xdr:row>19</xdr:row>
                    <xdr:rowOff>114300</xdr:rowOff>
                  </from>
                  <to>
                    <xdr:col>13</xdr:col>
                    <xdr:colOff>542925</xdr:colOff>
                    <xdr:row>20</xdr:row>
                    <xdr:rowOff>95250</xdr:rowOff>
                  </to>
                </anchor>
              </controlPr>
            </control>
          </mc:Choice>
        </mc:AlternateContent>
        <mc:AlternateContent xmlns:mc="http://schemas.openxmlformats.org/markup-compatibility/2006">
          <mc:Choice Requires="x14">
            <control shapeId="4118" r:id="rId25" name="Group Box 2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119" r:id="rId26" name="Option Button 23">
              <controlPr defaultSize="0" autoFill="0" autoLine="0" autoPict="0">
                <anchor moveWithCells="1">
                  <from>
                    <xdr:col>12</xdr:col>
                    <xdr:colOff>76200</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120" r:id="rId27" name="Option Button 24">
              <controlPr defaultSize="0" autoFill="0" autoLine="0" autoPict="0">
                <anchor moveWithCells="1">
                  <from>
                    <xdr:col>13</xdr:col>
                    <xdr:colOff>66675</xdr:colOff>
                    <xdr:row>5</xdr:row>
                    <xdr:rowOff>104775</xdr:rowOff>
                  </from>
                  <to>
                    <xdr:col>13</xdr:col>
                    <xdr:colOff>542925</xdr:colOff>
                    <xdr:row>6</xdr:row>
                    <xdr:rowOff>85725</xdr:rowOff>
                  </to>
                </anchor>
              </controlPr>
            </control>
          </mc:Choice>
        </mc:AlternateContent>
        <mc:AlternateContent xmlns:mc="http://schemas.openxmlformats.org/markup-compatibility/2006">
          <mc:Choice Requires="x14">
            <control shapeId="4121" r:id="rId28" name="Group Box 2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122" r:id="rId29" name="Option Button 26">
              <controlPr defaultSize="0" autoFill="0" autoLine="0" autoPict="0">
                <anchor moveWithCells="1">
                  <from>
                    <xdr:col>12</xdr:col>
                    <xdr:colOff>76200</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123" r:id="rId30" name="Option Button 27">
              <controlPr defaultSize="0" autoFill="0" autoLine="0" autoPict="0">
                <anchor moveWithCells="1">
                  <from>
                    <xdr:col>13</xdr:col>
                    <xdr:colOff>66675</xdr:colOff>
                    <xdr:row>21</xdr:row>
                    <xdr:rowOff>114300</xdr:rowOff>
                  </from>
                  <to>
                    <xdr:col>13</xdr:col>
                    <xdr:colOff>542925</xdr:colOff>
                    <xdr:row>22</xdr:row>
                    <xdr:rowOff>95250</xdr:rowOff>
                  </to>
                </anchor>
              </controlPr>
            </control>
          </mc:Choice>
        </mc:AlternateContent>
        <mc:AlternateContent xmlns:mc="http://schemas.openxmlformats.org/markup-compatibility/2006">
          <mc:Choice Requires="x14">
            <control shapeId="4124" r:id="rId31" name="Group Box 2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125" r:id="rId32" name="Option Button 29">
              <controlPr defaultSize="0" autoFill="0" autoLine="0" autoPict="0">
                <anchor moveWithCells="1">
                  <from>
                    <xdr:col>12</xdr:col>
                    <xdr:colOff>76200</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126" r:id="rId33" name="Option Button 30">
              <controlPr defaultSize="0" autoFill="0" autoLine="0" autoPict="0">
                <anchor moveWithCells="1">
                  <from>
                    <xdr:col>13</xdr:col>
                    <xdr:colOff>66675</xdr:colOff>
                    <xdr:row>23</xdr:row>
                    <xdr:rowOff>114300</xdr:rowOff>
                  </from>
                  <to>
                    <xdr:col>13</xdr:col>
                    <xdr:colOff>542925</xdr:colOff>
                    <xdr:row>24</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honeticPr fontId="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8CD848C23F374E82F1C501FC5202DB" ma:contentTypeVersion="0" ma:contentTypeDescription="Create a new document." ma:contentTypeScope="" ma:versionID="cd50e582d94784a96fe3f6a5afb63be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54E7A1D-D733-4215-B5BA-4564572BE767}">
  <ds:schemaRefs>
    <ds:schemaRef ds:uri="http://schemas.microsoft.com/sharepoint/v3/contenttype/forms"/>
  </ds:schemaRefs>
</ds:datastoreItem>
</file>

<file path=customXml/itemProps2.xml><?xml version="1.0" encoding="utf-8"?>
<ds:datastoreItem xmlns:ds="http://schemas.openxmlformats.org/officeDocument/2006/customXml" ds:itemID="{AA47E3DA-5698-49A4-92EA-B6C4521E51D0}">
  <ds:schemaRefs>
    <ds:schemaRef ds:uri="http://purl.org/dc/dcmitype/"/>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elements/1.1/"/>
  </ds:schemaRefs>
</ds:datastoreItem>
</file>

<file path=customXml/itemProps3.xml><?xml version="1.0" encoding="utf-8"?>
<ds:datastoreItem xmlns:ds="http://schemas.openxmlformats.org/officeDocument/2006/customXml" ds:itemID="{A06E73D1-1D2F-4165-AE3C-0DA4687C7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Plan</vt:lpstr>
      <vt:lpstr>Raport_revizuire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Anna Sz</cp:lastModifiedBy>
  <cp:lastPrinted>2022-01-21T13:09:40Z</cp:lastPrinted>
  <dcterms:created xsi:type="dcterms:W3CDTF">2013-06-27T08:19:59Z</dcterms:created>
  <dcterms:modified xsi:type="dcterms:W3CDTF">2022-01-26T09:07:11Z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0x010100FB8CD848C23F374E82F1C501FC5202DB</vt:lpwstr>
  </property>
</Properties>
</file>