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0" windowWidth="20730" windowHeight="117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Y3" i="1" l="1"/>
  <c r="U57" i="1" l="1"/>
  <c r="U6" i="1" l="1"/>
  <c r="N89" i="1" l="1"/>
  <c r="P89" i="1"/>
  <c r="N82" i="1"/>
  <c r="P82" i="1"/>
  <c r="U5" i="1"/>
  <c r="T75" i="1"/>
  <c r="T65" i="1"/>
  <c r="T54" i="1"/>
  <c r="T43" i="1"/>
  <c r="M187" i="1"/>
  <c r="L187" i="1"/>
  <c r="K187" i="1"/>
  <c r="S186" i="1"/>
  <c r="R186" i="1"/>
  <c r="Q186" i="1"/>
  <c r="M186" i="1"/>
  <c r="L186" i="1"/>
  <c r="K186" i="1"/>
  <c r="J186" i="1"/>
  <c r="P183" i="1"/>
  <c r="N183" i="1"/>
  <c r="P182" i="1"/>
  <c r="O182" i="1" s="1"/>
  <c r="N182" i="1"/>
  <c r="P180" i="1"/>
  <c r="N180" i="1"/>
  <c r="O180" i="1"/>
  <c r="P179" i="1"/>
  <c r="N179" i="1"/>
  <c r="P177" i="1"/>
  <c r="N177" i="1"/>
  <c r="N187" i="1" s="1"/>
  <c r="P176" i="1"/>
  <c r="O176" i="1" s="1"/>
  <c r="N176" i="1"/>
  <c r="O183" i="1"/>
  <c r="U4" i="1"/>
  <c r="U3" i="1"/>
  <c r="U29" i="1"/>
  <c r="U28" i="1"/>
  <c r="P71" i="1"/>
  <c r="N71" i="1"/>
  <c r="S129" i="1"/>
  <c r="R129" i="1"/>
  <c r="Q129" i="1"/>
  <c r="P60" i="1"/>
  <c r="P129" i="1" s="1"/>
  <c r="N60" i="1"/>
  <c r="N129" i="1" s="1"/>
  <c r="M129" i="1"/>
  <c r="L129" i="1"/>
  <c r="K129" i="1"/>
  <c r="J129" i="1"/>
  <c r="A129" i="1"/>
  <c r="S128" i="1"/>
  <c r="R128" i="1"/>
  <c r="Q128" i="1"/>
  <c r="P51" i="1"/>
  <c r="P128" i="1" s="1"/>
  <c r="N51" i="1"/>
  <c r="N128" i="1" s="1"/>
  <c r="M128" i="1"/>
  <c r="L128" i="1"/>
  <c r="K128" i="1"/>
  <c r="J128" i="1"/>
  <c r="A128" i="1"/>
  <c r="S127" i="1"/>
  <c r="R127" i="1"/>
  <c r="Q127" i="1"/>
  <c r="P41" i="1"/>
  <c r="P127" i="1" s="1"/>
  <c r="N41" i="1"/>
  <c r="N127" i="1" s="1"/>
  <c r="M127" i="1"/>
  <c r="L127" i="1"/>
  <c r="K127" i="1"/>
  <c r="J127" i="1"/>
  <c r="A127" i="1"/>
  <c r="M91" i="1"/>
  <c r="L91" i="1"/>
  <c r="K91" i="1"/>
  <c r="P74" i="1"/>
  <c r="P73" i="1"/>
  <c r="P72" i="1"/>
  <c r="S90" i="1"/>
  <c r="R90" i="1"/>
  <c r="Q90" i="1"/>
  <c r="M90" i="1"/>
  <c r="L90" i="1"/>
  <c r="K90" i="1"/>
  <c r="J90" i="1"/>
  <c r="P88" i="1"/>
  <c r="N88" i="1"/>
  <c r="P85" i="1"/>
  <c r="N85" i="1"/>
  <c r="S144" i="1"/>
  <c r="R144" i="1"/>
  <c r="Q144" i="1"/>
  <c r="M144" i="1"/>
  <c r="L144" i="1"/>
  <c r="K144" i="1"/>
  <c r="J144" i="1"/>
  <c r="A144" i="1"/>
  <c r="S143" i="1"/>
  <c r="R143" i="1"/>
  <c r="Q143" i="1"/>
  <c r="P143" i="1"/>
  <c r="N143" i="1"/>
  <c r="M143" i="1"/>
  <c r="L143" i="1"/>
  <c r="K143" i="1"/>
  <c r="J143" i="1"/>
  <c r="A143" i="1"/>
  <c r="S142" i="1"/>
  <c r="R142" i="1"/>
  <c r="Q142" i="1"/>
  <c r="P142" i="1"/>
  <c r="N142" i="1"/>
  <c r="M142" i="1"/>
  <c r="L142" i="1"/>
  <c r="K142" i="1"/>
  <c r="J142" i="1"/>
  <c r="A142" i="1"/>
  <c r="S141" i="1"/>
  <c r="R141" i="1"/>
  <c r="Q141" i="1"/>
  <c r="M141" i="1"/>
  <c r="L141" i="1"/>
  <c r="K141" i="1"/>
  <c r="J141" i="1"/>
  <c r="A141" i="1"/>
  <c r="S130" i="1"/>
  <c r="R130" i="1"/>
  <c r="Q130" i="1"/>
  <c r="P130" i="1"/>
  <c r="N72" i="1"/>
  <c r="N130" i="1" s="1"/>
  <c r="M130" i="1"/>
  <c r="L130" i="1"/>
  <c r="K130" i="1"/>
  <c r="J130" i="1"/>
  <c r="A130" i="1"/>
  <c r="S126" i="1"/>
  <c r="R126" i="1"/>
  <c r="Q126" i="1"/>
  <c r="P126" i="1"/>
  <c r="N74" i="1"/>
  <c r="O74" i="1" s="1"/>
  <c r="O126" i="1" s="1"/>
  <c r="M126" i="1"/>
  <c r="L126" i="1"/>
  <c r="K126" i="1"/>
  <c r="J126" i="1"/>
  <c r="A126" i="1"/>
  <c r="S125" i="1"/>
  <c r="R125" i="1"/>
  <c r="Q125" i="1"/>
  <c r="P63" i="1"/>
  <c r="P125" i="1" s="1"/>
  <c r="N63" i="1"/>
  <c r="N125" i="1" s="1"/>
  <c r="M125" i="1"/>
  <c r="L125" i="1"/>
  <c r="K125" i="1"/>
  <c r="J125" i="1"/>
  <c r="A125" i="1"/>
  <c r="S124" i="1"/>
  <c r="R124" i="1"/>
  <c r="Q124" i="1"/>
  <c r="P62" i="1"/>
  <c r="N62" i="1"/>
  <c r="N124" i="1" s="1"/>
  <c r="M124" i="1"/>
  <c r="L124" i="1"/>
  <c r="K124" i="1"/>
  <c r="J124" i="1"/>
  <c r="A124" i="1"/>
  <c r="S123" i="1"/>
  <c r="R123" i="1"/>
  <c r="Q123" i="1"/>
  <c r="P61" i="1"/>
  <c r="P123" i="1" s="1"/>
  <c r="N61" i="1"/>
  <c r="N123" i="1" s="1"/>
  <c r="M123" i="1"/>
  <c r="L123" i="1"/>
  <c r="K123" i="1"/>
  <c r="J123" i="1"/>
  <c r="A123" i="1"/>
  <c r="S122" i="1"/>
  <c r="R122" i="1"/>
  <c r="Q122" i="1"/>
  <c r="M122" i="1"/>
  <c r="L122" i="1"/>
  <c r="K122" i="1"/>
  <c r="J122" i="1"/>
  <c r="A122" i="1"/>
  <c r="S121" i="1"/>
  <c r="R121" i="1"/>
  <c r="Q121" i="1"/>
  <c r="P53" i="1"/>
  <c r="P121" i="1" s="1"/>
  <c r="N53" i="1"/>
  <c r="N121" i="1" s="1"/>
  <c r="M121" i="1"/>
  <c r="L121" i="1"/>
  <c r="K121" i="1"/>
  <c r="J121" i="1"/>
  <c r="A121" i="1"/>
  <c r="S120" i="1"/>
  <c r="R120" i="1"/>
  <c r="Q120" i="1"/>
  <c r="P50" i="1"/>
  <c r="P120" i="1" s="1"/>
  <c r="N50" i="1"/>
  <c r="N120" i="1" s="1"/>
  <c r="M120" i="1"/>
  <c r="L120" i="1"/>
  <c r="K120" i="1"/>
  <c r="J120" i="1"/>
  <c r="A120" i="1"/>
  <c r="S119" i="1"/>
  <c r="R119" i="1"/>
  <c r="Q119" i="1"/>
  <c r="P49" i="1"/>
  <c r="P119" i="1" s="1"/>
  <c r="N49" i="1"/>
  <c r="N119" i="1" s="1"/>
  <c r="M119" i="1"/>
  <c r="L119" i="1"/>
  <c r="K119" i="1"/>
  <c r="J119" i="1"/>
  <c r="A119" i="1"/>
  <c r="S118" i="1"/>
  <c r="R118" i="1"/>
  <c r="Q118" i="1"/>
  <c r="P48" i="1"/>
  <c r="P118" i="1" s="1"/>
  <c r="N48" i="1"/>
  <c r="N118" i="1" s="1"/>
  <c r="M118" i="1"/>
  <c r="L118" i="1"/>
  <c r="K118" i="1"/>
  <c r="J118" i="1"/>
  <c r="A118" i="1"/>
  <c r="S117" i="1"/>
  <c r="R117" i="1"/>
  <c r="Q117" i="1"/>
  <c r="P40" i="1"/>
  <c r="N40" i="1"/>
  <c r="N117" i="1" s="1"/>
  <c r="M117" i="1"/>
  <c r="L117" i="1"/>
  <c r="K117" i="1"/>
  <c r="J117" i="1"/>
  <c r="A117" i="1"/>
  <c r="S116" i="1"/>
  <c r="R116" i="1"/>
  <c r="Q116" i="1"/>
  <c r="M116" i="1"/>
  <c r="L116" i="1"/>
  <c r="K116" i="1"/>
  <c r="J116" i="1"/>
  <c r="A116" i="1"/>
  <c r="J145" i="1"/>
  <c r="R145" i="1"/>
  <c r="K145" i="1"/>
  <c r="K146" i="1" s="1"/>
  <c r="M145" i="1"/>
  <c r="M146" i="1" s="1"/>
  <c r="Q145" i="1"/>
  <c r="S145" i="1"/>
  <c r="Q107" i="1"/>
  <c r="R106" i="1"/>
  <c r="S106" i="1"/>
  <c r="A107" i="1"/>
  <c r="S107" i="1"/>
  <c r="R107" i="1"/>
  <c r="M107" i="1"/>
  <c r="L107" i="1"/>
  <c r="K107" i="1"/>
  <c r="J107" i="1"/>
  <c r="Q106" i="1"/>
  <c r="M106" i="1"/>
  <c r="L106" i="1"/>
  <c r="K106" i="1"/>
  <c r="J106" i="1"/>
  <c r="A106" i="1"/>
  <c r="P84" i="1"/>
  <c r="P52" i="1"/>
  <c r="N52" i="1"/>
  <c r="N54" i="1" s="1"/>
  <c r="P87" i="1"/>
  <c r="N87" i="1"/>
  <c r="N84" i="1"/>
  <c r="S75" i="1"/>
  <c r="R75" i="1"/>
  <c r="Q75" i="1"/>
  <c r="M75" i="1"/>
  <c r="L75" i="1"/>
  <c r="K75" i="1"/>
  <c r="J75" i="1"/>
  <c r="N73" i="1"/>
  <c r="O73" i="1" s="1"/>
  <c r="S65" i="1"/>
  <c r="R65" i="1"/>
  <c r="Q65" i="1"/>
  <c r="M65" i="1"/>
  <c r="L65" i="1"/>
  <c r="K65" i="1"/>
  <c r="J65" i="1"/>
  <c r="S155" i="1" s="1"/>
  <c r="S157" i="1" s="1"/>
  <c r="P64" i="1"/>
  <c r="N64" i="1"/>
  <c r="P59" i="1"/>
  <c r="P122" i="1" s="1"/>
  <c r="P141" i="1"/>
  <c r="N59" i="1"/>
  <c r="S54" i="1"/>
  <c r="R54" i="1"/>
  <c r="Q54" i="1"/>
  <c r="M54" i="1"/>
  <c r="L54" i="1"/>
  <c r="K54" i="1"/>
  <c r="J54" i="1"/>
  <c r="P39" i="1"/>
  <c r="P116" i="1" s="1"/>
  <c r="N39" i="1"/>
  <c r="N42" i="1"/>
  <c r="N107" i="1" s="1"/>
  <c r="N38" i="1"/>
  <c r="N106" i="1" s="1"/>
  <c r="K43" i="1"/>
  <c r="P42" i="1"/>
  <c r="P107" i="1" s="1"/>
  <c r="S43" i="1"/>
  <c r="R43" i="1"/>
  <c r="Q43" i="1"/>
  <c r="P38" i="1"/>
  <c r="P106" i="1" s="1"/>
  <c r="M43" i="1"/>
  <c r="L43" i="1"/>
  <c r="J43" i="1"/>
  <c r="N141" i="1"/>
  <c r="N144" i="1"/>
  <c r="P54" i="1"/>
  <c r="P144" i="1"/>
  <c r="N75" i="1"/>
  <c r="K92" i="1"/>
  <c r="P75" i="1"/>
  <c r="O89" i="1" l="1"/>
  <c r="O52" i="1"/>
  <c r="O62" i="1"/>
  <c r="O124" i="1" s="1"/>
  <c r="P43" i="1"/>
  <c r="O63" i="1"/>
  <c r="O125" i="1" s="1"/>
  <c r="O41" i="1"/>
  <c r="N65" i="1"/>
  <c r="O64" i="1"/>
  <c r="N91" i="1"/>
  <c r="J156" i="1" s="1"/>
  <c r="Q131" i="1"/>
  <c r="N122" i="1"/>
  <c r="O39" i="1"/>
  <c r="O116" i="1" s="1"/>
  <c r="O59" i="1"/>
  <c r="U75" i="1"/>
  <c r="P90" i="1"/>
  <c r="N43" i="1"/>
  <c r="O87" i="1"/>
  <c r="R155" i="1"/>
  <c r="R157" i="1" s="1"/>
  <c r="U43" i="1"/>
  <c r="S108" i="1"/>
  <c r="K131" i="1"/>
  <c r="K132" i="1" s="1"/>
  <c r="R131" i="1"/>
  <c r="O40" i="1"/>
  <c r="O117" i="1" s="1"/>
  <c r="P124" i="1"/>
  <c r="O71" i="1"/>
  <c r="U54" i="1"/>
  <c r="J131" i="1"/>
  <c r="O50" i="1"/>
  <c r="O120" i="1" s="1"/>
  <c r="P65" i="1"/>
  <c r="O42" i="1"/>
  <c r="O107" i="1" s="1"/>
  <c r="O38" i="1"/>
  <c r="O106" i="1" s="1"/>
  <c r="U65" i="1"/>
  <c r="N90" i="1"/>
  <c r="P91" i="1"/>
  <c r="N156" i="1" s="1"/>
  <c r="P117" i="1"/>
  <c r="S131" i="1"/>
  <c r="O49" i="1"/>
  <c r="O119" i="1" s="1"/>
  <c r="O61" i="1"/>
  <c r="O123" i="1" s="1"/>
  <c r="O85" i="1"/>
  <c r="O60" i="1"/>
  <c r="P187" i="1"/>
  <c r="N186" i="1"/>
  <c r="K188" i="1"/>
  <c r="O82" i="1"/>
  <c r="P186" i="1"/>
  <c r="O48" i="1"/>
  <c r="O118" i="1" s="1"/>
  <c r="N126" i="1"/>
  <c r="O88" i="1"/>
  <c r="O179" i="1"/>
  <c r="O53" i="1"/>
  <c r="O121" i="1" s="1"/>
  <c r="O51" i="1"/>
  <c r="O142" i="1" s="1"/>
  <c r="H156" i="1"/>
  <c r="O122" i="1"/>
  <c r="L131" i="1"/>
  <c r="L132" i="1" s="1"/>
  <c r="O84" i="1"/>
  <c r="N116" i="1"/>
  <c r="Q108" i="1"/>
  <c r="O72" i="1"/>
  <c r="O75" i="1" s="1"/>
  <c r="O177" i="1"/>
  <c r="N108" i="1"/>
  <c r="N109" i="1" s="1"/>
  <c r="M131" i="1"/>
  <c r="M132" i="1" s="1"/>
  <c r="P108" i="1"/>
  <c r="P109" i="1" s="1"/>
  <c r="J108" i="1"/>
  <c r="R108" i="1"/>
  <c r="K108" i="1"/>
  <c r="K109" i="1" s="1"/>
  <c r="N145" i="1"/>
  <c r="N146" i="1" s="1"/>
  <c r="P145" i="1"/>
  <c r="P146" i="1" s="1"/>
  <c r="M108" i="1"/>
  <c r="M109" i="1" s="1"/>
  <c r="L108" i="1"/>
  <c r="L109" i="1" s="1"/>
  <c r="L145" i="1"/>
  <c r="L146" i="1" s="1"/>
  <c r="K147" i="1" s="1"/>
  <c r="J155" i="1" l="1"/>
  <c r="H155" i="1" s="1"/>
  <c r="P131" i="1"/>
  <c r="P132" i="1" s="1"/>
  <c r="O90" i="1"/>
  <c r="O127" i="1"/>
  <c r="O141" i="1"/>
  <c r="O91" i="1"/>
  <c r="L156" i="1" s="1"/>
  <c r="O43" i="1"/>
  <c r="N131" i="1"/>
  <c r="N132" i="1" s="1"/>
  <c r="O108" i="1"/>
  <c r="O109" i="1" s="1"/>
  <c r="N110" i="1" s="1"/>
  <c r="N155" i="1"/>
  <c r="N157" i="1" s="1"/>
  <c r="U156" i="1"/>
  <c r="O54" i="1"/>
  <c r="O128" i="1"/>
  <c r="O65" i="1"/>
  <c r="O129" i="1"/>
  <c r="O143" i="1"/>
  <c r="K133" i="1"/>
  <c r="N92" i="1"/>
  <c r="O186" i="1"/>
  <c r="O187" i="1"/>
  <c r="N188" i="1" s="1"/>
  <c r="O144" i="1"/>
  <c r="O130" i="1"/>
  <c r="K110" i="1"/>
  <c r="J157" i="1" l="1"/>
  <c r="H157" i="1" s="1"/>
  <c r="P156" i="1" s="1"/>
  <c r="L155" i="1"/>
  <c r="L157" i="1" s="1"/>
  <c r="O145" i="1"/>
  <c r="O146" i="1" s="1"/>
  <c r="N147" i="1" s="1"/>
  <c r="O131" i="1"/>
  <c r="O132" i="1" s="1"/>
  <c r="N133" i="1" s="1"/>
  <c r="P155" i="1"/>
  <c r="P157" i="1" s="1"/>
</calcChain>
</file>

<file path=xl/sharedStrings.xml><?xml version="1.0" encoding="utf-8"?>
<sst xmlns="http://schemas.openxmlformats.org/spreadsheetml/2006/main" count="414" uniqueCount="167">
  <si>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</si>
  <si>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</si>
  <si>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</si>
  <si>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</si>
  <si>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</si>
  <si>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</si>
  <si>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</si>
  <si>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</si>
  <si>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</si>
  <si>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</si>
  <si>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</si>
  <si>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</si>
  <si>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</si>
  <si>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</si>
  <si>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</si>
  <si>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</si>
  <si>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</si>
  <si>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</si>
  <si>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</si>
  <si>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</si>
  <si>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</si>
  <si>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</si>
  <si>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</si>
  <si>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</si>
  <si>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</si>
  <si>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</si>
  <si>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</si>
  <si>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</si>
  <si>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</si>
  <si>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</si>
  <si>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</si>
  <si>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</si>
  <si>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</si>
  <si>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</si>
  <si>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</si>
  <si>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</si>
  <si>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</si>
  <si>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</si>
  <si>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</si>
  <si>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</si>
  <si>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</si>
  <si>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</si>
  <si>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</si>
  <si>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</si>
  <si>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</si>
  <si>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</si>
  <si>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</si>
  <si>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DISCIPLINE OPȚIONALE</t>
  </si>
  <si>
    <t>%</t>
  </si>
  <si>
    <t>TOTAL CREDITE / ORE PE SĂPTĂMÂNĂ / EVALUĂRI / PROCENT DIN TOTAL DISCIPLINE</t>
  </si>
  <si>
    <t xml:space="preserve">TOTAL ORE FIZICE / TOTAL ORE ALOCATE STUDIULUI </t>
  </si>
  <si>
    <t xml:space="preserve">Anexă la Planul de Învățământ specializarea / programul de studiu: </t>
  </si>
  <si>
    <t>DCOU</t>
  </si>
  <si>
    <t>DISCIPLINE DE PREGĂTIRE FUNDAMENTALĂ (DF)</t>
  </si>
  <si>
    <t>DISCIPLINE</t>
  </si>
  <si>
    <t>OBLIGATORII</t>
  </si>
  <si>
    <t>OPȚIONALE</t>
  </si>
  <si>
    <t>ORE FIZICE</t>
  </si>
  <si>
    <t>ORE ALOCATE STUDIULUI</t>
  </si>
  <si>
    <t>NR. DE CREDITE</t>
  </si>
  <si>
    <t>AN I</t>
  </si>
  <si>
    <t>AN II</t>
  </si>
  <si>
    <t>BILANȚ GENERAL</t>
  </si>
  <si>
    <r>
      <t xml:space="preserve">Durata studiilor: </t>
    </r>
    <r>
      <rPr>
        <b/>
        <sz val="10"/>
        <color indexed="8"/>
        <rFont val="Times New Roman"/>
        <family val="1"/>
      </rPr>
      <t>4 semestre</t>
    </r>
  </si>
  <si>
    <t>120 de credite din care:</t>
  </si>
  <si>
    <t>I. CERINŢE PENTRU OBŢINEREA DIPLOMEI DE MASTER</t>
  </si>
  <si>
    <r>
      <rPr>
        <b/>
        <sz val="10"/>
        <color indexed="8"/>
        <rFont val="Times New Roman"/>
        <family val="1"/>
      </rPr>
      <t xml:space="preserve">10 </t>
    </r>
    <r>
      <rPr>
        <sz val="10"/>
        <color indexed="8"/>
        <rFont val="Times New Roman"/>
        <family val="1"/>
      </rPr>
      <t>credite la examenul de susținere a disertației</t>
    </r>
  </si>
  <si>
    <t>În contul a cel mult 3 discipline opţionale generale, studentul are dreptul să aleagă 3 discipline de la alte specializări ale facultăţilor din Universitatea „Babeş-Bolyai”.</t>
  </si>
  <si>
    <t>Titlul absolventului:  MASTER'S DEGREE</t>
  </si>
  <si>
    <t>XND 1101</t>
  </si>
  <si>
    <t>XND 1102</t>
  </si>
  <si>
    <t>XND 1203</t>
  </si>
  <si>
    <t>XND 1204</t>
  </si>
  <si>
    <t>Examen de absolvire: Nivelul II</t>
  </si>
  <si>
    <t>DISCIPLINE DE SPECIALITATE (DS)</t>
  </si>
  <si>
    <t>DISCIPLINE COMPLEMENTARE (DC)</t>
  </si>
  <si>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</si>
  <si>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MODUL PEDAGOCIC - Nivelul II: 30 de credite ECTS  + 5 credite ECTS aferente examenului de absolvire</t>
  </si>
  <si>
    <t xml:space="preserve">PROGRAM DE STUDII PSIHOPEDAGOGICE </t>
  </si>
  <si>
    <t>An I, Semestrul 1</t>
  </si>
  <si>
    <t>Psihopedagogia adolescenţilor, tinerilor şi adulţilor</t>
  </si>
  <si>
    <t>Proiectarea şi managementul programelor educaţionale</t>
  </si>
  <si>
    <t>An I, Semestrul 2</t>
  </si>
  <si>
    <t xml:space="preserve">Didactica domeniului şi dezvoltăriI în didactica specialităţii (învăţământ liceal, postliceal, universitar)
</t>
  </si>
  <si>
    <t>DP</t>
  </si>
  <si>
    <t>DO</t>
  </si>
  <si>
    <t>An II, Semestrul 3</t>
  </si>
  <si>
    <t>XND 2305</t>
  </si>
  <si>
    <t xml:space="preserve">Practică pedagogică (în învăţământul liceal, postliceal şi universitar)
</t>
  </si>
  <si>
    <t>XND 2306</t>
  </si>
  <si>
    <t>An II, Semestrul 4</t>
  </si>
  <si>
    <t xml:space="preserve">TOTAL CREDITE / ORE PE SĂPTĂMÂNĂ / EVALUĂRI </t>
  </si>
  <si>
    <t>DF – Discipline de extensie a pregătirii psihopedagogice fundamentale (obligatorii)</t>
  </si>
  <si>
    <t>DP – Discipline de extensie a pregătirii didactice şi practice de specialitate (obligatorii)</t>
  </si>
  <si>
    <t xml:space="preserve">DO - Discipline opţionale </t>
  </si>
  <si>
    <r>
      <t>Disciplină opțională 2</t>
    </r>
    <r>
      <rPr>
        <i/>
        <sz val="10"/>
        <color rgb="FFFF0000"/>
        <rFont val="Times New Roman"/>
        <family val="1"/>
      </rPr>
      <t xml:space="preserve">
</t>
    </r>
  </si>
  <si>
    <r>
      <t>Disciplină opțională 1</t>
    </r>
    <r>
      <rPr>
        <i/>
        <sz val="10"/>
        <color rgb="FFFF0000"/>
        <rFont val="Times New Roman"/>
        <family val="1"/>
      </rPr>
      <t xml:space="preserve">
</t>
    </r>
  </si>
  <si>
    <t>PLAN DE ÎNVĂŢĂMÂNT  valabil începând din  anul universitar 2017-2018</t>
  </si>
  <si>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</si>
  <si>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ÎN TOATE TABELELE DIN ACEASTĂ MACHETĂ, TREBUIE SĂ INTRODUCEȚI  DATE NUMAI ÎN CELULELE MARCATE CU GALBEN</t>
  </si>
  <si>
    <r>
      <t xml:space="preserve">Pentru ca o disciplină să fie opțională, fiecare pachet trebuie să conțină cel puțin </t>
    </r>
    <r>
      <rPr>
        <i/>
        <sz val="10"/>
        <color indexed="8"/>
        <rFont val="Times New Roman"/>
        <family val="1"/>
      </rPr>
      <t>n+1</t>
    </r>
    <r>
      <rPr>
        <sz val="10"/>
        <color indexed="8"/>
        <rFont val="Times New Roman"/>
        <family val="1"/>
      </rPr>
      <t xml:space="preserve"> opțiuni, unde </t>
    </r>
    <r>
      <rPr>
        <i/>
        <sz val="10"/>
        <color indexed="8"/>
        <rFont val="Times New Roman"/>
        <family val="1"/>
      </rPr>
      <t>n</t>
    </r>
    <r>
      <rPr>
        <sz val="10"/>
        <color indexed="8"/>
        <rFont val="Times New Roman"/>
        <family val="1"/>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</si>
  <si>
    <t xml:space="preserve">SE RECOMANDA CA TOATE DISCIPLINELE DINTR-UN PACHET DE OPȚIONALE, SA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</si>
  <si>
    <t>Verificați standardele specifice domeniului dumneavoastră pentru a evita incongruențele.</t>
  </si>
  <si>
    <t>Tabelele/rândurile necompletate se șterg sau se ascund (dacă afectează formulele) HIDE</t>
  </si>
  <si>
    <t>exceptie pagina de garda</t>
  </si>
  <si>
    <t>FACULTATEA DE ȘTIINȚE POLITICE, ADMINISTRATIVE ȘI ALE COMUNICĂRII</t>
  </si>
  <si>
    <t>Domeniul: Științe ale Comunicării</t>
  </si>
  <si>
    <r>
      <rPr>
        <b/>
        <sz val="10"/>
        <color indexed="8"/>
        <rFont val="Times New Roman"/>
        <family val="1"/>
      </rPr>
      <t xml:space="preserve">110  </t>
    </r>
    <r>
      <rPr>
        <sz val="10"/>
        <color indexed="8"/>
        <rFont val="Times New Roman"/>
        <family val="1"/>
      </rPr>
      <t>de credite la disciplinele obligatorii;</t>
    </r>
  </si>
  <si>
    <t>Limba de predare: română</t>
  </si>
  <si>
    <t>Specializarea/Programul de studiu: PUBLICITATE</t>
  </si>
  <si>
    <r>
      <rPr>
        <b/>
        <sz val="10"/>
        <color indexed="8"/>
        <rFont val="Times New Roman"/>
        <family val="1"/>
      </rPr>
      <t>10</t>
    </r>
    <r>
      <rPr>
        <sz val="10"/>
        <color indexed="8"/>
        <rFont val="Times New Roman"/>
        <family val="1"/>
      </rPr>
      <t xml:space="preserve"> credite la disciplinele opţionale;</t>
    </r>
  </si>
  <si>
    <t>0</t>
  </si>
  <si>
    <t>UMR5101</t>
  </si>
  <si>
    <t>Teorii ale comunicarii</t>
  </si>
  <si>
    <t>UMR4102</t>
  </si>
  <si>
    <t>Relatii publice. Instrumente si tehnici</t>
  </si>
  <si>
    <t>UMR5103</t>
  </si>
  <si>
    <t>Publicitate</t>
  </si>
  <si>
    <t>UMR5104</t>
  </si>
  <si>
    <t>Istoria media si a publicitatii</t>
  </si>
  <si>
    <t>UMR5105</t>
  </si>
  <si>
    <t>Metode de cercetare in publicitate si relatii publice</t>
  </si>
  <si>
    <t>UMR5206</t>
  </si>
  <si>
    <t>Publicitate online</t>
  </si>
  <si>
    <t>UMR5207</t>
  </si>
  <si>
    <t>Instrumente BTL</t>
  </si>
  <si>
    <t>UME5208</t>
  </si>
  <si>
    <t>Managementul strategic al comunicarii</t>
  </si>
  <si>
    <t>UMR5209</t>
  </si>
  <si>
    <t xml:space="preserve">Structuri mitice in limbajul publicitar </t>
  </si>
  <si>
    <t>UMX5300</t>
  </si>
  <si>
    <t>Curs opţional 1</t>
  </si>
  <si>
    <t>UMR5211</t>
  </si>
  <si>
    <t>Practica profesionala 1</t>
  </si>
  <si>
    <t>UMR5312</t>
  </si>
  <si>
    <t>Publicitate in presa scrisa si outdoor</t>
  </si>
  <si>
    <t>UMR5313</t>
  </si>
  <si>
    <t>Marketing</t>
  </si>
  <si>
    <t>UMR5314</t>
  </si>
  <si>
    <t>Creativitate in publicitate</t>
  </si>
  <si>
    <t>UMR5315</t>
  </si>
  <si>
    <t>UMR5316</t>
  </si>
  <si>
    <t>Practica profesionala 2</t>
  </si>
  <si>
    <t>UMX5310</t>
  </si>
  <si>
    <t>Curs opţional 2</t>
  </si>
  <si>
    <t>Publicitate radio si TV</t>
  </si>
  <si>
    <t>UMR5419</t>
  </si>
  <si>
    <t>Publicitate si studii culturale</t>
  </si>
  <si>
    <t>UME5420</t>
  </si>
  <si>
    <t>Campanii si strategii de publicitate (in engleza)</t>
  </si>
  <si>
    <t>UMR5421</t>
  </si>
  <si>
    <t>Seminar de cercetare</t>
  </si>
  <si>
    <t>UMR5323</t>
  </si>
  <si>
    <t>UMR5322</t>
  </si>
  <si>
    <t>Guvernanta europeana</t>
  </si>
  <si>
    <t>UMR5318</t>
  </si>
  <si>
    <t>Discursuri directionate si tehnici de prezentare</t>
  </si>
  <si>
    <t>UMR5317</t>
  </si>
  <si>
    <t>Dezvoltare personala si branding personal</t>
  </si>
  <si>
    <t>CURS OPȚIONAL 1 (An I, Semestrul 2)</t>
  </si>
  <si>
    <t>CURS OPȚIONAL 2 (An II, Semestrul 3)</t>
  </si>
  <si>
    <t>Sem. 2: Se alege  o disciplină din pachetul: UMX5300</t>
  </si>
  <si>
    <t>Sem. 3: Se alege  o disciplină din pachetul: UMX5310</t>
  </si>
  <si>
    <r>
      <rPr>
        <b/>
        <sz val="10"/>
        <color indexed="8"/>
        <rFont val="Times New Roman"/>
        <family val="1"/>
      </rPr>
      <t>VI.  UNIVERSITĂŢI EUROPENE DE REFERINŢĂ:</t>
    </r>
    <r>
      <rPr>
        <sz val="10"/>
        <color indexed="8"/>
        <rFont val="Times New Roman"/>
        <family val="1"/>
      </rPr>
      <t xml:space="preserve">
- Universitatea de Stat din Istanbul, Departamentul Comunicare şi PR
- Universitatea din Munchen, 
- Universitatea din Viena 
……………...........................................…………………….. 
………………………………...........................................…..
……………............................................……………………..                                                                                                ……………............................................…………………….. </t>
    </r>
  </si>
  <si>
    <t>UME5102</t>
  </si>
  <si>
    <t>Planificare si cercetare in publicitate</t>
  </si>
  <si>
    <t>Tipologia discursurilor publicitare (in engleza)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</si>
</sst>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charset val="238"/>
      <scheme val="minor"/>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i/>
      <sz val="10"/>
      <color rgb="FFFF0000"/>
      <name val="Times New Roman"/>
      <family val="1"/>
    </font>
    <font>
      <b/>
      <sz val="10"/>
      <name val="Times New Roman"/>
      <family val="1"/>
    </font>
    <font>
      <b/>
      <sz val="10"/>
      <color rgb="FFFF0000"/>
      <name val="Times New Roman"/>
      <family val="1"/>
    </font>
    <font>
      <sz val="10"/>
      <color rgb="FFFF0000"/>
      <name val="Times New Roman"/>
      <family val="1"/>
    </font>
    <font>
      <i/>
      <sz val="10"/>
      <color indexed="8"/>
      <name val="Times New Roman"/>
      <family val="1"/>
    </font>
    <font>
      <sz val="14"/>
      <color indexed="8"/>
      <name val="Times New Roman"/>
      <family val="1"/>
    </font>
    <font>
      <sz val="14"/>
      <color theme="1"/>
      <name val="Calibri"/>
      <family val="2"/>
      <charset val="238"/>
      <scheme val="minor"/>
    </font>
    <font>
      <sz val="10"/>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259">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5" fillId="0" borderId="0" xfId="0" applyFont="1" applyProtection="1">
      <protection locked="0"/>
    </xf>
    <xf numFmtId="0" fontId="7"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3"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1" fontId="1" fillId="3" borderId="1" xfId="0" applyNumberFormat="1" applyFont="1" applyFill="1" applyBorder="1" applyAlignment="1" applyProtection="1">
      <alignment horizontal="left" vertical="center"/>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0" fontId="1" fillId="0" borderId="0" xfId="0" applyFont="1" applyBorder="1" applyAlignment="1" applyProtection="1">
      <protection locked="0"/>
    </xf>
    <xf numFmtId="0" fontId="2" fillId="0" borderId="4" xfId="0" applyFont="1" applyBorder="1" applyProtection="1">
      <protection locked="0"/>
    </xf>
    <xf numFmtId="0" fontId="1" fillId="0" borderId="4"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1"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3" borderId="3"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5" borderId="1" xfId="0" applyNumberFormat="1" applyFont="1" applyFill="1" applyBorder="1" applyAlignment="1" applyProtection="1">
      <alignment horizontal="left" vertical="center"/>
      <protection locked="0"/>
    </xf>
    <xf numFmtId="1" fontId="1"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xf>
    <xf numFmtId="1" fontId="1" fillId="5" borderId="1" xfId="0"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xf>
    <xf numFmtId="1" fontId="2" fillId="5" borderId="1" xfId="0" applyNumberFormat="1" applyFont="1" applyFill="1" applyBorder="1" applyAlignment="1" applyProtection="1">
      <alignment horizontal="center" vertical="center"/>
    </xf>
    <xf numFmtId="1" fontId="11"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0" fontId="13" fillId="0" borderId="0" xfId="0" applyFont="1" applyProtection="1">
      <protection locked="0"/>
    </xf>
    <xf numFmtId="0" fontId="1" fillId="3" borderId="1" xfId="0" applyFont="1" applyFill="1" applyBorder="1" applyAlignment="1" applyProtection="1">
      <alignment horizontal="left" vertical="center"/>
      <protection locked="0"/>
    </xf>
    <xf numFmtId="0" fontId="1" fillId="0" borderId="0" xfId="0" applyFont="1" applyProtection="1">
      <protection locked="0"/>
    </xf>
    <xf numFmtId="1" fontId="9" fillId="0" borderId="1" xfId="0" applyNumberFormat="1" applyFont="1" applyBorder="1" applyAlignment="1" applyProtection="1">
      <alignment horizontal="center" vertical="center"/>
    </xf>
    <xf numFmtId="1" fontId="8" fillId="0" borderId="1" xfId="0" applyNumberFormat="1" applyFont="1" applyBorder="1" applyAlignment="1" applyProtection="1">
      <alignment horizontal="center" vertical="center"/>
    </xf>
    <xf numFmtId="0" fontId="1" fillId="0" borderId="1" xfId="0" applyFont="1" applyBorder="1" applyAlignment="1" applyProtection="1">
      <alignment horizontal="center"/>
    </xf>
    <xf numFmtId="1" fontId="1" fillId="5"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Alignment="1" applyProtection="1">
      <alignment vertical="center"/>
      <protection locked="0"/>
    </xf>
    <xf numFmtId="0" fontId="1" fillId="0" borderId="4"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1" xfId="0" applyFont="1" applyBorder="1" applyAlignment="1" applyProtection="1">
      <alignment horizontal="center" vertical="center" wrapText="1"/>
    </xf>
    <xf numFmtId="2" fontId="9" fillId="0" borderId="9" xfId="0" applyNumberFormat="1" applyFont="1" applyBorder="1" applyAlignment="1">
      <alignment horizontal="center" vertical="center"/>
    </xf>
    <xf numFmtId="2" fontId="9" fillId="0" borderId="4" xfId="0" applyNumberFormat="1" applyFont="1" applyBorder="1" applyAlignment="1">
      <alignment horizontal="center" vertical="center"/>
    </xf>
    <xf numFmtId="2" fontId="9" fillId="0" borderId="10" xfId="0" applyNumberFormat="1" applyFont="1" applyBorder="1" applyAlignment="1">
      <alignment horizontal="center" vertical="center"/>
    </xf>
    <xf numFmtId="2" fontId="9" fillId="0" borderId="11" xfId="0" applyNumberFormat="1" applyFont="1" applyBorder="1" applyAlignment="1">
      <alignment horizontal="center" vertical="center"/>
    </xf>
    <xf numFmtId="2" fontId="9" fillId="0" borderId="7" xfId="0" applyNumberFormat="1" applyFont="1" applyBorder="1" applyAlignment="1">
      <alignment horizontal="center" vertical="center"/>
    </xf>
    <xf numFmtId="2" fontId="9" fillId="0" borderId="8" xfId="0" applyNumberFormat="1" applyFont="1" applyBorder="1" applyAlignment="1">
      <alignment horizontal="center" vertical="center"/>
    </xf>
    <xf numFmtId="1" fontId="8" fillId="0" borderId="2" xfId="0" applyNumberFormat="1" applyFont="1" applyBorder="1" applyAlignment="1">
      <alignment horizontal="center"/>
    </xf>
    <xf numFmtId="1" fontId="8" fillId="0" borderId="5" xfId="0" applyNumberFormat="1" applyFont="1" applyBorder="1" applyAlignment="1">
      <alignment horizontal="center"/>
    </xf>
    <xf numFmtId="1" fontId="8" fillId="0" borderId="6" xfId="0" applyNumberFormat="1" applyFont="1" applyBorder="1" applyAlignment="1">
      <alignment horizontal="center"/>
    </xf>
    <xf numFmtId="1" fontId="8" fillId="0" borderId="2" xfId="0" applyNumberFormat="1" applyFont="1" applyBorder="1" applyAlignment="1">
      <alignment horizontal="center" vertical="center"/>
    </xf>
    <xf numFmtId="1" fontId="8" fillId="0" borderId="5" xfId="0" applyNumberFormat="1" applyFont="1" applyBorder="1" applyAlignment="1">
      <alignment horizontal="center" vertical="center"/>
    </xf>
    <xf numFmtId="1" fontId="8" fillId="0" borderId="6" xfId="0" applyNumberFormat="1" applyFont="1" applyBorder="1" applyAlignment="1">
      <alignment horizontal="center" vertical="center"/>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8" fillId="0" borderId="4"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2" fillId="0" borderId="1" xfId="0"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0" borderId="0" xfId="0" applyFont="1" applyFill="1" applyAlignment="1" applyProtection="1">
      <alignment vertical="center"/>
      <protection locked="0"/>
    </xf>
    <xf numFmtId="0" fontId="0" fillId="0" borderId="0" xfId="0" applyFill="1" applyAlignment="1">
      <alignment vertical="center"/>
    </xf>
    <xf numFmtId="0" fontId="15" fillId="6" borderId="0" xfId="0" applyFont="1" applyFill="1" applyAlignment="1" applyProtection="1">
      <alignment vertical="center" wrapText="1"/>
      <protection locked="0"/>
    </xf>
    <xf numFmtId="0" fontId="16" fillId="6" borderId="0" xfId="0" applyFont="1" applyFill="1" applyAlignment="1">
      <alignment vertical="center" wrapText="1"/>
    </xf>
    <xf numFmtId="0" fontId="16" fillId="0" borderId="0" xfId="0" applyFont="1" applyAlignment="1"/>
    <xf numFmtId="0" fontId="15" fillId="8" borderId="0" xfId="0" applyFont="1" applyFill="1" applyAlignment="1" applyProtection="1">
      <alignment wrapText="1"/>
      <protection locked="0"/>
    </xf>
    <xf numFmtId="0" fontId="0" fillId="8" borderId="0" xfId="0" applyFill="1" applyAlignment="1">
      <alignment wrapText="1"/>
    </xf>
    <xf numFmtId="0" fontId="0" fillId="0" borderId="0" xfId="0" applyAlignment="1">
      <alignment wrapText="1"/>
    </xf>
    <xf numFmtId="0" fontId="2" fillId="0" borderId="0" xfId="0" applyFont="1" applyAlignment="1" applyProtection="1">
      <alignment horizontal="left" vertical="center"/>
      <protection locked="0"/>
    </xf>
    <xf numFmtId="0" fontId="2" fillId="0" borderId="1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7" fillId="0" borderId="4"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Alignment="1" applyProtection="1">
      <alignmen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left" vertical="top"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Protection="1">
      <protection locked="0"/>
    </xf>
    <xf numFmtId="0" fontId="2" fillId="0" borderId="0" xfId="0" applyFont="1" applyAlignment="1" applyProtection="1">
      <alignment vertical="center"/>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alignment horizontal="left" vertical="center" wrapText="1"/>
      <protection locked="0"/>
    </xf>
    <xf numFmtId="0" fontId="13" fillId="0" borderId="4" xfId="0" applyFont="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1" fillId="0" borderId="0" xfId="0" applyFont="1" applyFill="1" applyBorder="1" applyAlignment="1" applyProtection="1">
      <alignment horizontal="left" vertical="top" wrapText="1"/>
      <protection locked="0"/>
    </xf>
    <xf numFmtId="0" fontId="2" fillId="0" borderId="0" xfId="0" applyFont="1" applyProtection="1">
      <protection locked="0"/>
    </xf>
    <xf numFmtId="0" fontId="2" fillId="0" borderId="0" xfId="0" applyFont="1" applyAlignment="1" applyProtection="1">
      <alignment horizontal="left" vertical="center" wrapText="1"/>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2" fillId="0" borderId="2" xfId="0" applyNumberFormat="1" applyFont="1" applyBorder="1" applyAlignment="1" applyProtection="1">
      <alignment horizontal="center"/>
    </xf>
    <xf numFmtId="1" fontId="2" fillId="0" borderId="5" xfId="0" applyNumberFormat="1" applyFont="1" applyBorder="1" applyAlignment="1" applyProtection="1">
      <alignment horizontal="center"/>
    </xf>
    <xf numFmtId="1" fontId="2" fillId="0" borderId="6" xfId="0" applyNumberFormat="1" applyFont="1" applyBorder="1" applyAlignment="1" applyProtection="1">
      <alignment horizont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9" fontId="8" fillId="0" borderId="2" xfId="0" applyNumberFormat="1" applyFont="1" applyBorder="1" applyAlignment="1" applyProtection="1">
      <alignment horizontal="center" vertical="center"/>
    </xf>
    <xf numFmtId="9" fontId="8" fillId="0" borderId="6" xfId="0" applyNumberFormat="1"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9" fillId="0" borderId="2" xfId="0" applyNumberFormat="1" applyFont="1" applyBorder="1" applyAlignment="1" applyProtection="1">
      <alignment horizontal="center"/>
    </xf>
    <xf numFmtId="9" fontId="9" fillId="0" borderId="6" xfId="0" applyNumberFormat="1" applyFont="1" applyBorder="1" applyAlignment="1" applyProtection="1">
      <alignment horizontal="center"/>
    </xf>
    <xf numFmtId="0" fontId="9" fillId="0" borderId="2" xfId="0" applyFont="1" applyBorder="1" applyAlignment="1" applyProtection="1">
      <alignment horizontal="center" vertical="center"/>
    </xf>
    <xf numFmtId="0" fontId="9" fillId="0" borderId="6" xfId="0" applyFont="1" applyBorder="1" applyAlignment="1" applyProtection="1">
      <alignment horizontal="center" vertical="center"/>
    </xf>
    <xf numFmtId="1" fontId="1" fillId="0" borderId="1" xfId="0" applyNumberFormat="1"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1" fontId="1" fillId="0" borderId="2" xfId="0" applyNumberFormat="1" applyFont="1" applyFill="1" applyBorder="1" applyAlignment="1" applyProtection="1">
      <alignment horizontal="center"/>
    </xf>
    <xf numFmtId="0" fontId="1" fillId="2" borderId="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0" borderId="14" xfId="0" applyFont="1" applyBorder="1" applyProtection="1">
      <protection locked="0"/>
    </xf>
    <xf numFmtId="0" fontId="1" fillId="0" borderId="0" xfId="0" applyFont="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4" borderId="14" xfId="0" applyFont="1" applyFill="1" applyBorder="1" applyAlignment="1" applyProtection="1">
      <alignment wrapText="1"/>
    </xf>
    <xf numFmtId="0" fontId="1" fillId="4" borderId="0" xfId="0" applyFont="1" applyFill="1" applyBorder="1" applyAlignment="1" applyProtection="1">
      <alignment wrapText="1"/>
    </xf>
    <xf numFmtId="0" fontId="1" fillId="0" borderId="0" xfId="0" applyFont="1" applyAlignment="1" applyProtection="1">
      <alignment wrapText="1"/>
    </xf>
    <xf numFmtId="0" fontId="2" fillId="8" borderId="0" xfId="0" applyFont="1" applyFill="1" applyAlignment="1" applyProtection="1">
      <alignment horizontal="left" vertical="top" wrapText="1"/>
      <protection locked="0"/>
    </xf>
    <xf numFmtId="0" fontId="1" fillId="7" borderId="14" xfId="0" applyFont="1" applyFill="1" applyBorder="1" applyAlignment="1" applyProtection="1">
      <alignment vertical="center" wrapText="1"/>
      <protection locked="0"/>
    </xf>
    <xf numFmtId="0" fontId="1" fillId="7" borderId="0" xfId="0" applyFont="1" applyFill="1" applyBorder="1" applyAlignment="1" applyProtection="1">
      <alignment vertical="center" wrapText="1"/>
      <protection locked="0"/>
    </xf>
    <xf numFmtId="0" fontId="1" fillId="7" borderId="14" xfId="0" applyFont="1" applyFill="1" applyBorder="1" applyAlignment="1" applyProtection="1">
      <alignment vertical="top" wrapText="1"/>
      <protection locked="0"/>
    </xf>
    <xf numFmtId="0" fontId="1" fillId="7" borderId="0" xfId="0" applyFont="1" applyFill="1" applyBorder="1" applyAlignment="1" applyProtection="1">
      <alignment vertical="top" wrapText="1"/>
      <protection locked="0"/>
    </xf>
    <xf numFmtId="0" fontId="1" fillId="7" borderId="15" xfId="0" applyFont="1" applyFill="1" applyBorder="1" applyAlignment="1" applyProtection="1">
      <alignment vertical="top" wrapText="1"/>
      <protection locked="0"/>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xf numFmtId="0" fontId="9" fillId="0" borderId="0" xfId="0" applyFont="1"/>
    <xf numFmtId="0" fontId="12"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2"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left" vertical="center"/>
      <protection locked="0"/>
    </xf>
    <xf numFmtId="1" fontId="2" fillId="5" borderId="2"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1" fontId="1" fillId="5" borderId="2" xfId="0" applyNumberFormat="1" applyFont="1" applyFill="1" applyBorder="1" applyAlignment="1" applyProtection="1">
      <alignment horizontal="left" vertical="center" wrapText="1"/>
      <protection locked="0"/>
    </xf>
    <xf numFmtId="1" fontId="1" fillId="5" borderId="5" xfId="0" applyNumberFormat="1" applyFont="1" applyFill="1" applyBorder="1" applyAlignment="1" applyProtection="1">
      <alignment horizontal="left" vertical="center"/>
      <protection locked="0"/>
    </xf>
    <xf numFmtId="1" fontId="1" fillId="5" borderId="6" xfId="0" applyNumberFormat="1" applyFont="1" applyFill="1" applyBorder="1" applyAlignment="1" applyProtection="1">
      <alignment horizontal="left" vertical="center"/>
      <protection locked="0"/>
    </xf>
    <xf numFmtId="0" fontId="17" fillId="3" borderId="2"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cellXfs>
  <cellStyles count="1">
    <cellStyle name="Normal" xfId="0" builtinId="0"/>
  </cellStyles>
  <dxfs count="24">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8"/>
  <sheetViews>
    <sheetView tabSelected="1" view="pageLayout" zoomScaleNormal="100" workbookViewId="0">
      <selection activeCell="O5" sqref="O5:Q5"/>
    </sheetView>
  </sheetViews>
  <sheetFormatPr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5703125" style="1" customWidth="1"/>
    <col min="14" max="18" width="6" style="1" customWidth="1"/>
    <col min="19" max="19" width="6.140625" style="1" customWidth="1"/>
    <col min="20" max="20" width="9.28515625" style="1" customWidth="1"/>
    <col min="21" max="26" width="9.140625" style="1"/>
    <col min="27" max="27" width="10.28515625" style="1" customWidth="1"/>
    <col min="28" max="16384" width="9.140625" style="1"/>
  </cols>
  <sheetData>
    <row r="1" spans="1:26" ht="15.75" customHeight="1" x14ac:dyDescent="0.2">
      <c r="A1" s="117" t="s">
        <v>97</v>
      </c>
      <c r="B1" s="117"/>
      <c r="C1" s="117"/>
      <c r="D1" s="117"/>
      <c r="E1" s="117"/>
      <c r="F1" s="117"/>
      <c r="G1" s="117"/>
      <c r="H1" s="117"/>
      <c r="I1" s="117"/>
      <c r="J1" s="117"/>
      <c r="K1" s="117"/>
      <c r="M1" s="147" t="s">
        <v>19</v>
      </c>
      <c r="N1" s="147"/>
      <c r="O1" s="147"/>
      <c r="P1" s="147"/>
      <c r="Q1" s="147"/>
      <c r="R1" s="147"/>
      <c r="S1" s="147"/>
      <c r="T1" s="147"/>
    </row>
    <row r="2" spans="1:26" ht="6.75" customHeight="1" x14ac:dyDescent="0.2">
      <c r="A2" s="117"/>
      <c r="B2" s="117"/>
      <c r="C2" s="117"/>
      <c r="D2" s="117"/>
      <c r="E2" s="117"/>
      <c r="F2" s="117"/>
      <c r="G2" s="117"/>
      <c r="H2" s="117"/>
      <c r="I2" s="117"/>
      <c r="J2" s="117"/>
      <c r="K2" s="117"/>
    </row>
    <row r="3" spans="1:26" ht="45.75" customHeight="1" x14ac:dyDescent="0.2">
      <c r="A3" s="145" t="s">
        <v>0</v>
      </c>
      <c r="B3" s="145"/>
      <c r="C3" s="145"/>
      <c r="D3" s="145"/>
      <c r="E3" s="145"/>
      <c r="F3" s="145"/>
      <c r="G3" s="145"/>
      <c r="H3" s="145"/>
      <c r="I3" s="145"/>
      <c r="J3" s="145"/>
      <c r="K3" s="145"/>
      <c r="M3" s="151"/>
      <c r="N3" s="152"/>
      <c r="O3" s="131" t="s">
        <v>35</v>
      </c>
      <c r="P3" s="132"/>
      <c r="Q3" s="133"/>
      <c r="R3" s="131" t="s">
        <v>36</v>
      </c>
      <c r="S3" s="132"/>
      <c r="T3" s="133"/>
      <c r="U3" s="216" t="str">
        <f>IF(O4&gt;=14,"Corect","Trebuie alocate cel puțin 14 de ore pe săptămână")</f>
        <v>Corect</v>
      </c>
      <c r="V3" s="217"/>
      <c r="W3" s="217"/>
      <c r="X3" s="217"/>
      <c r="Y3" s="1">
        <f>(61*14)</f>
        <v>854</v>
      </c>
    </row>
    <row r="4" spans="1:26" ht="17.25" customHeight="1" x14ac:dyDescent="0.2">
      <c r="A4" s="148" t="s">
        <v>105</v>
      </c>
      <c r="B4" s="148"/>
      <c r="C4" s="148"/>
      <c r="D4" s="148"/>
      <c r="E4" s="148"/>
      <c r="F4" s="148"/>
      <c r="G4" s="148"/>
      <c r="H4" s="148"/>
      <c r="I4" s="148"/>
      <c r="J4" s="148"/>
      <c r="K4" s="148"/>
      <c r="M4" s="142" t="s">
        <v>14</v>
      </c>
      <c r="N4" s="143"/>
      <c r="O4" s="139">
        <v>15</v>
      </c>
      <c r="P4" s="140"/>
      <c r="Q4" s="141"/>
      <c r="R4" s="139">
        <v>16</v>
      </c>
      <c r="S4" s="140"/>
      <c r="T4" s="141"/>
      <c r="U4" s="216" t="str">
        <f>IF(R4&gt;=14,"Corect","Trebuie alocate cel puțin 14 de ore pe săptămână")</f>
        <v>Corect</v>
      </c>
      <c r="V4" s="217"/>
      <c r="W4" s="217"/>
      <c r="X4" s="217"/>
    </row>
    <row r="5" spans="1:26" ht="16.5" customHeight="1" x14ac:dyDescent="0.2">
      <c r="A5" s="148"/>
      <c r="B5" s="148"/>
      <c r="C5" s="148"/>
      <c r="D5" s="148"/>
      <c r="E5" s="148"/>
      <c r="F5" s="148"/>
      <c r="G5" s="148"/>
      <c r="H5" s="148"/>
      <c r="I5" s="148"/>
      <c r="J5" s="148"/>
      <c r="K5" s="148"/>
      <c r="M5" s="142" t="s">
        <v>15</v>
      </c>
      <c r="N5" s="143"/>
      <c r="O5" s="256">
        <v>16</v>
      </c>
      <c r="P5" s="257"/>
      <c r="Q5" s="258"/>
      <c r="R5" s="139">
        <v>14</v>
      </c>
      <c r="S5" s="140"/>
      <c r="T5" s="141"/>
      <c r="U5" s="216" t="str">
        <f>IF(R5&gt;=14,"Corect","Trebuie alocate cel puțin 14 de ore pe săptămână")</f>
        <v>Corect</v>
      </c>
      <c r="V5" s="217"/>
      <c r="W5" s="217"/>
      <c r="X5" s="217"/>
    </row>
    <row r="6" spans="1:26" ht="15" customHeight="1" x14ac:dyDescent="0.2">
      <c r="A6" s="137" t="s">
        <v>106</v>
      </c>
      <c r="B6" s="137"/>
      <c r="C6" s="137"/>
      <c r="D6" s="137"/>
      <c r="E6" s="137"/>
      <c r="F6" s="137"/>
      <c r="G6" s="137"/>
      <c r="H6" s="137"/>
      <c r="I6" s="137"/>
      <c r="J6" s="137"/>
      <c r="K6" s="137"/>
      <c r="M6" s="144"/>
      <c r="N6" s="144"/>
      <c r="O6" s="138"/>
      <c r="P6" s="138"/>
      <c r="Q6" s="138"/>
      <c r="R6" s="126"/>
      <c r="S6" s="126"/>
      <c r="T6" s="126"/>
      <c r="U6" s="216" t="str">
        <f>IF(R6&gt;=14,"Corect","Trebuie alocate cel puțin 14 de ore pe săptămână")</f>
        <v>Trebuie alocate cel puțin 14 de ore pe săptămână</v>
      </c>
      <c r="V6" s="217"/>
      <c r="W6" s="217"/>
      <c r="X6" s="217"/>
    </row>
    <row r="7" spans="1:26" ht="18" customHeight="1" x14ac:dyDescent="0.2">
      <c r="A7" s="127" t="s">
        <v>109</v>
      </c>
      <c r="B7" s="127"/>
      <c r="C7" s="127"/>
      <c r="D7" s="127"/>
      <c r="E7" s="127"/>
      <c r="F7" s="127"/>
      <c r="G7" s="127"/>
      <c r="H7" s="127"/>
      <c r="I7" s="127"/>
      <c r="J7" s="127"/>
      <c r="K7" s="127"/>
    </row>
    <row r="8" spans="1:26" ht="18.75" customHeight="1" x14ac:dyDescent="0.2">
      <c r="A8" s="128" t="s">
        <v>108</v>
      </c>
      <c r="B8" s="128"/>
      <c r="C8" s="128"/>
      <c r="D8" s="128"/>
      <c r="E8" s="128"/>
      <c r="F8" s="128"/>
      <c r="G8" s="128"/>
      <c r="H8" s="128"/>
      <c r="I8" s="128"/>
      <c r="J8" s="128"/>
      <c r="K8" s="128"/>
      <c r="M8" s="127" t="s">
        <v>98</v>
      </c>
      <c r="N8" s="127"/>
      <c r="O8" s="127"/>
      <c r="P8" s="127"/>
      <c r="Q8" s="127"/>
      <c r="R8" s="127"/>
      <c r="S8" s="127"/>
      <c r="T8" s="127"/>
    </row>
    <row r="9" spans="1:26" ht="15" customHeight="1" x14ac:dyDescent="0.2">
      <c r="A9" s="128" t="s">
        <v>68</v>
      </c>
      <c r="B9" s="128"/>
      <c r="C9" s="128"/>
      <c r="D9" s="128"/>
      <c r="E9" s="128"/>
      <c r="F9" s="128"/>
      <c r="G9" s="128"/>
      <c r="H9" s="128"/>
      <c r="I9" s="128"/>
      <c r="J9" s="128"/>
      <c r="K9" s="128"/>
      <c r="M9" s="127"/>
      <c r="N9" s="127"/>
      <c r="O9" s="127"/>
      <c r="P9" s="127"/>
      <c r="Q9" s="127"/>
      <c r="R9" s="127"/>
      <c r="S9" s="127"/>
      <c r="T9" s="127"/>
    </row>
    <row r="10" spans="1:26" ht="16.5" customHeight="1" x14ac:dyDescent="0.2">
      <c r="A10" s="128" t="s">
        <v>63</v>
      </c>
      <c r="B10" s="128"/>
      <c r="C10" s="128"/>
      <c r="D10" s="128"/>
      <c r="E10" s="128"/>
      <c r="F10" s="128"/>
      <c r="G10" s="128"/>
      <c r="H10" s="128"/>
      <c r="I10" s="128"/>
      <c r="J10" s="128"/>
      <c r="K10" s="128"/>
      <c r="M10" s="127"/>
      <c r="N10" s="127"/>
      <c r="O10" s="127"/>
      <c r="P10" s="127"/>
      <c r="Q10" s="127"/>
      <c r="R10" s="127"/>
      <c r="S10" s="127"/>
      <c r="T10" s="127"/>
    </row>
    <row r="11" spans="1:26" x14ac:dyDescent="0.2">
      <c r="A11" s="128" t="s">
        <v>17</v>
      </c>
      <c r="B11" s="128"/>
      <c r="C11" s="128"/>
      <c r="D11" s="128"/>
      <c r="E11" s="128"/>
      <c r="F11" s="128"/>
      <c r="G11" s="128"/>
      <c r="H11" s="128"/>
      <c r="I11" s="128"/>
      <c r="J11" s="128"/>
      <c r="K11" s="128"/>
      <c r="M11" s="127"/>
      <c r="N11" s="127"/>
      <c r="O11" s="127"/>
      <c r="P11" s="127"/>
      <c r="Q11" s="127"/>
      <c r="R11" s="127"/>
      <c r="S11" s="127"/>
      <c r="T11" s="127"/>
      <c r="U11" s="111" t="s">
        <v>102</v>
      </c>
      <c r="V11" s="112"/>
      <c r="W11" s="112"/>
      <c r="X11" s="113"/>
      <c r="Y11" s="113"/>
      <c r="Z11" s="113"/>
    </row>
    <row r="12" spans="1:26" ht="10.5" customHeight="1" x14ac:dyDescent="0.2">
      <c r="A12" s="128"/>
      <c r="B12" s="128"/>
      <c r="C12" s="128"/>
      <c r="D12" s="128"/>
      <c r="E12" s="128"/>
      <c r="F12" s="128"/>
      <c r="G12" s="128"/>
      <c r="H12" s="128"/>
      <c r="I12" s="128"/>
      <c r="J12" s="128"/>
      <c r="K12" s="128"/>
      <c r="M12" s="2"/>
      <c r="N12" s="2"/>
      <c r="O12" s="2"/>
      <c r="P12" s="2"/>
      <c r="Q12" s="2"/>
      <c r="R12" s="2"/>
      <c r="U12" s="112"/>
      <c r="V12" s="112"/>
      <c r="W12" s="112"/>
      <c r="X12" s="113"/>
      <c r="Y12" s="113"/>
      <c r="Z12" s="113"/>
    </row>
    <row r="13" spans="1:26" x14ac:dyDescent="0.2">
      <c r="A13" s="135" t="s">
        <v>65</v>
      </c>
      <c r="B13" s="135"/>
      <c r="C13" s="135"/>
      <c r="D13" s="135"/>
      <c r="E13" s="135"/>
      <c r="F13" s="135"/>
      <c r="G13" s="135"/>
      <c r="H13" s="135"/>
      <c r="I13" s="135"/>
      <c r="J13" s="135"/>
      <c r="K13" s="135"/>
      <c r="M13" s="153" t="s">
        <v>20</v>
      </c>
      <c r="N13" s="153"/>
      <c r="O13" s="153"/>
      <c r="P13" s="153"/>
      <c r="Q13" s="153"/>
      <c r="R13" s="153"/>
      <c r="S13" s="153"/>
      <c r="T13" s="153"/>
      <c r="U13" s="112"/>
      <c r="V13" s="112"/>
      <c r="W13" s="112"/>
      <c r="X13" s="113"/>
      <c r="Y13" s="113"/>
      <c r="Z13" s="113"/>
    </row>
    <row r="14" spans="1:26" ht="12.75" customHeight="1" x14ac:dyDescent="0.2">
      <c r="A14" s="135" t="s">
        <v>64</v>
      </c>
      <c r="B14" s="135"/>
      <c r="C14" s="135"/>
      <c r="D14" s="135"/>
      <c r="E14" s="135"/>
      <c r="F14" s="135"/>
      <c r="G14" s="135"/>
      <c r="H14" s="135"/>
      <c r="I14" s="135"/>
      <c r="J14" s="135"/>
      <c r="K14" s="135"/>
      <c r="M14" s="136"/>
      <c r="N14" s="136"/>
      <c r="O14" s="136"/>
      <c r="P14" s="136"/>
      <c r="Q14" s="136"/>
      <c r="R14" s="136"/>
      <c r="S14" s="136"/>
      <c r="T14" s="136"/>
      <c r="U14" s="112"/>
      <c r="V14" s="112"/>
      <c r="W14" s="112"/>
      <c r="X14" s="113"/>
      <c r="Y14" s="113"/>
      <c r="Z14" s="113"/>
    </row>
    <row r="15" spans="1:26" ht="12.75" customHeight="1" x14ac:dyDescent="0.2">
      <c r="A15" s="128" t="s">
        <v>107</v>
      </c>
      <c r="B15" s="128"/>
      <c r="C15" s="128"/>
      <c r="D15" s="128"/>
      <c r="E15" s="128"/>
      <c r="F15" s="128"/>
      <c r="G15" s="128"/>
      <c r="H15" s="128"/>
      <c r="I15" s="128"/>
      <c r="J15" s="128"/>
      <c r="K15" s="128"/>
      <c r="M15" s="136" t="s">
        <v>161</v>
      </c>
      <c r="N15" s="136"/>
      <c r="O15" s="136"/>
      <c r="P15" s="136"/>
      <c r="Q15" s="136"/>
      <c r="R15" s="136"/>
      <c r="S15" s="136"/>
      <c r="T15" s="136"/>
    </row>
    <row r="16" spans="1:26" ht="12.75" customHeight="1" x14ac:dyDescent="0.2">
      <c r="A16" s="128" t="s">
        <v>110</v>
      </c>
      <c r="B16" s="128"/>
      <c r="C16" s="128"/>
      <c r="D16" s="128"/>
      <c r="E16" s="128"/>
      <c r="F16" s="128"/>
      <c r="G16" s="128"/>
      <c r="H16" s="128"/>
      <c r="I16" s="128"/>
      <c r="J16" s="128"/>
      <c r="K16" s="128"/>
      <c r="M16" s="136" t="s">
        <v>162</v>
      </c>
      <c r="N16" s="136"/>
      <c r="O16" s="136"/>
      <c r="P16" s="136"/>
      <c r="Q16" s="136"/>
      <c r="R16" s="136"/>
      <c r="S16" s="136"/>
      <c r="T16" s="136"/>
    </row>
    <row r="17" spans="1:27" ht="12.75" customHeight="1" x14ac:dyDescent="0.2">
      <c r="A17" s="128" t="s">
        <v>1</v>
      </c>
      <c r="B17" s="128"/>
      <c r="C17" s="128"/>
      <c r="D17" s="128"/>
      <c r="E17" s="128"/>
      <c r="F17" s="128"/>
      <c r="G17" s="128"/>
      <c r="H17" s="128"/>
      <c r="I17" s="128"/>
      <c r="J17" s="128"/>
      <c r="K17" s="128"/>
      <c r="M17" s="146"/>
      <c r="N17" s="146"/>
      <c r="O17" s="146"/>
      <c r="P17" s="146"/>
      <c r="Q17" s="146"/>
      <c r="R17" s="146"/>
      <c r="S17" s="146"/>
      <c r="T17" s="146"/>
      <c r="U17" s="219" t="s">
        <v>99</v>
      </c>
      <c r="V17" s="219"/>
      <c r="W17" s="219"/>
      <c r="X17" s="219"/>
      <c r="Y17" s="219"/>
      <c r="Z17" s="219"/>
    </row>
    <row r="18" spans="1:27" ht="14.25" customHeight="1" x14ac:dyDescent="0.2">
      <c r="A18" s="128" t="s">
        <v>66</v>
      </c>
      <c r="B18" s="128"/>
      <c r="C18" s="128"/>
      <c r="D18" s="128"/>
      <c r="E18" s="128"/>
      <c r="F18" s="128"/>
      <c r="G18" s="128"/>
      <c r="H18" s="128"/>
      <c r="I18" s="128"/>
      <c r="J18" s="128"/>
      <c r="K18" s="128"/>
      <c r="M18" s="146"/>
      <c r="N18" s="146"/>
      <c r="O18" s="146"/>
      <c r="P18" s="146"/>
      <c r="Q18" s="146"/>
      <c r="R18" s="146"/>
      <c r="S18" s="146"/>
      <c r="T18" s="146"/>
      <c r="U18" s="219"/>
      <c r="V18" s="219"/>
      <c r="W18" s="219"/>
      <c r="X18" s="219"/>
      <c r="Y18" s="219"/>
      <c r="Z18" s="219"/>
      <c r="AA18" s="56" t="s">
        <v>104</v>
      </c>
    </row>
    <row r="19" spans="1:27" x14ac:dyDescent="0.2">
      <c r="A19" s="128"/>
      <c r="B19" s="128"/>
      <c r="C19" s="128"/>
      <c r="D19" s="128"/>
      <c r="E19" s="128"/>
      <c r="F19" s="128"/>
      <c r="G19" s="128"/>
      <c r="H19" s="128"/>
      <c r="I19" s="128"/>
      <c r="J19" s="128"/>
      <c r="K19" s="128"/>
      <c r="M19" s="146"/>
      <c r="N19" s="146"/>
      <c r="O19" s="146"/>
      <c r="P19" s="146"/>
      <c r="Q19" s="146"/>
      <c r="R19" s="146"/>
      <c r="S19" s="146"/>
      <c r="T19" s="146"/>
      <c r="U19" s="219"/>
      <c r="V19" s="219"/>
      <c r="W19" s="219"/>
      <c r="X19" s="219"/>
      <c r="Y19" s="219"/>
      <c r="Z19" s="219"/>
    </row>
    <row r="20" spans="1:27" ht="7.5" customHeight="1" x14ac:dyDescent="0.2">
      <c r="A20" s="127" t="s">
        <v>76</v>
      </c>
      <c r="B20" s="127"/>
      <c r="C20" s="127"/>
      <c r="D20" s="127"/>
      <c r="E20" s="127"/>
      <c r="F20" s="127"/>
      <c r="G20" s="127"/>
      <c r="H20" s="127"/>
      <c r="I20" s="127"/>
      <c r="J20" s="127"/>
      <c r="K20" s="127"/>
      <c r="M20" s="2"/>
      <c r="N20" s="2"/>
      <c r="O20" s="2"/>
      <c r="P20" s="2"/>
      <c r="Q20" s="2"/>
      <c r="R20" s="2"/>
    </row>
    <row r="21" spans="1:27" ht="15" customHeight="1" x14ac:dyDescent="0.2">
      <c r="A21" s="127"/>
      <c r="B21" s="127"/>
      <c r="C21" s="127"/>
      <c r="D21" s="127"/>
      <c r="E21" s="127"/>
      <c r="F21" s="127"/>
      <c r="G21" s="127"/>
      <c r="H21" s="127"/>
      <c r="I21" s="127"/>
      <c r="J21" s="127"/>
      <c r="K21" s="127"/>
      <c r="M21" s="130" t="s">
        <v>67</v>
      </c>
      <c r="N21" s="130"/>
      <c r="O21" s="130"/>
      <c r="P21" s="130"/>
      <c r="Q21" s="130"/>
      <c r="R21" s="130"/>
      <c r="S21" s="130"/>
      <c r="T21" s="130"/>
    </row>
    <row r="22" spans="1:27" ht="15" customHeight="1" x14ac:dyDescent="0.2">
      <c r="A22" s="127"/>
      <c r="B22" s="127"/>
      <c r="C22" s="127"/>
      <c r="D22" s="127"/>
      <c r="E22" s="127"/>
      <c r="F22" s="127"/>
      <c r="G22" s="127"/>
      <c r="H22" s="127"/>
      <c r="I22" s="127"/>
      <c r="J22" s="127"/>
      <c r="K22" s="127"/>
      <c r="M22" s="130"/>
      <c r="N22" s="130"/>
      <c r="O22" s="130"/>
      <c r="P22" s="130"/>
      <c r="Q22" s="130"/>
      <c r="R22" s="130"/>
      <c r="S22" s="130"/>
      <c r="T22" s="130"/>
      <c r="U22" s="114" t="s">
        <v>103</v>
      </c>
      <c r="V22" s="115"/>
      <c r="W22" s="115"/>
      <c r="X22" s="115"/>
      <c r="Y22" s="115"/>
      <c r="Z22" s="115"/>
      <c r="AA22" s="116"/>
    </row>
    <row r="23" spans="1:27" ht="13.5" customHeight="1" x14ac:dyDescent="0.2">
      <c r="A23" s="127"/>
      <c r="B23" s="127"/>
      <c r="C23" s="127"/>
      <c r="D23" s="127"/>
      <c r="E23" s="127"/>
      <c r="F23" s="127"/>
      <c r="G23" s="127"/>
      <c r="H23" s="127"/>
      <c r="I23" s="127"/>
      <c r="J23" s="127"/>
      <c r="K23" s="127"/>
      <c r="M23" s="130"/>
      <c r="N23" s="130"/>
      <c r="O23" s="130"/>
      <c r="P23" s="130"/>
      <c r="Q23" s="130"/>
      <c r="R23" s="130"/>
      <c r="S23" s="130"/>
      <c r="T23" s="130"/>
      <c r="U23" s="116"/>
      <c r="V23" s="116"/>
      <c r="W23" s="116"/>
      <c r="X23" s="116"/>
      <c r="Y23" s="116"/>
      <c r="Z23" s="116"/>
      <c r="AA23" s="116"/>
    </row>
    <row r="24" spans="1:27" ht="6" customHeight="1" x14ac:dyDescent="0.2">
      <c r="A24" s="2"/>
      <c r="B24" s="2"/>
      <c r="C24" s="2"/>
      <c r="D24" s="2"/>
      <c r="E24" s="2"/>
      <c r="F24" s="2"/>
      <c r="G24" s="2"/>
      <c r="H24" s="2"/>
      <c r="I24" s="2"/>
      <c r="J24" s="2"/>
      <c r="K24" s="2"/>
      <c r="M24" s="3"/>
      <c r="N24" s="3"/>
      <c r="O24" s="3"/>
      <c r="P24" s="3"/>
      <c r="Q24" s="3"/>
      <c r="R24" s="3"/>
      <c r="U24" s="116"/>
      <c r="V24" s="116"/>
      <c r="W24" s="116"/>
      <c r="X24" s="116"/>
      <c r="Y24" s="116"/>
      <c r="Z24" s="116"/>
      <c r="AA24" s="116"/>
    </row>
    <row r="25" spans="1:27" x14ac:dyDescent="0.2">
      <c r="A25" s="134" t="s">
        <v>16</v>
      </c>
      <c r="B25" s="134"/>
      <c r="C25" s="134"/>
      <c r="D25" s="134"/>
      <c r="E25" s="134"/>
      <c r="F25" s="134"/>
      <c r="G25" s="134"/>
      <c r="M25" s="129" t="s">
        <v>163</v>
      </c>
      <c r="N25" s="129"/>
      <c r="O25" s="129"/>
      <c r="P25" s="129"/>
      <c r="Q25" s="129"/>
      <c r="R25" s="129"/>
      <c r="S25" s="129"/>
      <c r="T25" s="129"/>
      <c r="U25" s="116"/>
      <c r="V25" s="116"/>
      <c r="W25" s="116"/>
      <c r="X25" s="116"/>
      <c r="Y25" s="116"/>
      <c r="Z25" s="116"/>
      <c r="AA25" s="116"/>
    </row>
    <row r="26" spans="1:27" ht="26.25" customHeight="1" x14ac:dyDescent="0.2">
      <c r="A26" s="4"/>
      <c r="B26" s="131" t="s">
        <v>2</v>
      </c>
      <c r="C26" s="133"/>
      <c r="D26" s="131" t="s">
        <v>3</v>
      </c>
      <c r="E26" s="132"/>
      <c r="F26" s="133"/>
      <c r="G26" s="74" t="s">
        <v>18</v>
      </c>
      <c r="H26" s="74" t="s">
        <v>10</v>
      </c>
      <c r="I26" s="131" t="s">
        <v>4</v>
      </c>
      <c r="J26" s="132"/>
      <c r="K26" s="133"/>
      <c r="M26" s="129"/>
      <c r="N26" s="129"/>
      <c r="O26" s="129"/>
      <c r="P26" s="129"/>
      <c r="Q26" s="129"/>
      <c r="R26" s="129"/>
      <c r="S26" s="129"/>
      <c r="T26" s="129"/>
    </row>
    <row r="27" spans="1:27" ht="14.25" customHeight="1" x14ac:dyDescent="0.2">
      <c r="A27" s="4"/>
      <c r="B27" s="5" t="s">
        <v>5</v>
      </c>
      <c r="C27" s="5" t="s">
        <v>6</v>
      </c>
      <c r="D27" s="5" t="s">
        <v>7</v>
      </c>
      <c r="E27" s="5" t="s">
        <v>8</v>
      </c>
      <c r="F27" s="5" t="s">
        <v>9</v>
      </c>
      <c r="G27" s="75"/>
      <c r="H27" s="75"/>
      <c r="I27" s="5" t="s">
        <v>11</v>
      </c>
      <c r="J27" s="5" t="s">
        <v>12</v>
      </c>
      <c r="K27" s="5" t="s">
        <v>13</v>
      </c>
      <c r="M27" s="129"/>
      <c r="N27" s="129"/>
      <c r="O27" s="129"/>
      <c r="P27" s="129"/>
      <c r="Q27" s="129"/>
      <c r="R27" s="129"/>
      <c r="S27" s="129"/>
      <c r="T27" s="129"/>
    </row>
    <row r="28" spans="1:27" ht="17.25" customHeight="1" x14ac:dyDescent="0.2">
      <c r="A28" s="6" t="s">
        <v>14</v>
      </c>
      <c r="B28" s="7">
        <v>14</v>
      </c>
      <c r="C28" s="7">
        <v>14</v>
      </c>
      <c r="D28" s="25">
        <v>3</v>
      </c>
      <c r="E28" s="25">
        <v>3</v>
      </c>
      <c r="F28" s="25">
        <v>2</v>
      </c>
      <c r="G28" s="25"/>
      <c r="H28" s="45" t="s">
        <v>111</v>
      </c>
      <c r="I28" s="25">
        <v>2</v>
      </c>
      <c r="J28" s="25">
        <v>1</v>
      </c>
      <c r="K28" s="25">
        <v>13</v>
      </c>
      <c r="M28" s="129"/>
      <c r="N28" s="129"/>
      <c r="O28" s="129"/>
      <c r="P28" s="129"/>
      <c r="Q28" s="129"/>
      <c r="R28" s="129"/>
      <c r="S28" s="129"/>
      <c r="T28" s="129"/>
      <c r="U28" s="218" t="str">
        <f t="shared" ref="U28" si="0">IF(SUM(B28:K28)=52,"Corect","Suma trebuie să fie 52")</f>
        <v>Corect</v>
      </c>
      <c r="V28" s="218"/>
    </row>
    <row r="29" spans="1:27" ht="15" customHeight="1" x14ac:dyDescent="0.2">
      <c r="A29" s="6" t="s">
        <v>15</v>
      </c>
      <c r="B29" s="7">
        <v>14</v>
      </c>
      <c r="C29" s="7">
        <v>14</v>
      </c>
      <c r="D29" s="25">
        <v>3</v>
      </c>
      <c r="E29" s="25">
        <v>3</v>
      </c>
      <c r="F29" s="25">
        <v>2</v>
      </c>
      <c r="G29" s="25"/>
      <c r="H29" s="25">
        <v>0</v>
      </c>
      <c r="I29" s="25">
        <v>2</v>
      </c>
      <c r="J29" s="25">
        <v>1</v>
      </c>
      <c r="K29" s="25">
        <v>13</v>
      </c>
      <c r="M29" s="129"/>
      <c r="N29" s="129"/>
      <c r="O29" s="129"/>
      <c r="P29" s="129"/>
      <c r="Q29" s="129"/>
      <c r="R29" s="129"/>
      <c r="S29" s="129"/>
      <c r="T29" s="129"/>
      <c r="U29" s="218" t="str">
        <f t="shared" ref="U29" si="1">IF(SUM(B29:K29)=52,"Corect","Suma trebuie să fie 52")</f>
        <v>Corect</v>
      </c>
      <c r="V29" s="218"/>
    </row>
    <row r="30" spans="1:27" ht="15.75" customHeight="1" x14ac:dyDescent="0.2">
      <c r="A30" s="38"/>
      <c r="B30" s="35"/>
      <c r="C30" s="35"/>
      <c r="D30" s="35"/>
      <c r="E30" s="65"/>
      <c r="F30" s="35"/>
      <c r="G30" s="35"/>
      <c r="H30" s="35"/>
      <c r="I30" s="35"/>
      <c r="J30" s="35"/>
      <c r="K30" s="39"/>
      <c r="M30" s="129"/>
      <c r="N30" s="129"/>
      <c r="O30" s="129"/>
      <c r="P30" s="129"/>
      <c r="Q30" s="129"/>
      <c r="R30" s="129"/>
      <c r="S30" s="129"/>
      <c r="T30" s="129"/>
    </row>
    <row r="31" spans="1:27" ht="21" customHeight="1" x14ac:dyDescent="0.2">
      <c r="A31" s="37"/>
      <c r="B31" s="37"/>
      <c r="C31" s="37"/>
      <c r="D31" s="37"/>
      <c r="E31" s="37"/>
      <c r="F31" s="37"/>
      <c r="G31" s="37"/>
      <c r="M31" s="129"/>
      <c r="N31" s="129"/>
      <c r="O31" s="129"/>
      <c r="P31" s="129"/>
      <c r="Q31" s="129"/>
      <c r="R31" s="129"/>
      <c r="S31" s="129"/>
      <c r="T31" s="129"/>
    </row>
    <row r="32" spans="1:27" ht="15" customHeight="1" x14ac:dyDescent="0.2">
      <c r="B32" s="2"/>
      <c r="C32" s="2"/>
      <c r="D32" s="2"/>
      <c r="E32" s="2"/>
      <c r="F32" s="2"/>
      <c r="G32" s="2"/>
      <c r="M32" s="8"/>
      <c r="N32" s="8"/>
      <c r="O32" s="8"/>
      <c r="P32" s="8"/>
      <c r="Q32" s="8"/>
      <c r="R32" s="8"/>
      <c r="S32" s="8"/>
    </row>
    <row r="33" spans="1:23" ht="16.5" customHeight="1" x14ac:dyDescent="0.2">
      <c r="A33" s="149" t="s">
        <v>21</v>
      </c>
      <c r="B33" s="150"/>
      <c r="C33" s="150"/>
      <c r="D33" s="150"/>
      <c r="E33" s="150"/>
      <c r="F33" s="150"/>
      <c r="G33" s="150"/>
      <c r="H33" s="150"/>
      <c r="I33" s="150"/>
      <c r="J33" s="150"/>
      <c r="K33" s="150"/>
      <c r="L33" s="150"/>
      <c r="M33" s="150"/>
      <c r="N33" s="150"/>
      <c r="O33" s="150"/>
      <c r="P33" s="150"/>
      <c r="Q33" s="150"/>
      <c r="R33" s="150"/>
      <c r="S33" s="150"/>
      <c r="T33" s="150"/>
    </row>
    <row r="34" spans="1:23" ht="8.25" hidden="1" customHeight="1" x14ac:dyDescent="0.2">
      <c r="N34" s="9"/>
      <c r="O34" s="10" t="s">
        <v>37</v>
      </c>
      <c r="P34" s="10" t="s">
        <v>38</v>
      </c>
      <c r="Q34" s="10" t="s">
        <v>39</v>
      </c>
      <c r="R34" s="10" t="s">
        <v>40</v>
      </c>
      <c r="S34" s="10" t="s">
        <v>52</v>
      </c>
      <c r="T34" s="10"/>
    </row>
    <row r="35" spans="1:23" ht="17.25" customHeight="1" x14ac:dyDescent="0.2">
      <c r="A35" s="125" t="s">
        <v>43</v>
      </c>
      <c r="B35" s="125"/>
      <c r="C35" s="125"/>
      <c r="D35" s="125"/>
      <c r="E35" s="125"/>
      <c r="F35" s="125"/>
      <c r="G35" s="125"/>
      <c r="H35" s="125"/>
      <c r="I35" s="125"/>
      <c r="J35" s="125"/>
      <c r="K35" s="125"/>
      <c r="L35" s="125"/>
      <c r="M35" s="125"/>
      <c r="N35" s="125"/>
      <c r="O35" s="125"/>
      <c r="P35" s="125"/>
      <c r="Q35" s="125"/>
      <c r="R35" s="125"/>
      <c r="S35" s="125"/>
      <c r="T35" s="125"/>
    </row>
    <row r="36" spans="1:23" ht="25.5" customHeight="1" x14ac:dyDescent="0.2">
      <c r="A36" s="107" t="s">
        <v>27</v>
      </c>
      <c r="B36" s="68" t="s">
        <v>26</v>
      </c>
      <c r="C36" s="69"/>
      <c r="D36" s="69"/>
      <c r="E36" s="69"/>
      <c r="F36" s="69"/>
      <c r="G36" s="69"/>
      <c r="H36" s="69"/>
      <c r="I36" s="70"/>
      <c r="J36" s="74" t="s">
        <v>41</v>
      </c>
      <c r="K36" s="102" t="s">
        <v>24</v>
      </c>
      <c r="L36" s="103"/>
      <c r="M36" s="104"/>
      <c r="N36" s="102" t="s">
        <v>42</v>
      </c>
      <c r="O36" s="105"/>
      <c r="P36" s="106"/>
      <c r="Q36" s="102" t="s">
        <v>23</v>
      </c>
      <c r="R36" s="103"/>
      <c r="S36" s="104"/>
      <c r="T36" s="118" t="s">
        <v>22</v>
      </c>
    </row>
    <row r="37" spans="1:23" ht="13.5" customHeight="1" x14ac:dyDescent="0.2">
      <c r="A37" s="108"/>
      <c r="B37" s="71"/>
      <c r="C37" s="72"/>
      <c r="D37" s="72"/>
      <c r="E37" s="72"/>
      <c r="F37" s="72"/>
      <c r="G37" s="72"/>
      <c r="H37" s="72"/>
      <c r="I37" s="73"/>
      <c r="J37" s="75"/>
      <c r="K37" s="5" t="s">
        <v>28</v>
      </c>
      <c r="L37" s="5" t="s">
        <v>29</v>
      </c>
      <c r="M37" s="5" t="s">
        <v>30</v>
      </c>
      <c r="N37" s="5" t="s">
        <v>34</v>
      </c>
      <c r="O37" s="5" t="s">
        <v>7</v>
      </c>
      <c r="P37" s="5" t="s">
        <v>31</v>
      </c>
      <c r="Q37" s="5" t="s">
        <v>32</v>
      </c>
      <c r="R37" s="5" t="s">
        <v>28</v>
      </c>
      <c r="S37" s="5" t="s">
        <v>33</v>
      </c>
      <c r="T37" s="75"/>
    </row>
    <row r="38" spans="1:23" x14ac:dyDescent="0.2">
      <c r="A38" s="44" t="s">
        <v>112</v>
      </c>
      <c r="B38" s="122" t="s">
        <v>113</v>
      </c>
      <c r="C38" s="123"/>
      <c r="D38" s="123"/>
      <c r="E38" s="123"/>
      <c r="F38" s="123"/>
      <c r="G38" s="123"/>
      <c r="H38" s="123"/>
      <c r="I38" s="124"/>
      <c r="J38" s="11">
        <v>6</v>
      </c>
      <c r="K38" s="11">
        <v>2</v>
      </c>
      <c r="L38" s="11">
        <v>1</v>
      </c>
      <c r="M38" s="11">
        <v>0</v>
      </c>
      <c r="N38" s="19">
        <f>K38+L38+M38</f>
        <v>3</v>
      </c>
      <c r="O38" s="20">
        <f>P38-N38</f>
        <v>8</v>
      </c>
      <c r="P38" s="20">
        <f>ROUND(PRODUCT(J38,25)/14,0)</f>
        <v>11</v>
      </c>
      <c r="Q38" s="24" t="s">
        <v>32</v>
      </c>
      <c r="R38" s="11"/>
      <c r="S38" s="25"/>
      <c r="T38" s="11" t="s">
        <v>37</v>
      </c>
    </row>
    <row r="39" spans="1:23" x14ac:dyDescent="0.2">
      <c r="A39" s="31" t="s">
        <v>114</v>
      </c>
      <c r="B39" s="122" t="s">
        <v>115</v>
      </c>
      <c r="C39" s="123"/>
      <c r="D39" s="123"/>
      <c r="E39" s="123"/>
      <c r="F39" s="123"/>
      <c r="G39" s="123"/>
      <c r="H39" s="123"/>
      <c r="I39" s="124"/>
      <c r="J39" s="11">
        <v>6</v>
      </c>
      <c r="K39" s="11">
        <v>2</v>
      </c>
      <c r="L39" s="11">
        <v>1</v>
      </c>
      <c r="M39" s="11">
        <v>0</v>
      </c>
      <c r="N39" s="19">
        <f t="shared" ref="N39:N42" si="2">K39+L39+M39</f>
        <v>3</v>
      </c>
      <c r="O39" s="20">
        <f t="shared" ref="O39:O42" si="3">P39-N39</f>
        <v>8</v>
      </c>
      <c r="P39" s="20">
        <f t="shared" ref="P39:P42" si="4">ROUND(PRODUCT(J39,25)/14,0)</f>
        <v>11</v>
      </c>
      <c r="Q39" s="24" t="s">
        <v>32</v>
      </c>
      <c r="R39" s="11"/>
      <c r="S39" s="25"/>
      <c r="T39" s="11" t="s">
        <v>39</v>
      </c>
    </row>
    <row r="40" spans="1:23" x14ac:dyDescent="0.2">
      <c r="A40" s="31" t="s">
        <v>116</v>
      </c>
      <c r="B40" s="122" t="s">
        <v>117</v>
      </c>
      <c r="C40" s="123"/>
      <c r="D40" s="123"/>
      <c r="E40" s="123"/>
      <c r="F40" s="123"/>
      <c r="G40" s="123"/>
      <c r="H40" s="123"/>
      <c r="I40" s="124"/>
      <c r="J40" s="11">
        <v>6</v>
      </c>
      <c r="K40" s="11">
        <v>2</v>
      </c>
      <c r="L40" s="11">
        <v>1</v>
      </c>
      <c r="M40" s="11">
        <v>0</v>
      </c>
      <c r="N40" s="19">
        <f t="shared" si="2"/>
        <v>3</v>
      </c>
      <c r="O40" s="20">
        <f t="shared" si="3"/>
        <v>8</v>
      </c>
      <c r="P40" s="20">
        <f t="shared" si="4"/>
        <v>11</v>
      </c>
      <c r="Q40" s="24" t="s">
        <v>32</v>
      </c>
      <c r="R40" s="11"/>
      <c r="S40" s="25"/>
      <c r="T40" s="11" t="s">
        <v>39</v>
      </c>
    </row>
    <row r="41" spans="1:23" x14ac:dyDescent="0.2">
      <c r="A41" s="31" t="s">
        <v>118</v>
      </c>
      <c r="B41" s="122" t="s">
        <v>119</v>
      </c>
      <c r="C41" s="123"/>
      <c r="D41" s="123"/>
      <c r="E41" s="123"/>
      <c r="F41" s="123"/>
      <c r="G41" s="123"/>
      <c r="H41" s="123"/>
      <c r="I41" s="124"/>
      <c r="J41" s="11">
        <v>6</v>
      </c>
      <c r="K41" s="11">
        <v>2</v>
      </c>
      <c r="L41" s="11">
        <v>1</v>
      </c>
      <c r="M41" s="11">
        <v>0</v>
      </c>
      <c r="N41" s="19">
        <f t="shared" si="2"/>
        <v>3</v>
      </c>
      <c r="O41" s="20">
        <f t="shared" si="3"/>
        <v>8</v>
      </c>
      <c r="P41" s="20">
        <f t="shared" si="4"/>
        <v>11</v>
      </c>
      <c r="Q41" s="24" t="s">
        <v>32</v>
      </c>
      <c r="R41" s="11"/>
      <c r="S41" s="25"/>
      <c r="T41" s="11" t="s">
        <v>40</v>
      </c>
    </row>
    <row r="42" spans="1:23" x14ac:dyDescent="0.2">
      <c r="A42" s="31" t="s">
        <v>120</v>
      </c>
      <c r="B42" s="122" t="s">
        <v>121</v>
      </c>
      <c r="C42" s="123"/>
      <c r="D42" s="123"/>
      <c r="E42" s="123"/>
      <c r="F42" s="123"/>
      <c r="G42" s="123"/>
      <c r="H42" s="123"/>
      <c r="I42" s="124"/>
      <c r="J42" s="11">
        <v>6</v>
      </c>
      <c r="K42" s="11">
        <v>2</v>
      </c>
      <c r="L42" s="11">
        <v>1</v>
      </c>
      <c r="M42" s="11">
        <v>0</v>
      </c>
      <c r="N42" s="19">
        <f t="shared" si="2"/>
        <v>3</v>
      </c>
      <c r="O42" s="20">
        <f t="shared" si="3"/>
        <v>8</v>
      </c>
      <c r="P42" s="20">
        <f t="shared" si="4"/>
        <v>11</v>
      </c>
      <c r="Q42" s="24"/>
      <c r="R42" s="11" t="s">
        <v>28</v>
      </c>
      <c r="S42" s="25"/>
      <c r="T42" s="11" t="s">
        <v>37</v>
      </c>
    </row>
    <row r="43" spans="1:23" x14ac:dyDescent="0.2">
      <c r="A43" s="22" t="s">
        <v>25</v>
      </c>
      <c r="B43" s="119"/>
      <c r="C43" s="120"/>
      <c r="D43" s="120"/>
      <c r="E43" s="120"/>
      <c r="F43" s="120"/>
      <c r="G43" s="120"/>
      <c r="H43" s="120"/>
      <c r="I43" s="121"/>
      <c r="J43" s="22">
        <f t="shared" ref="J43:P43" si="5">SUM(J38:J42)</f>
        <v>30</v>
      </c>
      <c r="K43" s="22">
        <f t="shared" si="5"/>
        <v>10</v>
      </c>
      <c r="L43" s="22">
        <f t="shared" si="5"/>
        <v>5</v>
      </c>
      <c r="M43" s="22">
        <f t="shared" si="5"/>
        <v>0</v>
      </c>
      <c r="N43" s="22">
        <f t="shared" si="5"/>
        <v>15</v>
      </c>
      <c r="O43" s="22">
        <f t="shared" si="5"/>
        <v>40</v>
      </c>
      <c r="P43" s="22">
        <f t="shared" si="5"/>
        <v>55</v>
      </c>
      <c r="Q43" s="22">
        <f>COUNTIF(Q38:Q42,"E")</f>
        <v>4</v>
      </c>
      <c r="R43" s="22">
        <f>COUNTIF(R38:R42,"C")</f>
        <v>1</v>
      </c>
      <c r="S43" s="22">
        <f>COUNTIF(S38:S42,"VP")</f>
        <v>0</v>
      </c>
      <c r="T43" s="61">
        <f>COUNTA(T38:T42)</f>
        <v>5</v>
      </c>
      <c r="U43" s="212" t="str">
        <f>IF(Q43&gt;=SUM(R43:S43),"Corect","E trebuie să fie cel puțin egal cu C+VP")</f>
        <v>Corect</v>
      </c>
      <c r="V43" s="213"/>
      <c r="W43" s="213"/>
    </row>
    <row r="44" spans="1:23" ht="17.25" customHeight="1" x14ac:dyDescent="0.2"/>
    <row r="45" spans="1:23" ht="16.5" customHeight="1" x14ac:dyDescent="0.2">
      <c r="A45" s="125" t="s">
        <v>44</v>
      </c>
      <c r="B45" s="125"/>
      <c r="C45" s="125"/>
      <c r="D45" s="125"/>
      <c r="E45" s="125"/>
      <c r="F45" s="125"/>
      <c r="G45" s="125"/>
      <c r="H45" s="125"/>
      <c r="I45" s="125"/>
      <c r="J45" s="125"/>
      <c r="K45" s="125"/>
      <c r="L45" s="125"/>
      <c r="M45" s="125"/>
      <c r="N45" s="125"/>
      <c r="O45" s="125"/>
      <c r="P45" s="125"/>
      <c r="Q45" s="125"/>
      <c r="R45" s="125"/>
      <c r="S45" s="125"/>
      <c r="T45" s="125"/>
    </row>
    <row r="46" spans="1:23" ht="26.25" customHeight="1" x14ac:dyDescent="0.2">
      <c r="A46" s="107" t="s">
        <v>27</v>
      </c>
      <c r="B46" s="68" t="s">
        <v>26</v>
      </c>
      <c r="C46" s="69"/>
      <c r="D46" s="69"/>
      <c r="E46" s="69"/>
      <c r="F46" s="69"/>
      <c r="G46" s="69"/>
      <c r="H46" s="69"/>
      <c r="I46" s="70"/>
      <c r="J46" s="74" t="s">
        <v>41</v>
      </c>
      <c r="K46" s="102" t="s">
        <v>24</v>
      </c>
      <c r="L46" s="103"/>
      <c r="M46" s="104"/>
      <c r="N46" s="102" t="s">
        <v>42</v>
      </c>
      <c r="O46" s="105"/>
      <c r="P46" s="106"/>
      <c r="Q46" s="102" t="s">
        <v>23</v>
      </c>
      <c r="R46" s="103"/>
      <c r="S46" s="104"/>
      <c r="T46" s="118" t="s">
        <v>22</v>
      </c>
    </row>
    <row r="47" spans="1:23" ht="12.75" customHeight="1" x14ac:dyDescent="0.2">
      <c r="A47" s="108"/>
      <c r="B47" s="71"/>
      <c r="C47" s="72"/>
      <c r="D47" s="72"/>
      <c r="E47" s="72"/>
      <c r="F47" s="72"/>
      <c r="G47" s="72"/>
      <c r="H47" s="72"/>
      <c r="I47" s="73"/>
      <c r="J47" s="75"/>
      <c r="K47" s="5" t="s">
        <v>28</v>
      </c>
      <c r="L47" s="5" t="s">
        <v>29</v>
      </c>
      <c r="M47" s="5" t="s">
        <v>30</v>
      </c>
      <c r="N47" s="5" t="s">
        <v>34</v>
      </c>
      <c r="O47" s="5" t="s">
        <v>7</v>
      </c>
      <c r="P47" s="5" t="s">
        <v>31</v>
      </c>
      <c r="Q47" s="5" t="s">
        <v>32</v>
      </c>
      <c r="R47" s="5" t="s">
        <v>28</v>
      </c>
      <c r="S47" s="5" t="s">
        <v>33</v>
      </c>
      <c r="T47" s="75"/>
    </row>
    <row r="48" spans="1:23" x14ac:dyDescent="0.2">
      <c r="A48" s="44" t="s">
        <v>122</v>
      </c>
      <c r="B48" s="122" t="s">
        <v>123</v>
      </c>
      <c r="C48" s="123"/>
      <c r="D48" s="123"/>
      <c r="E48" s="123"/>
      <c r="F48" s="123"/>
      <c r="G48" s="123"/>
      <c r="H48" s="123"/>
      <c r="I48" s="124"/>
      <c r="J48" s="11">
        <v>6</v>
      </c>
      <c r="K48" s="11">
        <v>2</v>
      </c>
      <c r="L48" s="11">
        <v>1</v>
      </c>
      <c r="M48" s="11">
        <v>0</v>
      </c>
      <c r="N48" s="19">
        <f>K48+L48+M48</f>
        <v>3</v>
      </c>
      <c r="O48" s="20">
        <f>P48-N48</f>
        <v>8</v>
      </c>
      <c r="P48" s="20">
        <f>ROUND(PRODUCT(J48,25)/14,0)</f>
        <v>11</v>
      </c>
      <c r="Q48" s="24" t="s">
        <v>32</v>
      </c>
      <c r="R48" s="11"/>
      <c r="S48" s="25"/>
      <c r="T48" s="11" t="s">
        <v>39</v>
      </c>
    </row>
    <row r="49" spans="1:23" x14ac:dyDescent="0.2">
      <c r="A49" s="31" t="s">
        <v>124</v>
      </c>
      <c r="B49" s="122" t="s">
        <v>125</v>
      </c>
      <c r="C49" s="123"/>
      <c r="D49" s="123"/>
      <c r="E49" s="123"/>
      <c r="F49" s="123"/>
      <c r="G49" s="123"/>
      <c r="H49" s="123"/>
      <c r="I49" s="124"/>
      <c r="J49" s="11">
        <v>6</v>
      </c>
      <c r="K49" s="11">
        <v>2</v>
      </c>
      <c r="L49" s="11">
        <v>1</v>
      </c>
      <c r="M49" s="11">
        <v>0</v>
      </c>
      <c r="N49" s="19">
        <f t="shared" ref="N49:N51" si="6">K49+L49+M49</f>
        <v>3</v>
      </c>
      <c r="O49" s="20">
        <f t="shared" ref="O49:O51" si="7">P49-N49</f>
        <v>8</v>
      </c>
      <c r="P49" s="20">
        <f t="shared" ref="P49:P51" si="8">ROUND(PRODUCT(J49,25)/14,0)</f>
        <v>11</v>
      </c>
      <c r="Q49" s="24" t="s">
        <v>32</v>
      </c>
      <c r="R49" s="11"/>
      <c r="S49" s="25"/>
      <c r="T49" s="11" t="s">
        <v>39</v>
      </c>
    </row>
    <row r="50" spans="1:23" x14ac:dyDescent="0.2">
      <c r="A50" s="31" t="s">
        <v>126</v>
      </c>
      <c r="B50" s="122" t="s">
        <v>127</v>
      </c>
      <c r="C50" s="123"/>
      <c r="D50" s="123"/>
      <c r="E50" s="123"/>
      <c r="F50" s="123"/>
      <c r="G50" s="123"/>
      <c r="H50" s="123"/>
      <c r="I50" s="124"/>
      <c r="J50" s="11">
        <v>5</v>
      </c>
      <c r="K50" s="11">
        <v>2</v>
      </c>
      <c r="L50" s="11">
        <v>1</v>
      </c>
      <c r="M50" s="11">
        <v>0</v>
      </c>
      <c r="N50" s="19">
        <f t="shared" si="6"/>
        <v>3</v>
      </c>
      <c r="O50" s="20">
        <f t="shared" si="7"/>
        <v>6</v>
      </c>
      <c r="P50" s="20">
        <f t="shared" si="8"/>
        <v>9</v>
      </c>
      <c r="Q50" s="24" t="s">
        <v>32</v>
      </c>
      <c r="R50" s="11"/>
      <c r="S50" s="25"/>
      <c r="T50" s="11" t="s">
        <v>39</v>
      </c>
    </row>
    <row r="51" spans="1:23" x14ac:dyDescent="0.2">
      <c r="A51" s="31" t="s">
        <v>128</v>
      </c>
      <c r="B51" s="122" t="s">
        <v>129</v>
      </c>
      <c r="C51" s="123"/>
      <c r="D51" s="123"/>
      <c r="E51" s="123"/>
      <c r="F51" s="123"/>
      <c r="G51" s="123"/>
      <c r="H51" s="123"/>
      <c r="I51" s="124"/>
      <c r="J51" s="11">
        <v>5</v>
      </c>
      <c r="K51" s="11">
        <v>2</v>
      </c>
      <c r="L51" s="11">
        <v>1</v>
      </c>
      <c r="M51" s="11">
        <v>0</v>
      </c>
      <c r="N51" s="19">
        <f t="shared" si="6"/>
        <v>3</v>
      </c>
      <c r="O51" s="20">
        <f t="shared" si="7"/>
        <v>6</v>
      </c>
      <c r="P51" s="20">
        <f t="shared" si="8"/>
        <v>9</v>
      </c>
      <c r="Q51" s="24" t="s">
        <v>32</v>
      </c>
      <c r="R51" s="11"/>
      <c r="S51" s="25"/>
      <c r="T51" s="11" t="s">
        <v>40</v>
      </c>
    </row>
    <row r="52" spans="1:23" x14ac:dyDescent="0.2">
      <c r="A52" s="31" t="s">
        <v>130</v>
      </c>
      <c r="B52" s="122" t="s">
        <v>131</v>
      </c>
      <c r="C52" s="123"/>
      <c r="D52" s="123"/>
      <c r="E52" s="123"/>
      <c r="F52" s="123"/>
      <c r="G52" s="123"/>
      <c r="H52" s="123"/>
      <c r="I52" s="124"/>
      <c r="J52" s="11">
        <v>5</v>
      </c>
      <c r="K52" s="11">
        <v>2</v>
      </c>
      <c r="L52" s="11">
        <v>0</v>
      </c>
      <c r="M52" s="11">
        <v>0</v>
      </c>
      <c r="N52" s="19">
        <f>K52+L52+M52</f>
        <v>2</v>
      </c>
      <c r="O52" s="20">
        <f>P52-N52</f>
        <v>7</v>
      </c>
      <c r="P52" s="20">
        <f>ROUND(PRODUCT(J52,25)/14,0)</f>
        <v>9</v>
      </c>
      <c r="Q52" s="24" t="s">
        <v>32</v>
      </c>
      <c r="R52" s="11"/>
      <c r="S52" s="25"/>
      <c r="T52" s="11" t="s">
        <v>39</v>
      </c>
    </row>
    <row r="53" spans="1:23" x14ac:dyDescent="0.2">
      <c r="A53" s="31" t="s">
        <v>132</v>
      </c>
      <c r="B53" s="122" t="s">
        <v>133</v>
      </c>
      <c r="C53" s="123"/>
      <c r="D53" s="123"/>
      <c r="E53" s="123"/>
      <c r="F53" s="123"/>
      <c r="G53" s="123"/>
      <c r="H53" s="123"/>
      <c r="I53" s="124"/>
      <c r="J53" s="11">
        <v>3</v>
      </c>
      <c r="K53" s="11">
        <v>0</v>
      </c>
      <c r="L53" s="11">
        <v>2</v>
      </c>
      <c r="M53" s="11">
        <v>0</v>
      </c>
      <c r="N53" s="19">
        <f>K53+L53+M53</f>
        <v>2</v>
      </c>
      <c r="O53" s="20">
        <f>P53-N53</f>
        <v>3</v>
      </c>
      <c r="P53" s="20">
        <f>ROUND(PRODUCT(J53,25)/14,0)</f>
        <v>5</v>
      </c>
      <c r="Q53" s="24"/>
      <c r="R53" s="11" t="s">
        <v>28</v>
      </c>
      <c r="S53" s="25"/>
      <c r="T53" s="11" t="s">
        <v>39</v>
      </c>
    </row>
    <row r="54" spans="1:23" x14ac:dyDescent="0.2">
      <c r="A54" s="22" t="s">
        <v>25</v>
      </c>
      <c r="B54" s="119"/>
      <c r="C54" s="120"/>
      <c r="D54" s="120"/>
      <c r="E54" s="120"/>
      <c r="F54" s="120"/>
      <c r="G54" s="120"/>
      <c r="H54" s="120"/>
      <c r="I54" s="121"/>
      <c r="J54" s="22">
        <f t="shared" ref="J54:P54" si="9">SUM(J48:J53)</f>
        <v>30</v>
      </c>
      <c r="K54" s="22">
        <f t="shared" si="9"/>
        <v>10</v>
      </c>
      <c r="L54" s="22">
        <f t="shared" si="9"/>
        <v>6</v>
      </c>
      <c r="M54" s="22">
        <f t="shared" si="9"/>
        <v>0</v>
      </c>
      <c r="N54" s="22">
        <f t="shared" si="9"/>
        <v>16</v>
      </c>
      <c r="O54" s="22">
        <f t="shared" si="9"/>
        <v>38</v>
      </c>
      <c r="P54" s="22">
        <f t="shared" si="9"/>
        <v>54</v>
      </c>
      <c r="Q54" s="22">
        <f>COUNTIF(Q48:Q53,"E")</f>
        <v>5</v>
      </c>
      <c r="R54" s="22">
        <f>COUNTIF(R48:R53,"C")</f>
        <v>1</v>
      </c>
      <c r="S54" s="22">
        <f>COUNTIF(S48:S53,"VP")</f>
        <v>0</v>
      </c>
      <c r="T54" s="61">
        <f>COUNTA(T48:T53)</f>
        <v>6</v>
      </c>
      <c r="U54" s="212" t="str">
        <f>IF(Q54&gt;=SUM(R54:S54),"Corect","E trebuie să fie cel puțin egal cu C+VP")</f>
        <v>Corect</v>
      </c>
      <c r="V54" s="213"/>
      <c r="W54" s="213"/>
    </row>
    <row r="55" spans="1:23" ht="18" customHeight="1" x14ac:dyDescent="0.2"/>
    <row r="56" spans="1:23" ht="18" customHeight="1" x14ac:dyDescent="0.2">
      <c r="A56" s="125" t="s">
        <v>45</v>
      </c>
      <c r="B56" s="125"/>
      <c r="C56" s="125"/>
      <c r="D56" s="125"/>
      <c r="E56" s="125"/>
      <c r="F56" s="125"/>
      <c r="G56" s="125"/>
      <c r="H56" s="125"/>
      <c r="I56" s="125"/>
      <c r="J56" s="125"/>
      <c r="K56" s="125"/>
      <c r="L56" s="125"/>
      <c r="M56" s="125"/>
      <c r="N56" s="125"/>
      <c r="O56" s="125"/>
      <c r="P56" s="125"/>
      <c r="Q56" s="125"/>
      <c r="R56" s="125"/>
      <c r="S56" s="125"/>
      <c r="T56" s="125"/>
    </row>
    <row r="57" spans="1:23" ht="25.5" customHeight="1" x14ac:dyDescent="0.2">
      <c r="A57" s="107" t="s">
        <v>27</v>
      </c>
      <c r="B57" s="68" t="s">
        <v>26</v>
      </c>
      <c r="C57" s="69"/>
      <c r="D57" s="69"/>
      <c r="E57" s="69"/>
      <c r="F57" s="69"/>
      <c r="G57" s="69"/>
      <c r="H57" s="69"/>
      <c r="I57" s="70"/>
      <c r="J57" s="74" t="s">
        <v>41</v>
      </c>
      <c r="K57" s="102" t="s">
        <v>24</v>
      </c>
      <c r="L57" s="103"/>
      <c r="M57" s="104"/>
      <c r="N57" s="102" t="s">
        <v>42</v>
      </c>
      <c r="O57" s="105"/>
      <c r="P57" s="106"/>
      <c r="Q57" s="102" t="s">
        <v>23</v>
      </c>
      <c r="R57" s="103"/>
      <c r="S57" s="104"/>
      <c r="T57" s="118" t="s">
        <v>22</v>
      </c>
      <c r="U57" s="1">
        <f>((54*3)+55)*14</f>
        <v>3038</v>
      </c>
    </row>
    <row r="58" spans="1:23" ht="16.5" customHeight="1" x14ac:dyDescent="0.2">
      <c r="A58" s="108"/>
      <c r="B58" s="71"/>
      <c r="C58" s="72"/>
      <c r="D58" s="72"/>
      <c r="E58" s="72"/>
      <c r="F58" s="72"/>
      <c r="G58" s="72"/>
      <c r="H58" s="72"/>
      <c r="I58" s="73"/>
      <c r="J58" s="75"/>
      <c r="K58" s="5" t="s">
        <v>28</v>
      </c>
      <c r="L58" s="5" t="s">
        <v>29</v>
      </c>
      <c r="M58" s="5" t="s">
        <v>30</v>
      </c>
      <c r="N58" s="5" t="s">
        <v>34</v>
      </c>
      <c r="O58" s="5" t="s">
        <v>7</v>
      </c>
      <c r="P58" s="5" t="s">
        <v>31</v>
      </c>
      <c r="Q58" s="5" t="s">
        <v>32</v>
      </c>
      <c r="R58" s="5" t="s">
        <v>28</v>
      </c>
      <c r="S58" s="5" t="s">
        <v>33</v>
      </c>
      <c r="T58" s="75"/>
    </row>
    <row r="59" spans="1:23" x14ac:dyDescent="0.2">
      <c r="A59" s="44" t="s">
        <v>134</v>
      </c>
      <c r="B59" s="122" t="s">
        <v>135</v>
      </c>
      <c r="C59" s="123"/>
      <c r="D59" s="123"/>
      <c r="E59" s="123"/>
      <c r="F59" s="123"/>
      <c r="G59" s="123"/>
      <c r="H59" s="123"/>
      <c r="I59" s="124"/>
      <c r="J59" s="11">
        <v>6</v>
      </c>
      <c r="K59" s="11">
        <v>2</v>
      </c>
      <c r="L59" s="11">
        <v>1</v>
      </c>
      <c r="M59" s="11">
        <v>0</v>
      </c>
      <c r="N59" s="19">
        <f>K59+L59+M59</f>
        <v>3</v>
      </c>
      <c r="O59" s="20">
        <f>P59-N59</f>
        <v>8</v>
      </c>
      <c r="P59" s="20">
        <f>ROUND(PRODUCT(J59,25)/14,0)</f>
        <v>11</v>
      </c>
      <c r="Q59" s="24" t="s">
        <v>32</v>
      </c>
      <c r="R59" s="11"/>
      <c r="S59" s="25"/>
      <c r="T59" s="11" t="s">
        <v>39</v>
      </c>
    </row>
    <row r="60" spans="1:23" x14ac:dyDescent="0.2">
      <c r="A60" s="31" t="s">
        <v>136</v>
      </c>
      <c r="B60" s="122" t="s">
        <v>137</v>
      </c>
      <c r="C60" s="123"/>
      <c r="D60" s="123"/>
      <c r="E60" s="123"/>
      <c r="F60" s="123"/>
      <c r="G60" s="123"/>
      <c r="H60" s="123"/>
      <c r="I60" s="124"/>
      <c r="J60" s="11">
        <v>5</v>
      </c>
      <c r="K60" s="11">
        <v>2</v>
      </c>
      <c r="L60" s="11">
        <v>0</v>
      </c>
      <c r="M60" s="11">
        <v>0</v>
      </c>
      <c r="N60" s="19">
        <f t="shared" ref="N60:N64" si="10">K60+L60+M60</f>
        <v>2</v>
      </c>
      <c r="O60" s="20">
        <f t="shared" ref="O60:O64" si="11">P60-N60</f>
        <v>7</v>
      </c>
      <c r="P60" s="20">
        <f t="shared" ref="P60:P64" si="12">ROUND(PRODUCT(J60,25)/14,0)</f>
        <v>9</v>
      </c>
      <c r="Q60" s="24" t="s">
        <v>32</v>
      </c>
      <c r="R60" s="11"/>
      <c r="S60" s="25"/>
      <c r="T60" s="11" t="s">
        <v>40</v>
      </c>
    </row>
    <row r="61" spans="1:23" x14ac:dyDescent="0.2">
      <c r="A61" s="31" t="s">
        <v>138</v>
      </c>
      <c r="B61" s="122" t="s">
        <v>139</v>
      </c>
      <c r="C61" s="123"/>
      <c r="D61" s="123"/>
      <c r="E61" s="123"/>
      <c r="F61" s="123"/>
      <c r="G61" s="123"/>
      <c r="H61" s="123"/>
      <c r="I61" s="124"/>
      <c r="J61" s="11">
        <v>5</v>
      </c>
      <c r="K61" s="11">
        <v>2</v>
      </c>
      <c r="L61" s="11">
        <v>1</v>
      </c>
      <c r="M61" s="11">
        <v>0</v>
      </c>
      <c r="N61" s="19">
        <f t="shared" si="10"/>
        <v>3</v>
      </c>
      <c r="O61" s="20">
        <f t="shared" si="11"/>
        <v>6</v>
      </c>
      <c r="P61" s="20">
        <f t="shared" si="12"/>
        <v>9</v>
      </c>
      <c r="Q61" s="24" t="s">
        <v>32</v>
      </c>
      <c r="R61" s="11"/>
      <c r="S61" s="25"/>
      <c r="T61" s="11" t="s">
        <v>39</v>
      </c>
    </row>
    <row r="62" spans="1:23" x14ac:dyDescent="0.2">
      <c r="A62" s="31" t="s">
        <v>140</v>
      </c>
      <c r="B62" s="122" t="s">
        <v>145</v>
      </c>
      <c r="C62" s="123"/>
      <c r="D62" s="123"/>
      <c r="E62" s="123"/>
      <c r="F62" s="123"/>
      <c r="G62" s="123"/>
      <c r="H62" s="123"/>
      <c r="I62" s="124"/>
      <c r="J62" s="11">
        <v>6</v>
      </c>
      <c r="K62" s="11">
        <v>2</v>
      </c>
      <c r="L62" s="11">
        <v>1</v>
      </c>
      <c r="M62" s="11">
        <v>0</v>
      </c>
      <c r="N62" s="19">
        <f t="shared" si="10"/>
        <v>3</v>
      </c>
      <c r="O62" s="20">
        <f t="shared" si="11"/>
        <v>8</v>
      </c>
      <c r="P62" s="20">
        <f t="shared" si="12"/>
        <v>11</v>
      </c>
      <c r="Q62" s="24" t="s">
        <v>32</v>
      </c>
      <c r="R62" s="11"/>
      <c r="S62" s="25"/>
      <c r="T62" s="11" t="s">
        <v>39</v>
      </c>
    </row>
    <row r="63" spans="1:23" x14ac:dyDescent="0.2">
      <c r="A63" s="31" t="s">
        <v>141</v>
      </c>
      <c r="B63" s="122" t="s">
        <v>142</v>
      </c>
      <c r="C63" s="123"/>
      <c r="D63" s="123"/>
      <c r="E63" s="123"/>
      <c r="F63" s="123"/>
      <c r="G63" s="123"/>
      <c r="H63" s="123"/>
      <c r="I63" s="124"/>
      <c r="J63" s="11">
        <v>3</v>
      </c>
      <c r="K63" s="11">
        <v>0</v>
      </c>
      <c r="L63" s="11">
        <v>2</v>
      </c>
      <c r="M63" s="11">
        <v>0</v>
      </c>
      <c r="N63" s="19">
        <f t="shared" si="10"/>
        <v>2</v>
      </c>
      <c r="O63" s="20">
        <f t="shared" si="11"/>
        <v>3</v>
      </c>
      <c r="P63" s="20">
        <f t="shared" si="12"/>
        <v>5</v>
      </c>
      <c r="Q63" s="24"/>
      <c r="R63" s="11" t="s">
        <v>28</v>
      </c>
      <c r="S63" s="25"/>
      <c r="T63" s="11" t="s">
        <v>39</v>
      </c>
    </row>
    <row r="64" spans="1:23" x14ac:dyDescent="0.2">
      <c r="A64" s="31" t="s">
        <v>143</v>
      </c>
      <c r="B64" s="122" t="s">
        <v>144</v>
      </c>
      <c r="C64" s="123"/>
      <c r="D64" s="123"/>
      <c r="E64" s="123"/>
      <c r="F64" s="123"/>
      <c r="G64" s="123"/>
      <c r="H64" s="123"/>
      <c r="I64" s="124"/>
      <c r="J64" s="11">
        <v>5</v>
      </c>
      <c r="K64" s="11">
        <v>2</v>
      </c>
      <c r="L64" s="11">
        <v>1</v>
      </c>
      <c r="M64" s="11">
        <v>0</v>
      </c>
      <c r="N64" s="19">
        <f t="shared" si="10"/>
        <v>3</v>
      </c>
      <c r="O64" s="20">
        <f t="shared" si="11"/>
        <v>6</v>
      </c>
      <c r="P64" s="20">
        <f t="shared" si="12"/>
        <v>9</v>
      </c>
      <c r="Q64" s="24" t="s">
        <v>32</v>
      </c>
      <c r="R64" s="11"/>
      <c r="S64" s="25"/>
      <c r="T64" s="11" t="s">
        <v>39</v>
      </c>
    </row>
    <row r="65" spans="1:23" x14ac:dyDescent="0.2">
      <c r="A65" s="22" t="s">
        <v>25</v>
      </c>
      <c r="B65" s="119"/>
      <c r="C65" s="120"/>
      <c r="D65" s="120"/>
      <c r="E65" s="120"/>
      <c r="F65" s="120"/>
      <c r="G65" s="120"/>
      <c r="H65" s="120"/>
      <c r="I65" s="121"/>
      <c r="J65" s="22">
        <f t="shared" ref="J65:P65" si="13">SUM(J59:J64)</f>
        <v>30</v>
      </c>
      <c r="K65" s="22">
        <f t="shared" si="13"/>
        <v>10</v>
      </c>
      <c r="L65" s="22">
        <f t="shared" si="13"/>
        <v>6</v>
      </c>
      <c r="M65" s="22">
        <f t="shared" si="13"/>
        <v>0</v>
      </c>
      <c r="N65" s="22">
        <f t="shared" si="13"/>
        <v>16</v>
      </c>
      <c r="O65" s="22">
        <f t="shared" si="13"/>
        <v>38</v>
      </c>
      <c r="P65" s="22">
        <f t="shared" si="13"/>
        <v>54</v>
      </c>
      <c r="Q65" s="22">
        <f>COUNTIF(Q59:Q64,"E")</f>
        <v>5</v>
      </c>
      <c r="R65" s="22">
        <f>COUNTIF(R59:R64,"C")</f>
        <v>1</v>
      </c>
      <c r="S65" s="22">
        <f>COUNTIF(S59:S64,"VP")</f>
        <v>0</v>
      </c>
      <c r="T65" s="61">
        <f>COUNTA(T59:T64)</f>
        <v>6</v>
      </c>
      <c r="U65" s="212" t="str">
        <f>IF(Q65&gt;=SUM(R65:S65),"Corect","E trebuie să fie cel puțin egal cu C+VP")</f>
        <v>Corect</v>
      </c>
      <c r="V65" s="213"/>
      <c r="W65" s="213"/>
    </row>
    <row r="66" spans="1:23" ht="21.75" customHeight="1" x14ac:dyDescent="0.2"/>
    <row r="67" spans="1:23" s="67" customFormat="1" ht="21.75" customHeight="1" x14ac:dyDescent="0.2"/>
    <row r="68" spans="1:23" ht="18.75" customHeight="1" x14ac:dyDescent="0.2">
      <c r="A68" s="125" t="s">
        <v>46</v>
      </c>
      <c r="B68" s="125"/>
      <c r="C68" s="125"/>
      <c r="D68" s="125"/>
      <c r="E68" s="125"/>
      <c r="F68" s="125"/>
      <c r="G68" s="125"/>
      <c r="H68" s="125"/>
      <c r="I68" s="125"/>
      <c r="J68" s="125"/>
      <c r="K68" s="125"/>
      <c r="L68" s="125"/>
      <c r="M68" s="125"/>
      <c r="N68" s="125"/>
      <c r="O68" s="125"/>
      <c r="P68" s="125"/>
      <c r="Q68" s="125"/>
      <c r="R68" s="125"/>
      <c r="S68" s="125"/>
      <c r="T68" s="125"/>
    </row>
    <row r="69" spans="1:23" ht="24.75" customHeight="1" x14ac:dyDescent="0.2">
      <c r="A69" s="107" t="s">
        <v>27</v>
      </c>
      <c r="B69" s="68" t="s">
        <v>26</v>
      </c>
      <c r="C69" s="69"/>
      <c r="D69" s="69"/>
      <c r="E69" s="69"/>
      <c r="F69" s="69"/>
      <c r="G69" s="69"/>
      <c r="H69" s="69"/>
      <c r="I69" s="70"/>
      <c r="J69" s="74" t="s">
        <v>41</v>
      </c>
      <c r="K69" s="102" t="s">
        <v>24</v>
      </c>
      <c r="L69" s="103"/>
      <c r="M69" s="104"/>
      <c r="N69" s="102" t="s">
        <v>42</v>
      </c>
      <c r="O69" s="105"/>
      <c r="P69" s="106"/>
      <c r="Q69" s="102" t="s">
        <v>23</v>
      </c>
      <c r="R69" s="103"/>
      <c r="S69" s="104"/>
      <c r="T69" s="118" t="s">
        <v>22</v>
      </c>
    </row>
    <row r="70" spans="1:23" x14ac:dyDescent="0.2">
      <c r="A70" s="108"/>
      <c r="B70" s="71"/>
      <c r="C70" s="72"/>
      <c r="D70" s="72"/>
      <c r="E70" s="72"/>
      <c r="F70" s="72"/>
      <c r="G70" s="72"/>
      <c r="H70" s="72"/>
      <c r="I70" s="73"/>
      <c r="J70" s="75"/>
      <c r="K70" s="5" t="s">
        <v>28</v>
      </c>
      <c r="L70" s="5" t="s">
        <v>29</v>
      </c>
      <c r="M70" s="5" t="s">
        <v>30</v>
      </c>
      <c r="N70" s="5" t="s">
        <v>34</v>
      </c>
      <c r="O70" s="5" t="s">
        <v>7</v>
      </c>
      <c r="P70" s="5" t="s">
        <v>31</v>
      </c>
      <c r="Q70" s="5" t="s">
        <v>32</v>
      </c>
      <c r="R70" s="5" t="s">
        <v>28</v>
      </c>
      <c r="S70" s="5" t="s">
        <v>33</v>
      </c>
      <c r="T70" s="75"/>
    </row>
    <row r="71" spans="1:23" x14ac:dyDescent="0.2">
      <c r="A71" s="57" t="s">
        <v>164</v>
      </c>
      <c r="B71" s="122" t="s">
        <v>166</v>
      </c>
      <c r="C71" s="123"/>
      <c r="D71" s="123"/>
      <c r="E71" s="123"/>
      <c r="F71" s="123"/>
      <c r="G71" s="123"/>
      <c r="H71" s="123"/>
      <c r="I71" s="124"/>
      <c r="J71" s="11">
        <v>7</v>
      </c>
      <c r="K71" s="11">
        <v>2</v>
      </c>
      <c r="L71" s="11">
        <v>1</v>
      </c>
      <c r="M71" s="11">
        <v>0</v>
      </c>
      <c r="N71" s="19">
        <f>K71+L71+M71</f>
        <v>3</v>
      </c>
      <c r="O71" s="20">
        <f>P71-N71</f>
        <v>10</v>
      </c>
      <c r="P71" s="20">
        <f>ROUND(PRODUCT(J71,25)/14,0)</f>
        <v>13</v>
      </c>
      <c r="Q71" s="24" t="s">
        <v>32</v>
      </c>
      <c r="R71" s="11"/>
      <c r="S71" s="25"/>
      <c r="T71" s="11"/>
    </row>
    <row r="72" spans="1:23" x14ac:dyDescent="0.2">
      <c r="A72" s="31" t="s">
        <v>146</v>
      </c>
      <c r="B72" s="122" t="s">
        <v>147</v>
      </c>
      <c r="C72" s="123"/>
      <c r="D72" s="123"/>
      <c r="E72" s="123"/>
      <c r="F72" s="123"/>
      <c r="G72" s="123"/>
      <c r="H72" s="123"/>
      <c r="I72" s="124"/>
      <c r="J72" s="11">
        <v>8</v>
      </c>
      <c r="K72" s="11">
        <v>2</v>
      </c>
      <c r="L72" s="11">
        <v>2</v>
      </c>
      <c r="M72" s="11">
        <v>0</v>
      </c>
      <c r="N72" s="19">
        <f t="shared" ref="N72:N74" si="14">K72+L72+M72</f>
        <v>4</v>
      </c>
      <c r="O72" s="20">
        <f t="shared" ref="O72:O74" si="15">P72-N72</f>
        <v>10</v>
      </c>
      <c r="P72" s="20">
        <f t="shared" ref="P72:P74" si="16">ROUND(PRODUCT(J72,25)/14,0)</f>
        <v>14</v>
      </c>
      <c r="Q72" s="24" t="s">
        <v>32</v>
      </c>
      <c r="R72" s="11"/>
      <c r="S72" s="25"/>
      <c r="T72" s="11" t="s">
        <v>40</v>
      </c>
    </row>
    <row r="73" spans="1:23" x14ac:dyDescent="0.2">
      <c r="A73" s="31" t="s">
        <v>148</v>
      </c>
      <c r="B73" s="122" t="s">
        <v>149</v>
      </c>
      <c r="C73" s="123"/>
      <c r="D73" s="123"/>
      <c r="E73" s="123"/>
      <c r="F73" s="123"/>
      <c r="G73" s="123"/>
      <c r="H73" s="123"/>
      <c r="I73" s="124"/>
      <c r="J73" s="11">
        <v>7</v>
      </c>
      <c r="K73" s="11">
        <v>2</v>
      </c>
      <c r="L73" s="11">
        <v>1</v>
      </c>
      <c r="M73" s="11">
        <v>0</v>
      </c>
      <c r="N73" s="19">
        <f t="shared" si="14"/>
        <v>3</v>
      </c>
      <c r="O73" s="20">
        <f t="shared" si="15"/>
        <v>10</v>
      </c>
      <c r="P73" s="20">
        <f t="shared" si="16"/>
        <v>13</v>
      </c>
      <c r="Q73" s="24" t="s">
        <v>32</v>
      </c>
      <c r="R73" s="11"/>
      <c r="S73" s="25"/>
      <c r="T73" s="11"/>
    </row>
    <row r="74" spans="1:23" x14ac:dyDescent="0.2">
      <c r="A74" s="31" t="s">
        <v>150</v>
      </c>
      <c r="B74" s="122" t="s">
        <v>151</v>
      </c>
      <c r="C74" s="123"/>
      <c r="D74" s="123"/>
      <c r="E74" s="123"/>
      <c r="F74" s="123"/>
      <c r="G74" s="123"/>
      <c r="H74" s="123"/>
      <c r="I74" s="124"/>
      <c r="J74" s="11">
        <v>8</v>
      </c>
      <c r="K74" s="11">
        <v>0</v>
      </c>
      <c r="L74" s="11">
        <v>4</v>
      </c>
      <c r="M74" s="11">
        <v>0</v>
      </c>
      <c r="N74" s="19">
        <f t="shared" si="14"/>
        <v>4</v>
      </c>
      <c r="O74" s="20">
        <f t="shared" si="15"/>
        <v>10</v>
      </c>
      <c r="P74" s="20">
        <f t="shared" si="16"/>
        <v>14</v>
      </c>
      <c r="Q74" s="24"/>
      <c r="R74" s="11" t="s">
        <v>28</v>
      </c>
      <c r="S74" s="25"/>
      <c r="T74" s="11" t="s">
        <v>39</v>
      </c>
    </row>
    <row r="75" spans="1:23" x14ac:dyDescent="0.2">
      <c r="A75" s="22" t="s">
        <v>25</v>
      </c>
      <c r="B75" s="119"/>
      <c r="C75" s="120"/>
      <c r="D75" s="120"/>
      <c r="E75" s="120"/>
      <c r="F75" s="120"/>
      <c r="G75" s="120"/>
      <c r="H75" s="120"/>
      <c r="I75" s="121"/>
      <c r="J75" s="22">
        <f t="shared" ref="J75:P75" si="17">SUM(J71:J74)</f>
        <v>30</v>
      </c>
      <c r="K75" s="22">
        <f t="shared" si="17"/>
        <v>6</v>
      </c>
      <c r="L75" s="22">
        <f t="shared" si="17"/>
        <v>8</v>
      </c>
      <c r="M75" s="22">
        <f t="shared" si="17"/>
        <v>0</v>
      </c>
      <c r="N75" s="22">
        <f t="shared" si="17"/>
        <v>14</v>
      </c>
      <c r="O75" s="22">
        <f t="shared" si="17"/>
        <v>40</v>
      </c>
      <c r="P75" s="22">
        <f t="shared" si="17"/>
        <v>54</v>
      </c>
      <c r="Q75" s="22">
        <f>COUNTIF(Q71:Q74,"E")</f>
        <v>3</v>
      </c>
      <c r="R75" s="22">
        <f>COUNTIF(R71:R74,"C")</f>
        <v>1</v>
      </c>
      <c r="S75" s="22">
        <f>COUNTIF(S71:S74,"VP")</f>
        <v>0</v>
      </c>
      <c r="T75" s="61">
        <f>COUNTA(T71:T74)</f>
        <v>2</v>
      </c>
      <c r="U75" s="212" t="str">
        <f>IF(Q75&gt;=SUM(R75:S75),"Corect","E trebuie să fie cel puțin egal cu C+VP")</f>
        <v>Corect</v>
      </c>
      <c r="V75" s="213"/>
      <c r="W75" s="213"/>
    </row>
    <row r="76" spans="1:23" ht="9" customHeight="1" x14ac:dyDescent="0.2"/>
    <row r="79" spans="1:23" ht="19.5" customHeight="1" x14ac:dyDescent="0.2">
      <c r="A79" s="150" t="s">
        <v>47</v>
      </c>
      <c r="B79" s="150"/>
      <c r="C79" s="150"/>
      <c r="D79" s="150"/>
      <c r="E79" s="150"/>
      <c r="F79" s="150"/>
      <c r="G79" s="150"/>
      <c r="H79" s="150"/>
      <c r="I79" s="150"/>
      <c r="J79" s="150"/>
      <c r="K79" s="150"/>
      <c r="L79" s="150"/>
      <c r="M79" s="150"/>
      <c r="N79" s="150"/>
      <c r="O79" s="150"/>
      <c r="P79" s="150"/>
      <c r="Q79" s="150"/>
      <c r="R79" s="150"/>
      <c r="S79" s="150"/>
      <c r="T79" s="150"/>
    </row>
    <row r="80" spans="1:23" ht="27.75" customHeight="1" x14ac:dyDescent="0.2">
      <c r="A80" s="107" t="s">
        <v>27</v>
      </c>
      <c r="B80" s="68" t="s">
        <v>26</v>
      </c>
      <c r="C80" s="69"/>
      <c r="D80" s="69"/>
      <c r="E80" s="69"/>
      <c r="F80" s="69"/>
      <c r="G80" s="69"/>
      <c r="H80" s="69"/>
      <c r="I80" s="70"/>
      <c r="J80" s="74" t="s">
        <v>41</v>
      </c>
      <c r="K80" s="76" t="s">
        <v>24</v>
      </c>
      <c r="L80" s="76"/>
      <c r="M80" s="76"/>
      <c r="N80" s="76" t="s">
        <v>42</v>
      </c>
      <c r="O80" s="77"/>
      <c r="P80" s="77"/>
      <c r="Q80" s="76" t="s">
        <v>23</v>
      </c>
      <c r="R80" s="76"/>
      <c r="S80" s="76"/>
      <c r="T80" s="76" t="s">
        <v>22</v>
      </c>
    </row>
    <row r="81" spans="1:25" ht="12.75" customHeight="1" x14ac:dyDescent="0.2">
      <c r="A81" s="108"/>
      <c r="B81" s="71"/>
      <c r="C81" s="72"/>
      <c r="D81" s="72"/>
      <c r="E81" s="72"/>
      <c r="F81" s="72"/>
      <c r="G81" s="72"/>
      <c r="H81" s="72"/>
      <c r="I81" s="73"/>
      <c r="J81" s="75"/>
      <c r="K81" s="5" t="s">
        <v>28</v>
      </c>
      <c r="L81" s="5" t="s">
        <v>29</v>
      </c>
      <c r="M81" s="5" t="s">
        <v>30</v>
      </c>
      <c r="N81" s="5" t="s">
        <v>34</v>
      </c>
      <c r="O81" s="5" t="s">
        <v>7</v>
      </c>
      <c r="P81" s="5" t="s">
        <v>31</v>
      </c>
      <c r="Q81" s="5" t="s">
        <v>32</v>
      </c>
      <c r="R81" s="5" t="s">
        <v>28</v>
      </c>
      <c r="S81" s="5" t="s">
        <v>33</v>
      </c>
      <c r="T81" s="76"/>
    </row>
    <row r="82" spans="1:25" ht="12.75" hidden="1" customHeight="1" x14ac:dyDescent="0.2">
      <c r="A82" s="32"/>
      <c r="B82" s="154"/>
      <c r="C82" s="155"/>
      <c r="D82" s="155"/>
      <c r="E82" s="155"/>
      <c r="F82" s="155"/>
      <c r="G82" s="155"/>
      <c r="H82" s="155"/>
      <c r="I82" s="156"/>
      <c r="J82" s="26">
        <v>0</v>
      </c>
      <c r="K82" s="26">
        <v>0</v>
      </c>
      <c r="L82" s="26">
        <v>0</v>
      </c>
      <c r="M82" s="26">
        <v>0</v>
      </c>
      <c r="N82" s="20">
        <f>K82+L82+M82</f>
        <v>0</v>
      </c>
      <c r="O82" s="20">
        <f>P82-N82</f>
        <v>0</v>
      </c>
      <c r="P82" s="20">
        <f>ROUND(PRODUCT(J82,25)/14,0)</f>
        <v>0</v>
      </c>
      <c r="Q82" s="26"/>
      <c r="R82" s="26"/>
      <c r="S82" s="27"/>
      <c r="T82" s="11"/>
      <c r="U82" s="220" t="s">
        <v>100</v>
      </c>
      <c r="V82" s="221"/>
      <c r="W82" s="221"/>
      <c r="X82" s="221"/>
      <c r="Y82" s="221"/>
    </row>
    <row r="83" spans="1:25" x14ac:dyDescent="0.2">
      <c r="A83" s="157" t="s">
        <v>159</v>
      </c>
      <c r="B83" s="158"/>
      <c r="C83" s="158"/>
      <c r="D83" s="158"/>
      <c r="E83" s="158"/>
      <c r="F83" s="158"/>
      <c r="G83" s="158"/>
      <c r="H83" s="158"/>
      <c r="I83" s="158"/>
      <c r="J83" s="158"/>
      <c r="K83" s="158"/>
      <c r="L83" s="158"/>
      <c r="M83" s="158"/>
      <c r="N83" s="158"/>
      <c r="O83" s="158"/>
      <c r="P83" s="158"/>
      <c r="Q83" s="158"/>
      <c r="R83" s="158"/>
      <c r="S83" s="158"/>
      <c r="T83" s="159"/>
      <c r="U83" s="222" t="s">
        <v>101</v>
      </c>
      <c r="V83" s="223"/>
      <c r="W83" s="223"/>
      <c r="X83" s="223"/>
      <c r="Y83" s="224"/>
    </row>
    <row r="84" spans="1:25" x14ac:dyDescent="0.2">
      <c r="A84" s="32" t="s">
        <v>152</v>
      </c>
      <c r="B84" s="154" t="s">
        <v>165</v>
      </c>
      <c r="C84" s="155"/>
      <c r="D84" s="155"/>
      <c r="E84" s="155"/>
      <c r="F84" s="155"/>
      <c r="G84" s="155"/>
      <c r="H84" s="155"/>
      <c r="I84" s="156"/>
      <c r="J84" s="26">
        <v>5</v>
      </c>
      <c r="K84" s="26">
        <v>2</v>
      </c>
      <c r="L84" s="26">
        <v>0</v>
      </c>
      <c r="M84" s="26">
        <v>0</v>
      </c>
      <c r="N84" s="20">
        <f t="shared" ref="N84:N87" si="18">K84+L84+M84</f>
        <v>2</v>
      </c>
      <c r="O84" s="20">
        <f t="shared" ref="O84:O87" si="19">P84-N84</f>
        <v>7</v>
      </c>
      <c r="P84" s="20">
        <f t="shared" ref="P84:P89" si="20">ROUND(PRODUCT(J84,25)/14,0)</f>
        <v>9</v>
      </c>
      <c r="Q84" s="26" t="s">
        <v>32</v>
      </c>
      <c r="R84" s="26"/>
      <c r="S84" s="27"/>
      <c r="T84" s="11" t="s">
        <v>39</v>
      </c>
      <c r="U84" s="222"/>
      <c r="V84" s="223"/>
      <c r="W84" s="223"/>
      <c r="X84" s="223"/>
      <c r="Y84" s="224"/>
    </row>
    <row r="85" spans="1:25" x14ac:dyDescent="0.2">
      <c r="A85" s="34" t="s">
        <v>153</v>
      </c>
      <c r="B85" s="154" t="s">
        <v>154</v>
      </c>
      <c r="C85" s="155"/>
      <c r="D85" s="155"/>
      <c r="E85" s="155"/>
      <c r="F85" s="155"/>
      <c r="G85" s="155"/>
      <c r="H85" s="155"/>
      <c r="I85" s="156"/>
      <c r="J85" s="26">
        <v>5</v>
      </c>
      <c r="K85" s="26">
        <v>2</v>
      </c>
      <c r="L85" s="26">
        <v>0</v>
      </c>
      <c r="M85" s="26">
        <v>0</v>
      </c>
      <c r="N85" s="20">
        <f t="shared" ref="N85" si="21">K85+L85+M85</f>
        <v>2</v>
      </c>
      <c r="O85" s="20">
        <f t="shared" ref="O85" si="22">P85-N85</f>
        <v>7</v>
      </c>
      <c r="P85" s="20">
        <f t="shared" ref="P85" si="23">ROUND(PRODUCT(J85,25)/14,0)</f>
        <v>9</v>
      </c>
      <c r="Q85" s="26" t="s">
        <v>32</v>
      </c>
      <c r="R85" s="26"/>
      <c r="S85" s="27"/>
      <c r="T85" s="11" t="s">
        <v>39</v>
      </c>
      <c r="U85" s="222"/>
      <c r="V85" s="223"/>
      <c r="W85" s="223"/>
      <c r="X85" s="223"/>
      <c r="Y85" s="224"/>
    </row>
    <row r="86" spans="1:25" x14ac:dyDescent="0.2">
      <c r="A86" s="157" t="s">
        <v>160</v>
      </c>
      <c r="B86" s="158"/>
      <c r="C86" s="158"/>
      <c r="D86" s="158"/>
      <c r="E86" s="158"/>
      <c r="F86" s="158"/>
      <c r="G86" s="158"/>
      <c r="H86" s="158"/>
      <c r="I86" s="158"/>
      <c r="J86" s="158"/>
      <c r="K86" s="158"/>
      <c r="L86" s="158"/>
      <c r="M86" s="158"/>
      <c r="N86" s="158"/>
      <c r="O86" s="158"/>
      <c r="P86" s="158"/>
      <c r="Q86" s="158"/>
      <c r="R86" s="158"/>
      <c r="S86" s="158"/>
      <c r="T86" s="159"/>
      <c r="U86" s="222"/>
      <c r="V86" s="223"/>
      <c r="W86" s="223"/>
      <c r="X86" s="223"/>
      <c r="Y86" s="224"/>
    </row>
    <row r="87" spans="1:25" x14ac:dyDescent="0.2">
      <c r="A87" s="32" t="s">
        <v>155</v>
      </c>
      <c r="B87" s="154" t="s">
        <v>156</v>
      </c>
      <c r="C87" s="155"/>
      <c r="D87" s="155"/>
      <c r="E87" s="155"/>
      <c r="F87" s="155"/>
      <c r="G87" s="155"/>
      <c r="H87" s="155"/>
      <c r="I87" s="156"/>
      <c r="J87" s="26">
        <v>5</v>
      </c>
      <c r="K87" s="26">
        <v>2</v>
      </c>
      <c r="L87" s="26">
        <v>0</v>
      </c>
      <c r="M87" s="26">
        <v>0</v>
      </c>
      <c r="N87" s="20">
        <f t="shared" si="18"/>
        <v>2</v>
      </c>
      <c r="O87" s="20">
        <f t="shared" si="19"/>
        <v>7</v>
      </c>
      <c r="P87" s="20">
        <f t="shared" si="20"/>
        <v>9</v>
      </c>
      <c r="Q87" s="26" t="s">
        <v>32</v>
      </c>
      <c r="R87" s="26"/>
      <c r="S87" s="27"/>
      <c r="T87" s="11" t="s">
        <v>39</v>
      </c>
    </row>
    <row r="88" spans="1:25" x14ac:dyDescent="0.2">
      <c r="A88" s="34" t="s">
        <v>157</v>
      </c>
      <c r="B88" s="154" t="s">
        <v>158</v>
      </c>
      <c r="C88" s="155"/>
      <c r="D88" s="155"/>
      <c r="E88" s="155"/>
      <c r="F88" s="155"/>
      <c r="G88" s="155"/>
      <c r="H88" s="155"/>
      <c r="I88" s="156"/>
      <c r="J88" s="26">
        <v>5</v>
      </c>
      <c r="K88" s="26">
        <v>2</v>
      </c>
      <c r="L88" s="26">
        <v>0</v>
      </c>
      <c r="M88" s="26">
        <v>0</v>
      </c>
      <c r="N88" s="20">
        <f t="shared" ref="N88" si="24">K88+L88+M88</f>
        <v>2</v>
      </c>
      <c r="O88" s="20">
        <f t="shared" ref="O88" si="25">P88-N88</f>
        <v>7</v>
      </c>
      <c r="P88" s="20">
        <f t="shared" ref="P88" si="26">ROUND(PRODUCT(J88,25)/14,0)</f>
        <v>9</v>
      </c>
      <c r="Q88" s="26" t="s">
        <v>32</v>
      </c>
      <c r="R88" s="26"/>
      <c r="S88" s="27"/>
      <c r="T88" s="11" t="s">
        <v>39</v>
      </c>
    </row>
    <row r="89" spans="1:25" ht="12.75" hidden="1" customHeight="1" x14ac:dyDescent="0.2">
      <c r="A89" s="32"/>
      <c r="B89" s="154"/>
      <c r="C89" s="155"/>
      <c r="D89" s="155"/>
      <c r="E89" s="155"/>
      <c r="F89" s="155"/>
      <c r="G89" s="155"/>
      <c r="H89" s="155"/>
      <c r="I89" s="156"/>
      <c r="J89" s="26">
        <v>0</v>
      </c>
      <c r="K89" s="26">
        <v>0</v>
      </c>
      <c r="L89" s="26">
        <v>0</v>
      </c>
      <c r="M89" s="26">
        <v>0</v>
      </c>
      <c r="N89" s="20">
        <f t="shared" ref="N89" si="27">K89+L89+M89</f>
        <v>0</v>
      </c>
      <c r="O89" s="20">
        <f t="shared" ref="O89" si="28">P89-N89</f>
        <v>0</v>
      </c>
      <c r="P89" s="20">
        <f t="shared" si="20"/>
        <v>0</v>
      </c>
      <c r="Q89" s="26"/>
      <c r="R89" s="26"/>
      <c r="S89" s="27"/>
      <c r="T89" s="11"/>
    </row>
    <row r="90" spans="1:25" ht="24.75" customHeight="1" x14ac:dyDescent="0.2">
      <c r="A90" s="172" t="s">
        <v>49</v>
      </c>
      <c r="B90" s="173"/>
      <c r="C90" s="173"/>
      <c r="D90" s="173"/>
      <c r="E90" s="173"/>
      <c r="F90" s="173"/>
      <c r="G90" s="173"/>
      <c r="H90" s="173"/>
      <c r="I90" s="174"/>
      <c r="J90" s="23">
        <f t="shared" ref="J90:P90" si="29">SUM(J82,J84,J87,J89)</f>
        <v>10</v>
      </c>
      <c r="K90" s="23">
        <f t="shared" si="29"/>
        <v>4</v>
      </c>
      <c r="L90" s="23">
        <f t="shared" si="29"/>
        <v>0</v>
      </c>
      <c r="M90" s="23">
        <f t="shared" si="29"/>
        <v>0</v>
      </c>
      <c r="N90" s="23">
        <f t="shared" si="29"/>
        <v>4</v>
      </c>
      <c r="O90" s="23">
        <f t="shared" si="29"/>
        <v>14</v>
      </c>
      <c r="P90" s="23">
        <f t="shared" si="29"/>
        <v>18</v>
      </c>
      <c r="Q90" s="23">
        <f>COUNTIF(Q82,"E")+COUNTIF(Q84,"E")+COUNTIF(Q87,"E")+COUNTIF(Q89,"E")</f>
        <v>2</v>
      </c>
      <c r="R90" s="23">
        <f>COUNTIF(R82,"C")+COUNTIF(R84,"C")+COUNTIF(R87,"C")+COUNTIF(R89,"C")</f>
        <v>0</v>
      </c>
      <c r="S90" s="23">
        <f>COUNTIF(S82,"VP")+COUNTIF(S84,"VP")+COUNTIF(S87,"VP")+COUNTIF(S89,"VP")</f>
        <v>0</v>
      </c>
      <c r="T90" s="28"/>
    </row>
    <row r="91" spans="1:25" ht="13.5" customHeight="1" x14ac:dyDescent="0.2">
      <c r="A91" s="175" t="s">
        <v>50</v>
      </c>
      <c r="B91" s="176"/>
      <c r="C91" s="176"/>
      <c r="D91" s="176"/>
      <c r="E91" s="176"/>
      <c r="F91" s="176"/>
      <c r="G91" s="176"/>
      <c r="H91" s="176"/>
      <c r="I91" s="176"/>
      <c r="J91" s="177"/>
      <c r="K91" s="23">
        <f t="shared" ref="K91:P91" si="30">SUM(K82,K84,K87,K89)*14</f>
        <v>56</v>
      </c>
      <c r="L91" s="23">
        <f t="shared" si="30"/>
        <v>0</v>
      </c>
      <c r="M91" s="23">
        <f t="shared" si="30"/>
        <v>0</v>
      </c>
      <c r="N91" s="23">
        <f t="shared" si="30"/>
        <v>56</v>
      </c>
      <c r="O91" s="23">
        <f t="shared" si="30"/>
        <v>196</v>
      </c>
      <c r="P91" s="23">
        <f t="shared" si="30"/>
        <v>252</v>
      </c>
      <c r="Q91" s="166"/>
      <c r="R91" s="167"/>
      <c r="S91" s="167"/>
      <c r="T91" s="168"/>
    </row>
    <row r="92" spans="1:25" x14ac:dyDescent="0.2">
      <c r="A92" s="178"/>
      <c r="B92" s="179"/>
      <c r="C92" s="179"/>
      <c r="D92" s="179"/>
      <c r="E92" s="179"/>
      <c r="F92" s="179"/>
      <c r="G92" s="179"/>
      <c r="H92" s="179"/>
      <c r="I92" s="179"/>
      <c r="J92" s="180"/>
      <c r="K92" s="160">
        <f>SUM(K91:M91)</f>
        <v>56</v>
      </c>
      <c r="L92" s="161"/>
      <c r="M92" s="162"/>
      <c r="N92" s="163">
        <f>SUM(N91:O91)</f>
        <v>252</v>
      </c>
      <c r="O92" s="164"/>
      <c r="P92" s="165"/>
      <c r="Q92" s="169"/>
      <c r="R92" s="170"/>
      <c r="S92" s="170"/>
      <c r="T92" s="171"/>
    </row>
    <row r="93" spans="1:25" x14ac:dyDescent="0.2">
      <c r="A93" s="12"/>
      <c r="B93" s="12"/>
      <c r="C93" s="12"/>
      <c r="D93" s="12"/>
      <c r="E93" s="12"/>
      <c r="F93" s="12"/>
      <c r="G93" s="12"/>
      <c r="H93" s="12"/>
      <c r="I93" s="12"/>
      <c r="J93" s="12"/>
      <c r="K93" s="13"/>
      <c r="L93" s="13"/>
      <c r="M93" s="13"/>
      <c r="N93" s="14"/>
      <c r="O93" s="14"/>
      <c r="P93" s="14"/>
      <c r="Q93" s="15"/>
      <c r="R93" s="15"/>
      <c r="S93" s="15"/>
      <c r="T93" s="15"/>
    </row>
    <row r="94" spans="1:25" x14ac:dyDescent="0.2">
      <c r="B94" s="2"/>
      <c r="C94" s="2"/>
      <c r="D94" s="2"/>
      <c r="E94" s="2"/>
      <c r="F94" s="2"/>
      <c r="G94" s="2"/>
      <c r="M94" s="8"/>
      <c r="N94" s="8"/>
      <c r="O94" s="8"/>
      <c r="P94" s="8"/>
      <c r="Q94" s="8"/>
      <c r="R94" s="8"/>
      <c r="S94" s="8"/>
    </row>
    <row r="95" spans="1:25" s="63" customFormat="1" x14ac:dyDescent="0.2">
      <c r="B95" s="66"/>
      <c r="C95" s="66"/>
      <c r="D95" s="66"/>
      <c r="E95" s="66"/>
      <c r="F95" s="66"/>
      <c r="G95" s="66"/>
      <c r="M95" s="64"/>
      <c r="N95" s="64"/>
      <c r="O95" s="64"/>
      <c r="P95" s="64"/>
      <c r="Q95" s="64"/>
      <c r="R95" s="64"/>
      <c r="S95" s="64"/>
    </row>
    <row r="96" spans="1:25" ht="15" customHeight="1" x14ac:dyDescent="0.2">
      <c r="A96" s="12"/>
      <c r="B96" s="12"/>
      <c r="C96" s="12"/>
      <c r="D96" s="12"/>
      <c r="E96" s="12"/>
      <c r="F96" s="12"/>
      <c r="G96" s="12"/>
      <c r="H96" s="12"/>
      <c r="I96" s="12"/>
      <c r="J96" s="12"/>
      <c r="K96" s="13"/>
      <c r="L96" s="13"/>
      <c r="M96" s="13"/>
      <c r="N96" s="16"/>
      <c r="O96" s="16"/>
      <c r="P96" s="16"/>
      <c r="Q96" s="16"/>
      <c r="R96" s="16"/>
      <c r="S96" s="16"/>
      <c r="T96" s="16"/>
    </row>
    <row r="97" spans="1:20" s="67" customFormat="1" ht="15" customHeight="1" x14ac:dyDescent="0.2">
      <c r="A97" s="12"/>
      <c r="B97" s="12"/>
      <c r="C97" s="12"/>
      <c r="D97" s="12"/>
      <c r="E97" s="12"/>
      <c r="F97" s="12"/>
      <c r="G97" s="12"/>
      <c r="H97" s="12"/>
      <c r="I97" s="12"/>
      <c r="J97" s="12"/>
      <c r="K97" s="13"/>
      <c r="L97" s="13"/>
      <c r="M97" s="13"/>
      <c r="N97" s="16"/>
      <c r="O97" s="16"/>
      <c r="P97" s="16"/>
      <c r="Q97" s="16"/>
      <c r="R97" s="16"/>
      <c r="S97" s="16"/>
      <c r="T97" s="16"/>
    </row>
    <row r="98" spans="1:20" s="67" customFormat="1" ht="15" customHeight="1" x14ac:dyDescent="0.2">
      <c r="A98" s="12"/>
      <c r="B98" s="12"/>
      <c r="C98" s="12"/>
      <c r="D98" s="12"/>
      <c r="E98" s="12"/>
      <c r="F98" s="12"/>
      <c r="G98" s="12"/>
      <c r="H98" s="12"/>
      <c r="I98" s="12"/>
      <c r="J98" s="12"/>
      <c r="K98" s="13"/>
      <c r="L98" s="13"/>
      <c r="M98" s="13"/>
      <c r="N98" s="16"/>
      <c r="O98" s="16"/>
      <c r="P98" s="16"/>
      <c r="Q98" s="16"/>
      <c r="R98" s="16"/>
      <c r="S98" s="16"/>
      <c r="T98" s="16"/>
    </row>
    <row r="99" spans="1:20" s="67" customFormat="1" ht="15" customHeight="1" x14ac:dyDescent="0.2">
      <c r="A99" s="12"/>
      <c r="B99" s="12"/>
      <c r="C99" s="12"/>
      <c r="D99" s="12"/>
      <c r="E99" s="12"/>
      <c r="F99" s="12"/>
      <c r="G99" s="12"/>
      <c r="H99" s="12"/>
      <c r="I99" s="12"/>
      <c r="J99" s="12"/>
      <c r="K99" s="13"/>
      <c r="L99" s="13"/>
      <c r="M99" s="13"/>
      <c r="N99" s="16"/>
      <c r="O99" s="16"/>
      <c r="P99" s="16"/>
      <c r="Q99" s="16"/>
      <c r="R99" s="16"/>
      <c r="S99" s="16"/>
      <c r="T99" s="16"/>
    </row>
    <row r="100" spans="1:20" s="67" customFormat="1" ht="15" customHeight="1" x14ac:dyDescent="0.2">
      <c r="A100" s="12"/>
      <c r="B100" s="12"/>
      <c r="C100" s="12"/>
      <c r="D100" s="12"/>
      <c r="E100" s="12"/>
      <c r="F100" s="12"/>
      <c r="G100" s="12"/>
      <c r="H100" s="12"/>
      <c r="I100" s="12"/>
      <c r="J100" s="12"/>
      <c r="K100" s="13"/>
      <c r="L100" s="13"/>
      <c r="M100" s="13"/>
      <c r="N100" s="16"/>
      <c r="O100" s="16"/>
      <c r="P100" s="16"/>
      <c r="Q100" s="16"/>
      <c r="R100" s="16"/>
      <c r="S100" s="16"/>
      <c r="T100" s="16"/>
    </row>
    <row r="101" spans="1:20" ht="15" customHeight="1" x14ac:dyDescent="0.2">
      <c r="A101" s="12"/>
      <c r="B101" s="12"/>
      <c r="C101" s="12"/>
      <c r="D101" s="12"/>
      <c r="E101" s="12"/>
      <c r="F101" s="12"/>
      <c r="G101" s="12"/>
      <c r="H101" s="12"/>
      <c r="I101" s="12"/>
      <c r="J101" s="12"/>
      <c r="K101" s="13"/>
      <c r="L101" s="13"/>
      <c r="M101" s="13"/>
      <c r="N101" s="16"/>
      <c r="O101" s="16"/>
      <c r="P101" s="16"/>
      <c r="Q101" s="16"/>
      <c r="R101" s="16"/>
      <c r="S101" s="16"/>
      <c r="T101" s="16"/>
    </row>
    <row r="102" spans="1:20" ht="24" customHeight="1" x14ac:dyDescent="0.2">
      <c r="A102" s="72" t="s">
        <v>51</v>
      </c>
      <c r="B102" s="72"/>
      <c r="C102" s="72"/>
      <c r="D102" s="72"/>
      <c r="E102" s="72"/>
      <c r="F102" s="72"/>
      <c r="G102" s="72"/>
      <c r="H102" s="72"/>
      <c r="I102" s="72"/>
      <c r="J102" s="72"/>
      <c r="K102" s="72"/>
      <c r="L102" s="72"/>
      <c r="M102" s="72"/>
      <c r="N102" s="72"/>
      <c r="O102" s="72"/>
      <c r="P102" s="72"/>
      <c r="Q102" s="72"/>
      <c r="R102" s="72"/>
      <c r="S102" s="72"/>
      <c r="T102" s="72"/>
    </row>
    <row r="103" spans="1:20" ht="16.5" customHeight="1" x14ac:dyDescent="0.2">
      <c r="A103" s="119" t="s">
        <v>53</v>
      </c>
      <c r="B103" s="120"/>
      <c r="C103" s="120"/>
      <c r="D103" s="120"/>
      <c r="E103" s="120"/>
      <c r="F103" s="120"/>
      <c r="G103" s="120"/>
      <c r="H103" s="120"/>
      <c r="I103" s="120"/>
      <c r="J103" s="120"/>
      <c r="K103" s="120"/>
      <c r="L103" s="120"/>
      <c r="M103" s="120"/>
      <c r="N103" s="120"/>
      <c r="O103" s="120"/>
      <c r="P103" s="120"/>
      <c r="Q103" s="120"/>
      <c r="R103" s="120"/>
      <c r="S103" s="120"/>
      <c r="T103" s="121"/>
    </row>
    <row r="104" spans="1:20" ht="34.5" customHeight="1" x14ac:dyDescent="0.2">
      <c r="A104" s="100" t="s">
        <v>27</v>
      </c>
      <c r="B104" s="100" t="s">
        <v>26</v>
      </c>
      <c r="C104" s="100"/>
      <c r="D104" s="100"/>
      <c r="E104" s="100"/>
      <c r="F104" s="100"/>
      <c r="G104" s="100"/>
      <c r="H104" s="100"/>
      <c r="I104" s="100"/>
      <c r="J104" s="78" t="s">
        <v>41</v>
      </c>
      <c r="K104" s="78" t="s">
        <v>24</v>
      </c>
      <c r="L104" s="78"/>
      <c r="M104" s="78"/>
      <c r="N104" s="78" t="s">
        <v>42</v>
      </c>
      <c r="O104" s="78"/>
      <c r="P104" s="78"/>
      <c r="Q104" s="78" t="s">
        <v>23</v>
      </c>
      <c r="R104" s="78"/>
      <c r="S104" s="78"/>
      <c r="T104" s="78" t="s">
        <v>22</v>
      </c>
    </row>
    <row r="105" spans="1:20" x14ac:dyDescent="0.2">
      <c r="A105" s="100"/>
      <c r="B105" s="100"/>
      <c r="C105" s="100"/>
      <c r="D105" s="100"/>
      <c r="E105" s="100"/>
      <c r="F105" s="100"/>
      <c r="G105" s="100"/>
      <c r="H105" s="100"/>
      <c r="I105" s="100"/>
      <c r="J105" s="78"/>
      <c r="K105" s="30" t="s">
        <v>28</v>
      </c>
      <c r="L105" s="30" t="s">
        <v>29</v>
      </c>
      <c r="M105" s="30" t="s">
        <v>30</v>
      </c>
      <c r="N105" s="30" t="s">
        <v>34</v>
      </c>
      <c r="O105" s="30" t="s">
        <v>7</v>
      </c>
      <c r="P105" s="30" t="s">
        <v>31</v>
      </c>
      <c r="Q105" s="30" t="s">
        <v>32</v>
      </c>
      <c r="R105" s="30" t="s">
        <v>28</v>
      </c>
      <c r="S105" s="30" t="s">
        <v>33</v>
      </c>
      <c r="T105" s="78"/>
    </row>
    <row r="106" spans="1:20" x14ac:dyDescent="0.2">
      <c r="A106" s="33" t="str">
        <f>IF(ISNA(INDEX($A$35:$T$94,MATCH($B106,$B$35:$B$94,0),1)),"",INDEX($A$35:$T$94,MATCH($B106,$B$35:$B$94,0),1))</f>
        <v>UMR5101</v>
      </c>
      <c r="B106" s="101" t="s">
        <v>113</v>
      </c>
      <c r="C106" s="101"/>
      <c r="D106" s="101"/>
      <c r="E106" s="101"/>
      <c r="F106" s="101"/>
      <c r="G106" s="101"/>
      <c r="H106" s="101"/>
      <c r="I106" s="101"/>
      <c r="J106" s="20">
        <f>IF(ISNA(INDEX($A$35:$T$94,MATCH($B106,$B$35:$B$94,0),10)),"",INDEX($A$35:$T$94,MATCH($B106,$B$35:$B$94,0),10))</f>
        <v>6</v>
      </c>
      <c r="K106" s="20">
        <f>IF(ISNA(INDEX($A$35:$T$94,MATCH($B106,$B$35:$B$94,0),11)),"",INDEX($A$35:$T$94,MATCH($B106,$B$35:$B$94,0),11))</f>
        <v>2</v>
      </c>
      <c r="L106" s="20">
        <f>IF(ISNA(INDEX($A$35:$T$94,MATCH($B106,$B$35:$B$94,0),12)),"",INDEX($A$35:$T$94,MATCH($B106,$B$35:$B$94,0),12))</f>
        <v>1</v>
      </c>
      <c r="M106" s="20">
        <f>IF(ISNA(INDEX($A$35:$T$94,MATCH($B106,$B$35:$B$94,0),13)),"",INDEX($A$35:$T$94,MATCH($B106,$B$35:$B$94,0),13))</f>
        <v>0</v>
      </c>
      <c r="N106" s="20">
        <f>IF(ISNA(INDEX($A$35:$T$94,MATCH($B106,$B$35:$B$94,0),14)),"",INDEX($A$35:$T$94,MATCH($B106,$B$35:$B$94,0),14))</f>
        <v>3</v>
      </c>
      <c r="O106" s="20">
        <f>IF(ISNA(INDEX($A$35:$T$94,MATCH($B106,$B$35:$B$94,0),15)),"",INDEX($A$35:$T$94,MATCH($B106,$B$35:$B$94,0),15))</f>
        <v>8</v>
      </c>
      <c r="P106" s="20">
        <f>IF(ISNA(INDEX($A$35:$T$94,MATCH($B106,$B$35:$B$94,0),16)),"",INDEX($A$35:$T$94,MATCH($B106,$B$35:$B$94,0),16))</f>
        <v>11</v>
      </c>
      <c r="Q106" s="29" t="str">
        <f>IF(ISNA(INDEX($A$35:$T$94,MATCH($B106,$B$35:$B$94,0),17)),"",INDEX($A$35:$T$94,MATCH($B106,$B$35:$B$94,0),17))</f>
        <v>E</v>
      </c>
      <c r="R106" s="29">
        <f>IF(ISNA(INDEX($A$35:$T$94,MATCH($B106,$B$35:$B$94,0),18)),"",INDEX($A$35:$T$94,MATCH($B106,$B$35:$B$94,0),18))</f>
        <v>0</v>
      </c>
      <c r="S106" s="29">
        <f>IF(ISNA(INDEX($A$35:$T$94,MATCH($B106,$B$35:$B$94,0),19)),"",INDEX($A$35:$T$94,MATCH($B106,$B$35:$B$94,0),19))</f>
        <v>0</v>
      </c>
      <c r="T106" s="21" t="s">
        <v>37</v>
      </c>
    </row>
    <row r="107" spans="1:20" x14ac:dyDescent="0.2">
      <c r="A107" s="33" t="str">
        <f>IF(ISNA(INDEX($A$35:$T$94,MATCH($B107,$B$35:$B$94,0),1)),"",INDEX($A$35:$T$94,MATCH($B107,$B$35:$B$94,0),1))</f>
        <v>UMR5105</v>
      </c>
      <c r="B107" s="101" t="s">
        <v>121</v>
      </c>
      <c r="C107" s="101"/>
      <c r="D107" s="101"/>
      <c r="E107" s="101"/>
      <c r="F107" s="101"/>
      <c r="G107" s="101"/>
      <c r="H107" s="101"/>
      <c r="I107" s="101"/>
      <c r="J107" s="20">
        <f>IF(ISNA(INDEX($A$35:$T$94,MATCH($B107,$B$35:$B$94,0),10)),"",INDEX($A$35:$T$94,MATCH($B107,$B$35:$B$94,0),10))</f>
        <v>6</v>
      </c>
      <c r="K107" s="20">
        <f>IF(ISNA(INDEX($A$35:$T$94,MATCH($B107,$B$35:$B$94,0),11)),"",INDEX($A$35:$T$94,MATCH($B107,$B$35:$B$94,0),11))</f>
        <v>2</v>
      </c>
      <c r="L107" s="20">
        <f>IF(ISNA(INDEX($A$35:$T$94,MATCH($B107,$B$35:$B$94,0),12)),"",INDEX($A$35:$T$94,MATCH($B107,$B$35:$B$94,0),12))</f>
        <v>1</v>
      </c>
      <c r="M107" s="20">
        <f>IF(ISNA(INDEX($A$35:$T$94,MATCH($B107,$B$35:$B$94,0),13)),"",INDEX($A$35:$T$94,MATCH($B107,$B$35:$B$94,0),13))</f>
        <v>0</v>
      </c>
      <c r="N107" s="20">
        <f>IF(ISNA(INDEX($A$35:$T$94,MATCH($B107,$B$35:$B$94,0),14)),"",INDEX($A$35:$T$94,MATCH($B107,$B$35:$B$94,0),14))</f>
        <v>3</v>
      </c>
      <c r="O107" s="20">
        <f>IF(ISNA(INDEX($A$35:$T$94,MATCH($B107,$B$35:$B$94,0),15)),"",INDEX($A$35:$T$94,MATCH($B107,$B$35:$B$94,0),15))</f>
        <v>8</v>
      </c>
      <c r="P107" s="20">
        <f>IF(ISNA(INDEX($A$35:$T$94,MATCH($B107,$B$35:$B$94,0),16)),"",INDEX($A$35:$T$94,MATCH($B107,$B$35:$B$94,0),16))</f>
        <v>11</v>
      </c>
      <c r="Q107" s="29">
        <f>IF(ISNA(INDEX($A$35:$T$94,MATCH($B107,$B$35:$B$94,0),17)),"",INDEX($A$35:$T$94,MATCH($B107,$B$35:$B$94,0),17))</f>
        <v>0</v>
      </c>
      <c r="R107" s="29" t="str">
        <f>IF(ISNA(INDEX($A$35:$T$94,MATCH($B107,$B$35:$B$94,0),18)),"",INDEX($A$35:$T$94,MATCH($B107,$B$35:$B$94,0),18))</f>
        <v>C</v>
      </c>
      <c r="S107" s="29">
        <f>IF(ISNA(INDEX($A$35:$T$94,MATCH($B107,$B$35:$B$94,0),19)),"",INDEX($A$35:$T$94,MATCH($B107,$B$35:$B$94,0),19))</f>
        <v>0</v>
      </c>
      <c r="T107" s="21" t="s">
        <v>37</v>
      </c>
    </row>
    <row r="108" spans="1:20" ht="27" customHeight="1" x14ac:dyDescent="0.2">
      <c r="A108" s="91" t="s">
        <v>49</v>
      </c>
      <c r="B108" s="92"/>
      <c r="C108" s="92"/>
      <c r="D108" s="92"/>
      <c r="E108" s="92"/>
      <c r="F108" s="92"/>
      <c r="G108" s="92"/>
      <c r="H108" s="92"/>
      <c r="I108" s="93"/>
      <c r="J108" s="41">
        <f t="shared" ref="J108:P108" si="31">SUM(J106:J107)</f>
        <v>12</v>
      </c>
      <c r="K108" s="41">
        <f t="shared" si="31"/>
        <v>4</v>
      </c>
      <c r="L108" s="41">
        <f t="shared" si="31"/>
        <v>2</v>
      </c>
      <c r="M108" s="41">
        <f t="shared" si="31"/>
        <v>0</v>
      </c>
      <c r="N108" s="41">
        <f t="shared" si="31"/>
        <v>6</v>
      </c>
      <c r="O108" s="41">
        <f t="shared" si="31"/>
        <v>16</v>
      </c>
      <c r="P108" s="41">
        <f t="shared" si="31"/>
        <v>22</v>
      </c>
      <c r="Q108" s="42">
        <f>COUNTIF(Q106:Q107,"E")</f>
        <v>1</v>
      </c>
      <c r="R108" s="42">
        <f>COUNTIF(R106:R107,"C")</f>
        <v>1</v>
      </c>
      <c r="S108" s="42">
        <f>COUNTIF(S106:S107,"VP")</f>
        <v>0</v>
      </c>
      <c r="T108" s="43"/>
    </row>
    <row r="109" spans="1:20" ht="12.75" customHeight="1" x14ac:dyDescent="0.2">
      <c r="A109" s="94" t="s">
        <v>50</v>
      </c>
      <c r="B109" s="95"/>
      <c r="C109" s="95"/>
      <c r="D109" s="95"/>
      <c r="E109" s="95"/>
      <c r="F109" s="95"/>
      <c r="G109" s="95"/>
      <c r="H109" s="95"/>
      <c r="I109" s="95"/>
      <c r="J109" s="96"/>
      <c r="K109" s="41">
        <f>K108*14</f>
        <v>56</v>
      </c>
      <c r="L109" s="41">
        <f>L108*14</f>
        <v>28</v>
      </c>
      <c r="M109" s="41">
        <f t="shared" ref="M109:P109" si="32">M108*14</f>
        <v>0</v>
      </c>
      <c r="N109" s="41">
        <f t="shared" si="32"/>
        <v>84</v>
      </c>
      <c r="O109" s="41">
        <f t="shared" si="32"/>
        <v>224</v>
      </c>
      <c r="P109" s="41">
        <f t="shared" si="32"/>
        <v>308</v>
      </c>
      <c r="Q109" s="79"/>
      <c r="R109" s="80"/>
      <c r="S109" s="80"/>
      <c r="T109" s="81"/>
    </row>
    <row r="110" spans="1:20" x14ac:dyDescent="0.2">
      <c r="A110" s="97"/>
      <c r="B110" s="98"/>
      <c r="C110" s="98"/>
      <c r="D110" s="98"/>
      <c r="E110" s="98"/>
      <c r="F110" s="98"/>
      <c r="G110" s="98"/>
      <c r="H110" s="98"/>
      <c r="I110" s="98"/>
      <c r="J110" s="99"/>
      <c r="K110" s="88">
        <f>SUM(K109:M109)</f>
        <v>84</v>
      </c>
      <c r="L110" s="89"/>
      <c r="M110" s="90"/>
      <c r="N110" s="85">
        <f>SUM(N109:O109)</f>
        <v>308</v>
      </c>
      <c r="O110" s="86"/>
      <c r="P110" s="87"/>
      <c r="Q110" s="82"/>
      <c r="R110" s="83"/>
      <c r="S110" s="83"/>
      <c r="T110" s="84"/>
    </row>
    <row r="112" spans="1:20" ht="12.75" customHeight="1" x14ac:dyDescent="0.2"/>
    <row r="113" spans="1:20" ht="23.25" customHeight="1" x14ac:dyDescent="0.2">
      <c r="A113" s="100" t="s">
        <v>74</v>
      </c>
      <c r="B113" s="181"/>
      <c r="C113" s="181"/>
      <c r="D113" s="181"/>
      <c r="E113" s="181"/>
      <c r="F113" s="181"/>
      <c r="G113" s="181"/>
      <c r="H113" s="181"/>
      <c r="I113" s="181"/>
      <c r="J113" s="181"/>
      <c r="K113" s="181"/>
      <c r="L113" s="181"/>
      <c r="M113" s="181"/>
      <c r="N113" s="181"/>
      <c r="O113" s="181"/>
      <c r="P113" s="181"/>
      <c r="Q113" s="181"/>
      <c r="R113" s="181"/>
      <c r="S113" s="181"/>
      <c r="T113" s="181"/>
    </row>
    <row r="114" spans="1:20" ht="26.25" customHeight="1" x14ac:dyDescent="0.2">
      <c r="A114" s="100" t="s">
        <v>27</v>
      </c>
      <c r="B114" s="100" t="s">
        <v>26</v>
      </c>
      <c r="C114" s="100"/>
      <c r="D114" s="100"/>
      <c r="E114" s="100"/>
      <c r="F114" s="100"/>
      <c r="G114" s="100"/>
      <c r="H114" s="100"/>
      <c r="I114" s="100"/>
      <c r="J114" s="78" t="s">
        <v>41</v>
      </c>
      <c r="K114" s="78" t="s">
        <v>24</v>
      </c>
      <c r="L114" s="78"/>
      <c r="M114" s="78"/>
      <c r="N114" s="78" t="s">
        <v>42</v>
      </c>
      <c r="O114" s="78"/>
      <c r="P114" s="78"/>
      <c r="Q114" s="78" t="s">
        <v>23</v>
      </c>
      <c r="R114" s="78"/>
      <c r="S114" s="78"/>
      <c r="T114" s="78" t="s">
        <v>22</v>
      </c>
    </row>
    <row r="115" spans="1:20" x14ac:dyDescent="0.2">
      <c r="A115" s="100"/>
      <c r="B115" s="100"/>
      <c r="C115" s="100"/>
      <c r="D115" s="100"/>
      <c r="E115" s="100"/>
      <c r="F115" s="100"/>
      <c r="G115" s="100"/>
      <c r="H115" s="100"/>
      <c r="I115" s="100"/>
      <c r="J115" s="78"/>
      <c r="K115" s="30" t="s">
        <v>28</v>
      </c>
      <c r="L115" s="30" t="s">
        <v>29</v>
      </c>
      <c r="M115" s="30" t="s">
        <v>30</v>
      </c>
      <c r="N115" s="30" t="s">
        <v>34</v>
      </c>
      <c r="O115" s="30" t="s">
        <v>7</v>
      </c>
      <c r="P115" s="30" t="s">
        <v>31</v>
      </c>
      <c r="Q115" s="30" t="s">
        <v>32</v>
      </c>
      <c r="R115" s="30" t="s">
        <v>28</v>
      </c>
      <c r="S115" s="30" t="s">
        <v>33</v>
      </c>
      <c r="T115" s="78"/>
    </row>
    <row r="116" spans="1:20" x14ac:dyDescent="0.2">
      <c r="A116" s="33" t="str">
        <f t="shared" ref="A116:A130" si="33">IF(ISNA(INDEX($A$35:$T$94,MATCH($B116,$B$35:$B$94,0),1)),"",INDEX($A$35:$T$94,MATCH($B116,$B$35:$B$94,0),1))</f>
        <v>UMR4102</v>
      </c>
      <c r="B116" s="101" t="s">
        <v>115</v>
      </c>
      <c r="C116" s="101"/>
      <c r="D116" s="101"/>
      <c r="E116" s="101"/>
      <c r="F116" s="101"/>
      <c r="G116" s="101"/>
      <c r="H116" s="101"/>
      <c r="I116" s="101"/>
      <c r="J116" s="20">
        <f t="shared" ref="J116:J130" si="34">IF(ISNA(INDEX($A$35:$T$94,MATCH($B116,$B$35:$B$94,0),10)),"",INDEX($A$35:$T$94,MATCH($B116,$B$35:$B$94,0),10))</f>
        <v>6</v>
      </c>
      <c r="K116" s="20">
        <f t="shared" ref="K116:K130" si="35">IF(ISNA(INDEX($A$35:$T$94,MATCH($B116,$B$35:$B$94,0),11)),"",INDEX($A$35:$T$94,MATCH($B116,$B$35:$B$94,0),11))</f>
        <v>2</v>
      </c>
      <c r="L116" s="20">
        <f t="shared" ref="L116:L130" si="36">IF(ISNA(INDEX($A$35:$T$94,MATCH($B116,$B$35:$B$94,0),12)),"",INDEX($A$35:$T$94,MATCH($B116,$B$35:$B$94,0),12))</f>
        <v>1</v>
      </c>
      <c r="M116" s="20">
        <f t="shared" ref="M116:M130" si="37">IF(ISNA(INDEX($A$35:$T$94,MATCH($B116,$B$35:$B$94,0),13)),"",INDEX($A$35:$T$94,MATCH($B116,$B$35:$B$94,0),13))</f>
        <v>0</v>
      </c>
      <c r="N116" s="20">
        <f t="shared" ref="N116:N130" si="38">IF(ISNA(INDEX($A$35:$T$94,MATCH($B116,$B$35:$B$94,0),14)),"",INDEX($A$35:$T$94,MATCH($B116,$B$35:$B$94,0),14))</f>
        <v>3</v>
      </c>
      <c r="O116" s="20">
        <f t="shared" ref="O116:O130" si="39">IF(ISNA(INDEX($A$35:$T$94,MATCH($B116,$B$35:$B$94,0),15)),"",INDEX($A$35:$T$94,MATCH($B116,$B$35:$B$94,0),15))</f>
        <v>8</v>
      </c>
      <c r="P116" s="20">
        <f t="shared" ref="P116:P130" si="40">IF(ISNA(INDEX($A$35:$T$94,MATCH($B116,$B$35:$B$94,0),16)),"",INDEX($A$35:$T$94,MATCH($B116,$B$35:$B$94,0),16))</f>
        <v>11</v>
      </c>
      <c r="Q116" s="29" t="str">
        <f t="shared" ref="Q116:Q130" si="41">IF(ISNA(INDEX($A$35:$T$94,MATCH($B116,$B$35:$B$94,0),17)),"",INDEX($A$35:$T$94,MATCH($B116,$B$35:$B$94,0),17))</f>
        <v>E</v>
      </c>
      <c r="R116" s="29">
        <f t="shared" ref="R116:R130" si="42">IF(ISNA(INDEX($A$35:$T$94,MATCH($B116,$B$35:$B$94,0),18)),"",INDEX($A$35:$T$94,MATCH($B116,$B$35:$B$94,0),18))</f>
        <v>0</v>
      </c>
      <c r="S116" s="29">
        <f t="shared" ref="S116:S130" si="43">IF(ISNA(INDEX($A$35:$T$94,MATCH($B116,$B$35:$B$94,0),19)),"",INDEX($A$35:$T$94,MATCH($B116,$B$35:$B$94,0),19))</f>
        <v>0</v>
      </c>
      <c r="T116" s="19" t="s">
        <v>39</v>
      </c>
    </row>
    <row r="117" spans="1:20" x14ac:dyDescent="0.2">
      <c r="A117" s="33" t="str">
        <f t="shared" si="33"/>
        <v>UMR5103</v>
      </c>
      <c r="B117" s="101" t="s">
        <v>117</v>
      </c>
      <c r="C117" s="101"/>
      <c r="D117" s="101"/>
      <c r="E117" s="101"/>
      <c r="F117" s="101"/>
      <c r="G117" s="101"/>
      <c r="H117" s="101"/>
      <c r="I117" s="101"/>
      <c r="J117" s="20">
        <f t="shared" si="34"/>
        <v>6</v>
      </c>
      <c r="K117" s="20">
        <f t="shared" si="35"/>
        <v>2</v>
      </c>
      <c r="L117" s="20">
        <f t="shared" si="36"/>
        <v>1</v>
      </c>
      <c r="M117" s="20">
        <f t="shared" si="37"/>
        <v>0</v>
      </c>
      <c r="N117" s="20">
        <f t="shared" si="38"/>
        <v>3</v>
      </c>
      <c r="O117" s="20">
        <f t="shared" si="39"/>
        <v>8</v>
      </c>
      <c r="P117" s="20">
        <f t="shared" si="40"/>
        <v>11</v>
      </c>
      <c r="Q117" s="29" t="str">
        <f t="shared" si="41"/>
        <v>E</v>
      </c>
      <c r="R117" s="29">
        <f t="shared" si="42"/>
        <v>0</v>
      </c>
      <c r="S117" s="29">
        <f t="shared" si="43"/>
        <v>0</v>
      </c>
      <c r="T117" s="19" t="s">
        <v>39</v>
      </c>
    </row>
    <row r="118" spans="1:20" x14ac:dyDescent="0.2">
      <c r="A118" s="33" t="str">
        <f t="shared" si="33"/>
        <v>UMR5206</v>
      </c>
      <c r="B118" s="101" t="s">
        <v>123</v>
      </c>
      <c r="C118" s="101"/>
      <c r="D118" s="101"/>
      <c r="E118" s="101"/>
      <c r="F118" s="101"/>
      <c r="G118" s="101"/>
      <c r="H118" s="101"/>
      <c r="I118" s="101"/>
      <c r="J118" s="20">
        <f t="shared" si="34"/>
        <v>6</v>
      </c>
      <c r="K118" s="20">
        <f t="shared" si="35"/>
        <v>2</v>
      </c>
      <c r="L118" s="20">
        <f t="shared" si="36"/>
        <v>1</v>
      </c>
      <c r="M118" s="20">
        <f t="shared" si="37"/>
        <v>0</v>
      </c>
      <c r="N118" s="20">
        <f t="shared" si="38"/>
        <v>3</v>
      </c>
      <c r="O118" s="20">
        <f t="shared" si="39"/>
        <v>8</v>
      </c>
      <c r="P118" s="20">
        <f t="shared" si="40"/>
        <v>11</v>
      </c>
      <c r="Q118" s="29" t="str">
        <f t="shared" si="41"/>
        <v>E</v>
      </c>
      <c r="R118" s="29">
        <f t="shared" si="42"/>
        <v>0</v>
      </c>
      <c r="S118" s="29">
        <f t="shared" si="43"/>
        <v>0</v>
      </c>
      <c r="T118" s="19" t="s">
        <v>39</v>
      </c>
    </row>
    <row r="119" spans="1:20" x14ac:dyDescent="0.2">
      <c r="A119" s="33" t="str">
        <f t="shared" si="33"/>
        <v>UMR5207</v>
      </c>
      <c r="B119" s="101" t="s">
        <v>125</v>
      </c>
      <c r="C119" s="101"/>
      <c r="D119" s="101"/>
      <c r="E119" s="101"/>
      <c r="F119" s="101"/>
      <c r="G119" s="101"/>
      <c r="H119" s="101"/>
      <c r="I119" s="101"/>
      <c r="J119" s="20">
        <f t="shared" si="34"/>
        <v>6</v>
      </c>
      <c r="K119" s="20">
        <f t="shared" si="35"/>
        <v>2</v>
      </c>
      <c r="L119" s="20">
        <f t="shared" si="36"/>
        <v>1</v>
      </c>
      <c r="M119" s="20">
        <f t="shared" si="37"/>
        <v>0</v>
      </c>
      <c r="N119" s="20">
        <f t="shared" si="38"/>
        <v>3</v>
      </c>
      <c r="O119" s="20">
        <f t="shared" si="39"/>
        <v>8</v>
      </c>
      <c r="P119" s="20">
        <f t="shared" si="40"/>
        <v>11</v>
      </c>
      <c r="Q119" s="29" t="str">
        <f t="shared" si="41"/>
        <v>E</v>
      </c>
      <c r="R119" s="29">
        <f t="shared" si="42"/>
        <v>0</v>
      </c>
      <c r="S119" s="29">
        <f t="shared" si="43"/>
        <v>0</v>
      </c>
      <c r="T119" s="19" t="s">
        <v>39</v>
      </c>
    </row>
    <row r="120" spans="1:20" x14ac:dyDescent="0.2">
      <c r="A120" s="33" t="str">
        <f t="shared" si="33"/>
        <v>UME5208</v>
      </c>
      <c r="B120" s="101" t="s">
        <v>127</v>
      </c>
      <c r="C120" s="101"/>
      <c r="D120" s="101"/>
      <c r="E120" s="101"/>
      <c r="F120" s="101"/>
      <c r="G120" s="101"/>
      <c r="H120" s="101"/>
      <c r="I120" s="101"/>
      <c r="J120" s="20">
        <f t="shared" si="34"/>
        <v>5</v>
      </c>
      <c r="K120" s="20">
        <f t="shared" si="35"/>
        <v>2</v>
      </c>
      <c r="L120" s="20">
        <f t="shared" si="36"/>
        <v>1</v>
      </c>
      <c r="M120" s="20">
        <f t="shared" si="37"/>
        <v>0</v>
      </c>
      <c r="N120" s="20">
        <f t="shared" si="38"/>
        <v>3</v>
      </c>
      <c r="O120" s="20">
        <f t="shared" si="39"/>
        <v>6</v>
      </c>
      <c r="P120" s="20">
        <f t="shared" si="40"/>
        <v>9</v>
      </c>
      <c r="Q120" s="29" t="str">
        <f t="shared" si="41"/>
        <v>E</v>
      </c>
      <c r="R120" s="29">
        <f t="shared" si="42"/>
        <v>0</v>
      </c>
      <c r="S120" s="29">
        <f t="shared" si="43"/>
        <v>0</v>
      </c>
      <c r="T120" s="19" t="s">
        <v>39</v>
      </c>
    </row>
    <row r="121" spans="1:20" x14ac:dyDescent="0.2">
      <c r="A121" s="33" t="str">
        <f t="shared" si="33"/>
        <v>UMR5211</v>
      </c>
      <c r="B121" s="101" t="s">
        <v>133</v>
      </c>
      <c r="C121" s="101"/>
      <c r="D121" s="101"/>
      <c r="E121" s="101"/>
      <c r="F121" s="101"/>
      <c r="G121" s="101"/>
      <c r="H121" s="101"/>
      <c r="I121" s="101"/>
      <c r="J121" s="20">
        <f t="shared" si="34"/>
        <v>3</v>
      </c>
      <c r="K121" s="20">
        <f t="shared" si="35"/>
        <v>0</v>
      </c>
      <c r="L121" s="20">
        <f t="shared" si="36"/>
        <v>2</v>
      </c>
      <c r="M121" s="20">
        <f t="shared" si="37"/>
        <v>0</v>
      </c>
      <c r="N121" s="20">
        <f t="shared" si="38"/>
        <v>2</v>
      </c>
      <c r="O121" s="20">
        <f t="shared" si="39"/>
        <v>3</v>
      </c>
      <c r="P121" s="20">
        <f t="shared" si="40"/>
        <v>5</v>
      </c>
      <c r="Q121" s="29">
        <f t="shared" si="41"/>
        <v>0</v>
      </c>
      <c r="R121" s="29" t="str">
        <f t="shared" si="42"/>
        <v>C</v>
      </c>
      <c r="S121" s="29">
        <f t="shared" si="43"/>
        <v>0</v>
      </c>
      <c r="T121" s="19" t="s">
        <v>39</v>
      </c>
    </row>
    <row r="122" spans="1:20" x14ac:dyDescent="0.2">
      <c r="A122" s="33" t="str">
        <f t="shared" si="33"/>
        <v>UMR5312</v>
      </c>
      <c r="B122" s="101" t="s">
        <v>135</v>
      </c>
      <c r="C122" s="101"/>
      <c r="D122" s="101"/>
      <c r="E122" s="101"/>
      <c r="F122" s="101"/>
      <c r="G122" s="101"/>
      <c r="H122" s="101"/>
      <c r="I122" s="101"/>
      <c r="J122" s="20">
        <f t="shared" si="34"/>
        <v>6</v>
      </c>
      <c r="K122" s="20">
        <f t="shared" si="35"/>
        <v>2</v>
      </c>
      <c r="L122" s="20">
        <f t="shared" si="36"/>
        <v>1</v>
      </c>
      <c r="M122" s="20">
        <f t="shared" si="37"/>
        <v>0</v>
      </c>
      <c r="N122" s="20">
        <f t="shared" si="38"/>
        <v>3</v>
      </c>
      <c r="O122" s="20">
        <f t="shared" si="39"/>
        <v>8</v>
      </c>
      <c r="P122" s="20">
        <f t="shared" si="40"/>
        <v>11</v>
      </c>
      <c r="Q122" s="29" t="str">
        <f t="shared" si="41"/>
        <v>E</v>
      </c>
      <c r="R122" s="29">
        <f t="shared" si="42"/>
        <v>0</v>
      </c>
      <c r="S122" s="29">
        <f t="shared" si="43"/>
        <v>0</v>
      </c>
      <c r="T122" s="19" t="s">
        <v>39</v>
      </c>
    </row>
    <row r="123" spans="1:20" x14ac:dyDescent="0.2">
      <c r="A123" s="33" t="str">
        <f t="shared" si="33"/>
        <v>UMR5314</v>
      </c>
      <c r="B123" s="101" t="s">
        <v>139</v>
      </c>
      <c r="C123" s="101"/>
      <c r="D123" s="101"/>
      <c r="E123" s="101"/>
      <c r="F123" s="101"/>
      <c r="G123" s="101"/>
      <c r="H123" s="101"/>
      <c r="I123" s="101"/>
      <c r="J123" s="20">
        <f t="shared" si="34"/>
        <v>5</v>
      </c>
      <c r="K123" s="20">
        <f t="shared" si="35"/>
        <v>2</v>
      </c>
      <c r="L123" s="20">
        <f t="shared" si="36"/>
        <v>1</v>
      </c>
      <c r="M123" s="20">
        <f t="shared" si="37"/>
        <v>0</v>
      </c>
      <c r="N123" s="20">
        <f t="shared" si="38"/>
        <v>3</v>
      </c>
      <c r="O123" s="20">
        <f t="shared" si="39"/>
        <v>6</v>
      </c>
      <c r="P123" s="20">
        <f t="shared" si="40"/>
        <v>9</v>
      </c>
      <c r="Q123" s="29" t="str">
        <f t="shared" si="41"/>
        <v>E</v>
      </c>
      <c r="R123" s="29">
        <f t="shared" si="42"/>
        <v>0</v>
      </c>
      <c r="S123" s="29">
        <f t="shared" si="43"/>
        <v>0</v>
      </c>
      <c r="T123" s="19" t="s">
        <v>39</v>
      </c>
    </row>
    <row r="124" spans="1:20" x14ac:dyDescent="0.2">
      <c r="A124" s="33" t="str">
        <f t="shared" si="33"/>
        <v>UMR5315</v>
      </c>
      <c r="B124" s="101" t="s">
        <v>145</v>
      </c>
      <c r="C124" s="101"/>
      <c r="D124" s="101"/>
      <c r="E124" s="101"/>
      <c r="F124" s="101"/>
      <c r="G124" s="101"/>
      <c r="H124" s="101"/>
      <c r="I124" s="101"/>
      <c r="J124" s="20">
        <f t="shared" si="34"/>
        <v>6</v>
      </c>
      <c r="K124" s="20">
        <f t="shared" si="35"/>
        <v>2</v>
      </c>
      <c r="L124" s="20">
        <f t="shared" si="36"/>
        <v>1</v>
      </c>
      <c r="M124" s="20">
        <f t="shared" si="37"/>
        <v>0</v>
      </c>
      <c r="N124" s="20">
        <f t="shared" si="38"/>
        <v>3</v>
      </c>
      <c r="O124" s="20">
        <f t="shared" si="39"/>
        <v>8</v>
      </c>
      <c r="P124" s="20">
        <f t="shared" si="40"/>
        <v>11</v>
      </c>
      <c r="Q124" s="29" t="str">
        <f t="shared" si="41"/>
        <v>E</v>
      </c>
      <c r="R124" s="29">
        <f t="shared" si="42"/>
        <v>0</v>
      </c>
      <c r="S124" s="29">
        <f t="shared" si="43"/>
        <v>0</v>
      </c>
      <c r="T124" s="19" t="s">
        <v>39</v>
      </c>
    </row>
    <row r="125" spans="1:20" x14ac:dyDescent="0.2">
      <c r="A125" s="33" t="str">
        <f t="shared" si="33"/>
        <v>UMR5316</v>
      </c>
      <c r="B125" s="101" t="s">
        <v>142</v>
      </c>
      <c r="C125" s="101"/>
      <c r="D125" s="101"/>
      <c r="E125" s="101"/>
      <c r="F125" s="101"/>
      <c r="G125" s="101"/>
      <c r="H125" s="101"/>
      <c r="I125" s="101"/>
      <c r="J125" s="20">
        <f t="shared" si="34"/>
        <v>3</v>
      </c>
      <c r="K125" s="20">
        <f t="shared" si="35"/>
        <v>0</v>
      </c>
      <c r="L125" s="20">
        <f t="shared" si="36"/>
        <v>2</v>
      </c>
      <c r="M125" s="20">
        <f t="shared" si="37"/>
        <v>0</v>
      </c>
      <c r="N125" s="20">
        <f t="shared" si="38"/>
        <v>2</v>
      </c>
      <c r="O125" s="20">
        <f t="shared" si="39"/>
        <v>3</v>
      </c>
      <c r="P125" s="20">
        <f t="shared" si="40"/>
        <v>5</v>
      </c>
      <c r="Q125" s="29">
        <f t="shared" si="41"/>
        <v>0</v>
      </c>
      <c r="R125" s="29" t="str">
        <f t="shared" si="42"/>
        <v>C</v>
      </c>
      <c r="S125" s="29">
        <f t="shared" si="43"/>
        <v>0</v>
      </c>
      <c r="T125" s="19" t="s">
        <v>39</v>
      </c>
    </row>
    <row r="126" spans="1:20" x14ac:dyDescent="0.2">
      <c r="A126" s="33" t="str">
        <f t="shared" si="33"/>
        <v>UMR5421</v>
      </c>
      <c r="B126" s="101" t="s">
        <v>151</v>
      </c>
      <c r="C126" s="101"/>
      <c r="D126" s="101"/>
      <c r="E126" s="101"/>
      <c r="F126" s="101"/>
      <c r="G126" s="101"/>
      <c r="H126" s="101"/>
      <c r="I126" s="101"/>
      <c r="J126" s="20">
        <f t="shared" si="34"/>
        <v>8</v>
      </c>
      <c r="K126" s="20">
        <f t="shared" si="35"/>
        <v>0</v>
      </c>
      <c r="L126" s="20">
        <f t="shared" si="36"/>
        <v>4</v>
      </c>
      <c r="M126" s="20">
        <f t="shared" si="37"/>
        <v>0</v>
      </c>
      <c r="N126" s="20">
        <f t="shared" si="38"/>
        <v>4</v>
      </c>
      <c r="O126" s="20">
        <f t="shared" si="39"/>
        <v>10</v>
      </c>
      <c r="P126" s="20">
        <f t="shared" si="40"/>
        <v>14</v>
      </c>
      <c r="Q126" s="29">
        <f t="shared" si="41"/>
        <v>0</v>
      </c>
      <c r="R126" s="29" t="str">
        <f t="shared" si="42"/>
        <v>C</v>
      </c>
      <c r="S126" s="29">
        <f t="shared" si="43"/>
        <v>0</v>
      </c>
      <c r="T126" s="19" t="s">
        <v>39</v>
      </c>
    </row>
    <row r="127" spans="1:20" x14ac:dyDescent="0.2">
      <c r="A127" s="33" t="str">
        <f t="shared" si="33"/>
        <v>UMR5104</v>
      </c>
      <c r="B127" s="101" t="s">
        <v>119</v>
      </c>
      <c r="C127" s="101"/>
      <c r="D127" s="101"/>
      <c r="E127" s="101"/>
      <c r="F127" s="101"/>
      <c r="G127" s="101"/>
      <c r="H127" s="101"/>
      <c r="I127" s="101"/>
      <c r="J127" s="20">
        <f t="shared" si="34"/>
        <v>6</v>
      </c>
      <c r="K127" s="20">
        <f t="shared" si="35"/>
        <v>2</v>
      </c>
      <c r="L127" s="20">
        <f t="shared" si="36"/>
        <v>1</v>
      </c>
      <c r="M127" s="20">
        <f t="shared" si="37"/>
        <v>0</v>
      </c>
      <c r="N127" s="20">
        <f t="shared" si="38"/>
        <v>3</v>
      </c>
      <c r="O127" s="20">
        <f t="shared" si="39"/>
        <v>8</v>
      </c>
      <c r="P127" s="20">
        <f t="shared" si="40"/>
        <v>11</v>
      </c>
      <c r="Q127" s="29" t="str">
        <f t="shared" si="41"/>
        <v>E</v>
      </c>
      <c r="R127" s="29">
        <f t="shared" si="42"/>
        <v>0</v>
      </c>
      <c r="S127" s="29">
        <f t="shared" si="43"/>
        <v>0</v>
      </c>
      <c r="T127" s="36" t="s">
        <v>39</v>
      </c>
    </row>
    <row r="128" spans="1:20" x14ac:dyDescent="0.2">
      <c r="A128" s="33" t="str">
        <f t="shared" si="33"/>
        <v>UMR5209</v>
      </c>
      <c r="B128" s="101" t="s">
        <v>129</v>
      </c>
      <c r="C128" s="101"/>
      <c r="D128" s="101"/>
      <c r="E128" s="101"/>
      <c r="F128" s="101"/>
      <c r="G128" s="101"/>
      <c r="H128" s="101"/>
      <c r="I128" s="101"/>
      <c r="J128" s="20">
        <f t="shared" si="34"/>
        <v>5</v>
      </c>
      <c r="K128" s="20">
        <f t="shared" si="35"/>
        <v>2</v>
      </c>
      <c r="L128" s="20">
        <f t="shared" si="36"/>
        <v>1</v>
      </c>
      <c r="M128" s="20">
        <f t="shared" si="37"/>
        <v>0</v>
      </c>
      <c r="N128" s="20">
        <f t="shared" si="38"/>
        <v>3</v>
      </c>
      <c r="O128" s="20">
        <f t="shared" si="39"/>
        <v>6</v>
      </c>
      <c r="P128" s="20">
        <f t="shared" si="40"/>
        <v>9</v>
      </c>
      <c r="Q128" s="29" t="str">
        <f t="shared" si="41"/>
        <v>E</v>
      </c>
      <c r="R128" s="29">
        <f t="shared" si="42"/>
        <v>0</v>
      </c>
      <c r="S128" s="29">
        <f t="shared" si="43"/>
        <v>0</v>
      </c>
      <c r="T128" s="36" t="s">
        <v>39</v>
      </c>
    </row>
    <row r="129" spans="1:20" x14ac:dyDescent="0.2">
      <c r="A129" s="33" t="str">
        <f t="shared" si="33"/>
        <v>UMR5313</v>
      </c>
      <c r="B129" s="101" t="s">
        <v>137</v>
      </c>
      <c r="C129" s="101"/>
      <c r="D129" s="101"/>
      <c r="E129" s="101"/>
      <c r="F129" s="101"/>
      <c r="G129" s="101"/>
      <c r="H129" s="101"/>
      <c r="I129" s="101"/>
      <c r="J129" s="20">
        <f t="shared" si="34"/>
        <v>5</v>
      </c>
      <c r="K129" s="20">
        <f t="shared" si="35"/>
        <v>2</v>
      </c>
      <c r="L129" s="20">
        <f t="shared" si="36"/>
        <v>0</v>
      </c>
      <c r="M129" s="20">
        <f t="shared" si="37"/>
        <v>0</v>
      </c>
      <c r="N129" s="20">
        <f t="shared" si="38"/>
        <v>2</v>
      </c>
      <c r="O129" s="20">
        <f t="shared" si="39"/>
        <v>7</v>
      </c>
      <c r="P129" s="20">
        <f t="shared" si="40"/>
        <v>9</v>
      </c>
      <c r="Q129" s="29" t="str">
        <f t="shared" si="41"/>
        <v>E</v>
      </c>
      <c r="R129" s="29">
        <f t="shared" si="42"/>
        <v>0</v>
      </c>
      <c r="S129" s="29">
        <f t="shared" si="43"/>
        <v>0</v>
      </c>
      <c r="T129" s="36" t="s">
        <v>39</v>
      </c>
    </row>
    <row r="130" spans="1:20" x14ac:dyDescent="0.2">
      <c r="A130" s="33" t="str">
        <f t="shared" si="33"/>
        <v>UMR5419</v>
      </c>
      <c r="B130" s="101" t="s">
        <v>147</v>
      </c>
      <c r="C130" s="101"/>
      <c r="D130" s="101"/>
      <c r="E130" s="101"/>
      <c r="F130" s="101"/>
      <c r="G130" s="101"/>
      <c r="H130" s="101"/>
      <c r="I130" s="101"/>
      <c r="J130" s="20">
        <f t="shared" si="34"/>
        <v>8</v>
      </c>
      <c r="K130" s="20">
        <f t="shared" si="35"/>
        <v>2</v>
      </c>
      <c r="L130" s="20">
        <f t="shared" si="36"/>
        <v>2</v>
      </c>
      <c r="M130" s="20">
        <f t="shared" si="37"/>
        <v>0</v>
      </c>
      <c r="N130" s="20">
        <f t="shared" si="38"/>
        <v>4</v>
      </c>
      <c r="O130" s="20">
        <f t="shared" si="39"/>
        <v>10</v>
      </c>
      <c r="P130" s="20">
        <f t="shared" si="40"/>
        <v>14</v>
      </c>
      <c r="Q130" s="29" t="str">
        <f t="shared" si="41"/>
        <v>E</v>
      </c>
      <c r="R130" s="29">
        <f t="shared" si="42"/>
        <v>0</v>
      </c>
      <c r="S130" s="29">
        <f t="shared" si="43"/>
        <v>0</v>
      </c>
      <c r="T130" s="19" t="s">
        <v>39</v>
      </c>
    </row>
    <row r="131" spans="1:20" ht="25.5" customHeight="1" x14ac:dyDescent="0.2">
      <c r="A131" s="91" t="s">
        <v>49</v>
      </c>
      <c r="B131" s="92"/>
      <c r="C131" s="92"/>
      <c r="D131" s="92"/>
      <c r="E131" s="92"/>
      <c r="F131" s="92"/>
      <c r="G131" s="92"/>
      <c r="H131" s="92"/>
      <c r="I131" s="93"/>
      <c r="J131" s="41">
        <f t="shared" ref="J131:P131" si="44">SUM(J116:J130)</f>
        <v>84</v>
      </c>
      <c r="K131" s="41">
        <f t="shared" si="44"/>
        <v>24</v>
      </c>
      <c r="L131" s="41">
        <f t="shared" si="44"/>
        <v>20</v>
      </c>
      <c r="M131" s="41">
        <f t="shared" si="44"/>
        <v>0</v>
      </c>
      <c r="N131" s="41">
        <f t="shared" si="44"/>
        <v>44</v>
      </c>
      <c r="O131" s="41">
        <f t="shared" si="44"/>
        <v>107</v>
      </c>
      <c r="P131" s="41">
        <f t="shared" si="44"/>
        <v>151</v>
      </c>
      <c r="Q131" s="42">
        <f>COUNTIF(Q116:Q130,"E")</f>
        <v>12</v>
      </c>
      <c r="R131" s="42">
        <f>COUNTIF(R116:R130,"C")</f>
        <v>3</v>
      </c>
      <c r="S131" s="42">
        <f>COUNTIF(S116:S130,"VP")</f>
        <v>0</v>
      </c>
      <c r="T131" s="43"/>
    </row>
    <row r="132" spans="1:20" ht="13.5" customHeight="1" x14ac:dyDescent="0.2">
      <c r="A132" s="94" t="s">
        <v>50</v>
      </c>
      <c r="B132" s="95"/>
      <c r="C132" s="95"/>
      <c r="D132" s="95"/>
      <c r="E132" s="95"/>
      <c r="F132" s="95"/>
      <c r="G132" s="95"/>
      <c r="H132" s="95"/>
      <c r="I132" s="95"/>
      <c r="J132" s="96"/>
      <c r="K132" s="41">
        <f>K131*14</f>
        <v>336</v>
      </c>
      <c r="L132" s="41">
        <f>L131*14</f>
        <v>280</v>
      </c>
      <c r="M132" s="41">
        <f t="shared" ref="M132:P132" si="45">M131*14</f>
        <v>0</v>
      </c>
      <c r="N132" s="41">
        <f t="shared" si="45"/>
        <v>616</v>
      </c>
      <c r="O132" s="41">
        <f t="shared" si="45"/>
        <v>1498</v>
      </c>
      <c r="P132" s="41">
        <f t="shared" si="45"/>
        <v>2114</v>
      </c>
      <c r="Q132" s="79"/>
      <c r="R132" s="80"/>
      <c r="S132" s="80"/>
      <c r="T132" s="81"/>
    </row>
    <row r="133" spans="1:20" ht="16.5" customHeight="1" x14ac:dyDescent="0.2">
      <c r="A133" s="97"/>
      <c r="B133" s="98"/>
      <c r="C133" s="98"/>
      <c r="D133" s="98"/>
      <c r="E133" s="98"/>
      <c r="F133" s="98"/>
      <c r="G133" s="98"/>
      <c r="H133" s="98"/>
      <c r="I133" s="98"/>
      <c r="J133" s="99"/>
      <c r="K133" s="88">
        <f>SUM(K132:M132)</f>
        <v>616</v>
      </c>
      <c r="L133" s="89"/>
      <c r="M133" s="90"/>
      <c r="N133" s="85">
        <f>SUM(N132:O132)</f>
        <v>2114</v>
      </c>
      <c r="O133" s="86"/>
      <c r="P133" s="87"/>
      <c r="Q133" s="82"/>
      <c r="R133" s="83"/>
      <c r="S133" s="83"/>
      <c r="T133" s="84"/>
    </row>
    <row r="134" spans="1:20" ht="18.75" customHeight="1" x14ac:dyDescent="0.2"/>
    <row r="135" spans="1:20" ht="8.25" customHeight="1" x14ac:dyDescent="0.2"/>
    <row r="136" spans="1:20" x14ac:dyDescent="0.2">
      <c r="B136" s="2"/>
      <c r="C136" s="2"/>
      <c r="D136" s="2"/>
      <c r="E136" s="2"/>
      <c r="F136" s="2"/>
      <c r="G136" s="2"/>
      <c r="M136" s="8"/>
      <c r="N136" s="8"/>
      <c r="O136" s="8"/>
      <c r="P136" s="8"/>
      <c r="Q136" s="8"/>
      <c r="R136" s="8"/>
      <c r="S136" s="8"/>
    </row>
    <row r="137" spans="1:20" x14ac:dyDescent="0.2">
      <c r="B137" s="8"/>
      <c r="C137" s="8"/>
      <c r="D137" s="8"/>
      <c r="E137" s="8"/>
      <c r="F137" s="8"/>
      <c r="G137" s="8"/>
      <c r="H137" s="17"/>
      <c r="I137" s="17"/>
      <c r="J137" s="17"/>
      <c r="M137" s="8"/>
      <c r="N137" s="8"/>
      <c r="O137" s="8"/>
      <c r="P137" s="8"/>
      <c r="Q137" s="8"/>
      <c r="R137" s="8"/>
      <c r="S137" s="8"/>
    </row>
    <row r="138" spans="1:20" ht="22.5" customHeight="1" x14ac:dyDescent="0.2">
      <c r="A138" s="100" t="s">
        <v>75</v>
      </c>
      <c r="B138" s="181"/>
      <c r="C138" s="181"/>
      <c r="D138" s="181"/>
      <c r="E138" s="181"/>
      <c r="F138" s="181"/>
      <c r="G138" s="181"/>
      <c r="H138" s="181"/>
      <c r="I138" s="181"/>
      <c r="J138" s="181"/>
      <c r="K138" s="181"/>
      <c r="L138" s="181"/>
      <c r="M138" s="181"/>
      <c r="N138" s="181"/>
      <c r="O138" s="181"/>
      <c r="P138" s="181"/>
      <c r="Q138" s="181"/>
      <c r="R138" s="181"/>
      <c r="S138" s="181"/>
      <c r="T138" s="181"/>
    </row>
    <row r="139" spans="1:20" ht="25.5" customHeight="1" x14ac:dyDescent="0.2">
      <c r="A139" s="100" t="s">
        <v>27</v>
      </c>
      <c r="B139" s="100" t="s">
        <v>26</v>
      </c>
      <c r="C139" s="100"/>
      <c r="D139" s="100"/>
      <c r="E139" s="100"/>
      <c r="F139" s="100"/>
      <c r="G139" s="100"/>
      <c r="H139" s="100"/>
      <c r="I139" s="100"/>
      <c r="J139" s="78" t="s">
        <v>41</v>
      </c>
      <c r="K139" s="78" t="s">
        <v>24</v>
      </c>
      <c r="L139" s="78"/>
      <c r="M139" s="78"/>
      <c r="N139" s="78" t="s">
        <v>42</v>
      </c>
      <c r="O139" s="78"/>
      <c r="P139" s="78"/>
      <c r="Q139" s="78" t="s">
        <v>23</v>
      </c>
      <c r="R139" s="78"/>
      <c r="S139" s="78"/>
      <c r="T139" s="78" t="s">
        <v>22</v>
      </c>
    </row>
    <row r="140" spans="1:20" ht="18" customHeight="1" x14ac:dyDescent="0.2">
      <c r="A140" s="100"/>
      <c r="B140" s="100"/>
      <c r="C140" s="100"/>
      <c r="D140" s="100"/>
      <c r="E140" s="100"/>
      <c r="F140" s="100"/>
      <c r="G140" s="100"/>
      <c r="H140" s="100"/>
      <c r="I140" s="100"/>
      <c r="J140" s="78"/>
      <c r="K140" s="30" t="s">
        <v>28</v>
      </c>
      <c r="L140" s="30" t="s">
        <v>29</v>
      </c>
      <c r="M140" s="30" t="s">
        <v>30</v>
      </c>
      <c r="N140" s="30" t="s">
        <v>34</v>
      </c>
      <c r="O140" s="30" t="s">
        <v>7</v>
      </c>
      <c r="P140" s="30" t="s">
        <v>31</v>
      </c>
      <c r="Q140" s="30" t="s">
        <v>32</v>
      </c>
      <c r="R140" s="30" t="s">
        <v>28</v>
      </c>
      <c r="S140" s="30" t="s">
        <v>33</v>
      </c>
      <c r="T140" s="78"/>
    </row>
    <row r="141" spans="1:20" x14ac:dyDescent="0.2">
      <c r="A141" s="33" t="str">
        <f>IF(ISNA(INDEX($A$35:$T$94,MATCH($B141,$B$35:$B$94,0),1)),"",INDEX($A$35:$T$94,MATCH($B141,$B$35:$B$94,0),1))</f>
        <v>UMR5104</v>
      </c>
      <c r="B141" s="101" t="s">
        <v>119</v>
      </c>
      <c r="C141" s="101"/>
      <c r="D141" s="101"/>
      <c r="E141" s="101"/>
      <c r="F141" s="101"/>
      <c r="G141" s="101"/>
      <c r="H141" s="101"/>
      <c r="I141" s="101"/>
      <c r="J141" s="20">
        <f>IF(ISNA(INDEX($A$35:$T$94,MATCH($B141,$B$35:$B$94,0),10)),"",INDEX($A$35:$T$94,MATCH($B141,$B$35:$B$94,0),10))</f>
        <v>6</v>
      </c>
      <c r="K141" s="20">
        <f>IF(ISNA(INDEX($A$35:$T$94,MATCH($B141,$B$35:$B$94,0),11)),"",INDEX($A$35:$T$94,MATCH($B141,$B$35:$B$94,0),11))</f>
        <v>2</v>
      </c>
      <c r="L141" s="20">
        <f>IF(ISNA(INDEX($A$35:$T$94,MATCH($B141,$B$35:$B$94,0),12)),"",INDEX($A$35:$T$94,MATCH($B141,$B$35:$B$94,0),12))</f>
        <v>1</v>
      </c>
      <c r="M141" s="20">
        <f>IF(ISNA(INDEX($A$35:$T$94,MATCH($B141,$B$35:$B$94,0),13)),"",INDEX($A$35:$T$94,MATCH($B141,$B$35:$B$94,0),13))</f>
        <v>0</v>
      </c>
      <c r="N141" s="20">
        <f>IF(ISNA(INDEX($A$35:$T$94,MATCH($B141,$B$35:$B$94,0),14)),"",INDEX($A$35:$T$94,MATCH($B141,$B$35:$B$94,0),14))</f>
        <v>3</v>
      </c>
      <c r="O141" s="20">
        <f>IF(ISNA(INDEX($A$35:$T$94,MATCH($B141,$B$35:$B$94,0),15)),"",INDEX($A$35:$T$94,MATCH($B141,$B$35:$B$94,0),15))</f>
        <v>8</v>
      </c>
      <c r="P141" s="20">
        <f>IF(ISNA(INDEX($A$35:$T$94,MATCH($B141,$B$35:$B$94,0),16)),"",INDEX($A$35:$T$94,MATCH($B141,$B$35:$B$94,0),16))</f>
        <v>11</v>
      </c>
      <c r="Q141" s="29" t="str">
        <f>IF(ISNA(INDEX($A$35:$T$94,MATCH($B141,$B$35:$B$94,0),17)),"",INDEX($A$35:$T$94,MATCH($B141,$B$35:$B$94,0),17))</f>
        <v>E</v>
      </c>
      <c r="R141" s="29">
        <f>IF(ISNA(INDEX($A$35:$T$94,MATCH($B141,$B$35:$B$94,0),18)),"",INDEX($A$35:$T$94,MATCH($B141,$B$35:$B$94,0),18))</f>
        <v>0</v>
      </c>
      <c r="S141" s="29">
        <f>IF(ISNA(INDEX($A$35:$T$94,MATCH($B141,$B$35:$B$94,0),19)),"",INDEX($A$35:$T$94,MATCH($B141,$B$35:$B$94,0),19))</f>
        <v>0</v>
      </c>
      <c r="T141" s="19" t="s">
        <v>40</v>
      </c>
    </row>
    <row r="142" spans="1:20" x14ac:dyDescent="0.2">
      <c r="A142" s="33" t="str">
        <f>IF(ISNA(INDEX($A$35:$T$94,MATCH($B142,$B$35:$B$94,0),1)),"",INDEX($A$35:$T$94,MATCH($B142,$B$35:$B$94,0),1))</f>
        <v>UMR5209</v>
      </c>
      <c r="B142" s="101" t="s">
        <v>129</v>
      </c>
      <c r="C142" s="101"/>
      <c r="D142" s="101"/>
      <c r="E142" s="101"/>
      <c r="F142" s="101"/>
      <c r="G142" s="101"/>
      <c r="H142" s="101"/>
      <c r="I142" s="101"/>
      <c r="J142" s="20">
        <f>IF(ISNA(INDEX($A$35:$T$94,MATCH($B142,$B$35:$B$94,0),10)),"",INDEX($A$35:$T$94,MATCH($B142,$B$35:$B$94,0),10))</f>
        <v>5</v>
      </c>
      <c r="K142" s="20">
        <f>IF(ISNA(INDEX($A$35:$T$94,MATCH($B142,$B$35:$B$94,0),11)),"",INDEX($A$35:$T$94,MATCH($B142,$B$35:$B$94,0),11))</f>
        <v>2</v>
      </c>
      <c r="L142" s="20">
        <f>IF(ISNA(INDEX($A$35:$T$94,MATCH($B142,$B$35:$B$94,0),12)),"",INDEX($A$35:$T$94,MATCH($B142,$B$35:$B$94,0),12))</f>
        <v>1</v>
      </c>
      <c r="M142" s="20">
        <f>IF(ISNA(INDEX($A$35:$T$94,MATCH($B142,$B$35:$B$94,0),13)),"",INDEX($A$35:$T$94,MATCH($B142,$B$35:$B$94,0),13))</f>
        <v>0</v>
      </c>
      <c r="N142" s="20">
        <f>IF(ISNA(INDEX($A$35:$T$94,MATCH($B142,$B$35:$B$94,0),14)),"",INDEX($A$35:$T$94,MATCH($B142,$B$35:$B$94,0),14))</f>
        <v>3</v>
      </c>
      <c r="O142" s="20">
        <f>IF(ISNA(INDEX($A$35:$T$94,MATCH($B142,$B$35:$B$94,0),15)),"",INDEX($A$35:$T$94,MATCH($B142,$B$35:$B$94,0),15))</f>
        <v>6</v>
      </c>
      <c r="P142" s="20">
        <f>IF(ISNA(INDEX($A$35:$T$94,MATCH($B142,$B$35:$B$94,0),16)),"",INDEX($A$35:$T$94,MATCH($B142,$B$35:$B$94,0),16))</f>
        <v>9</v>
      </c>
      <c r="Q142" s="29" t="str">
        <f>IF(ISNA(INDEX($A$35:$T$94,MATCH($B142,$B$35:$B$94,0),17)),"",INDEX($A$35:$T$94,MATCH($B142,$B$35:$B$94,0),17))</f>
        <v>E</v>
      </c>
      <c r="R142" s="29">
        <f>IF(ISNA(INDEX($A$35:$T$94,MATCH($B142,$B$35:$B$94,0),18)),"",INDEX($A$35:$T$94,MATCH($B142,$B$35:$B$94,0),18))</f>
        <v>0</v>
      </c>
      <c r="S142" s="29">
        <f>IF(ISNA(INDEX($A$35:$T$94,MATCH($B142,$B$35:$B$94,0),19)),"",INDEX($A$35:$T$94,MATCH($B142,$B$35:$B$94,0),19))</f>
        <v>0</v>
      </c>
      <c r="T142" s="19" t="s">
        <v>40</v>
      </c>
    </row>
    <row r="143" spans="1:20" x14ac:dyDescent="0.2">
      <c r="A143" s="33" t="str">
        <f>IF(ISNA(INDEX($A$35:$T$94,MATCH($B143,$B$35:$B$94,0),1)),"",INDEX($A$35:$T$94,MATCH($B143,$B$35:$B$94,0),1))</f>
        <v>UMR5313</v>
      </c>
      <c r="B143" s="101" t="s">
        <v>137</v>
      </c>
      <c r="C143" s="101"/>
      <c r="D143" s="101"/>
      <c r="E143" s="101"/>
      <c r="F143" s="101"/>
      <c r="G143" s="101"/>
      <c r="H143" s="101"/>
      <c r="I143" s="101"/>
      <c r="J143" s="20">
        <f>IF(ISNA(INDEX($A$35:$T$94,MATCH($B143,$B$35:$B$94,0),10)),"",INDEX($A$35:$T$94,MATCH($B143,$B$35:$B$94,0),10))</f>
        <v>5</v>
      </c>
      <c r="K143" s="20">
        <f>IF(ISNA(INDEX($A$35:$T$94,MATCH($B143,$B$35:$B$94,0),11)),"",INDEX($A$35:$T$94,MATCH($B143,$B$35:$B$94,0),11))</f>
        <v>2</v>
      </c>
      <c r="L143" s="20">
        <f>IF(ISNA(INDEX($A$35:$T$94,MATCH($B143,$B$35:$B$94,0),12)),"",INDEX($A$35:$T$94,MATCH($B143,$B$35:$B$94,0),12))</f>
        <v>0</v>
      </c>
      <c r="M143" s="20">
        <f>IF(ISNA(INDEX($A$35:$T$94,MATCH($B143,$B$35:$B$94,0),13)),"",INDEX($A$35:$T$94,MATCH($B143,$B$35:$B$94,0),13))</f>
        <v>0</v>
      </c>
      <c r="N143" s="20">
        <f>IF(ISNA(INDEX($A$35:$T$94,MATCH($B143,$B$35:$B$94,0),14)),"",INDEX($A$35:$T$94,MATCH($B143,$B$35:$B$94,0),14))</f>
        <v>2</v>
      </c>
      <c r="O143" s="20">
        <f>IF(ISNA(INDEX($A$35:$T$94,MATCH($B143,$B$35:$B$94,0),15)),"",INDEX($A$35:$T$94,MATCH($B143,$B$35:$B$94,0),15))</f>
        <v>7</v>
      </c>
      <c r="P143" s="20">
        <f>IF(ISNA(INDEX($A$35:$T$94,MATCH($B143,$B$35:$B$94,0),16)),"",INDEX($A$35:$T$94,MATCH($B143,$B$35:$B$94,0),16))</f>
        <v>9</v>
      </c>
      <c r="Q143" s="29" t="str">
        <f>IF(ISNA(INDEX($A$35:$T$94,MATCH($B143,$B$35:$B$94,0),17)),"",INDEX($A$35:$T$94,MATCH($B143,$B$35:$B$94,0),17))</f>
        <v>E</v>
      </c>
      <c r="R143" s="29">
        <f>IF(ISNA(INDEX($A$35:$T$94,MATCH($B143,$B$35:$B$94,0),18)),"",INDEX($A$35:$T$94,MATCH($B143,$B$35:$B$94,0),18))</f>
        <v>0</v>
      </c>
      <c r="S143" s="29">
        <f>IF(ISNA(INDEX($A$35:$T$94,MATCH($B143,$B$35:$B$94,0),19)),"",INDEX($A$35:$T$94,MATCH($B143,$B$35:$B$94,0),19))</f>
        <v>0</v>
      </c>
      <c r="T143" s="19" t="s">
        <v>40</v>
      </c>
    </row>
    <row r="144" spans="1:20" x14ac:dyDescent="0.2">
      <c r="A144" s="33" t="str">
        <f>IF(ISNA(INDEX($A$35:$T$94,MATCH($B144,$B$35:$B$94,0),1)),"",INDEX($A$35:$T$94,MATCH($B144,$B$35:$B$94,0),1))</f>
        <v>UMR5419</v>
      </c>
      <c r="B144" s="101" t="s">
        <v>147</v>
      </c>
      <c r="C144" s="101"/>
      <c r="D144" s="101"/>
      <c r="E144" s="101"/>
      <c r="F144" s="101"/>
      <c r="G144" s="101"/>
      <c r="H144" s="101"/>
      <c r="I144" s="101"/>
      <c r="J144" s="20">
        <f>IF(ISNA(INDEX($A$35:$T$94,MATCH($B144,$B$35:$B$94,0),10)),"",INDEX($A$35:$T$94,MATCH($B144,$B$35:$B$94,0),10))</f>
        <v>8</v>
      </c>
      <c r="K144" s="20">
        <f>IF(ISNA(INDEX($A$35:$T$94,MATCH($B144,$B$35:$B$94,0),11)),"",INDEX($A$35:$T$94,MATCH($B144,$B$35:$B$94,0),11))</f>
        <v>2</v>
      </c>
      <c r="L144" s="20">
        <f>IF(ISNA(INDEX($A$35:$T$94,MATCH($B144,$B$35:$B$94,0),12)),"",INDEX($A$35:$T$94,MATCH($B144,$B$35:$B$94,0),12))</f>
        <v>2</v>
      </c>
      <c r="M144" s="20">
        <f>IF(ISNA(INDEX($A$35:$T$94,MATCH($B144,$B$35:$B$94,0),13)),"",INDEX($A$35:$T$94,MATCH($B144,$B$35:$B$94,0),13))</f>
        <v>0</v>
      </c>
      <c r="N144" s="20">
        <f>IF(ISNA(INDEX($A$35:$T$94,MATCH($B144,$B$35:$B$94,0),14)),"",INDEX($A$35:$T$94,MATCH($B144,$B$35:$B$94,0),14))</f>
        <v>4</v>
      </c>
      <c r="O144" s="20">
        <f>IF(ISNA(INDEX($A$35:$T$94,MATCH($B144,$B$35:$B$94,0),15)),"",INDEX($A$35:$T$94,MATCH($B144,$B$35:$B$94,0),15))</f>
        <v>10</v>
      </c>
      <c r="P144" s="20">
        <f>IF(ISNA(INDEX($A$35:$T$94,MATCH($B144,$B$35:$B$94,0),16)),"",INDEX($A$35:$T$94,MATCH($B144,$B$35:$B$94,0),16))</f>
        <v>14</v>
      </c>
      <c r="Q144" s="29" t="str">
        <f>IF(ISNA(INDEX($A$35:$T$94,MATCH($B144,$B$35:$B$94,0),17)),"",INDEX($A$35:$T$94,MATCH($B144,$B$35:$B$94,0),17))</f>
        <v>E</v>
      </c>
      <c r="R144" s="29">
        <f>IF(ISNA(INDEX($A$35:$T$94,MATCH($B144,$B$35:$B$94,0),18)),"",INDEX($A$35:$T$94,MATCH($B144,$B$35:$B$94,0),18))</f>
        <v>0</v>
      </c>
      <c r="S144" s="29">
        <f>IF(ISNA(INDEX($A$35:$T$94,MATCH($B144,$B$35:$B$94,0),19)),"",INDEX($A$35:$T$94,MATCH($B144,$B$35:$B$94,0),19))</f>
        <v>0</v>
      </c>
      <c r="T144" s="19" t="s">
        <v>40</v>
      </c>
    </row>
    <row r="145" spans="1:24" ht="27.75" customHeight="1" x14ac:dyDescent="0.2">
      <c r="A145" s="91" t="s">
        <v>49</v>
      </c>
      <c r="B145" s="92"/>
      <c r="C145" s="92"/>
      <c r="D145" s="92"/>
      <c r="E145" s="92"/>
      <c r="F145" s="92"/>
      <c r="G145" s="92"/>
      <c r="H145" s="92"/>
      <c r="I145" s="93"/>
      <c r="J145" s="41">
        <f t="shared" ref="J145:P145" si="46">SUM(J141:J144)</f>
        <v>24</v>
      </c>
      <c r="K145" s="41">
        <f t="shared" si="46"/>
        <v>8</v>
      </c>
      <c r="L145" s="41">
        <f t="shared" si="46"/>
        <v>4</v>
      </c>
      <c r="M145" s="41">
        <f t="shared" si="46"/>
        <v>0</v>
      </c>
      <c r="N145" s="41">
        <f t="shared" si="46"/>
        <v>12</v>
      </c>
      <c r="O145" s="41">
        <f t="shared" si="46"/>
        <v>31</v>
      </c>
      <c r="P145" s="41">
        <f t="shared" si="46"/>
        <v>43</v>
      </c>
      <c r="Q145" s="42">
        <f>COUNTIF(Q141:Q144,"E")</f>
        <v>4</v>
      </c>
      <c r="R145" s="42">
        <f>COUNTIF(R141:R144,"C")</f>
        <v>0</v>
      </c>
      <c r="S145" s="42">
        <f>COUNTIF(S141:S144,"VP")</f>
        <v>0</v>
      </c>
      <c r="T145" s="43"/>
    </row>
    <row r="146" spans="1:24" ht="17.25" customHeight="1" x14ac:dyDescent="0.2">
      <c r="A146" s="94" t="s">
        <v>50</v>
      </c>
      <c r="B146" s="95"/>
      <c r="C146" s="95"/>
      <c r="D146" s="95"/>
      <c r="E146" s="95"/>
      <c r="F146" s="95"/>
      <c r="G146" s="95"/>
      <c r="H146" s="95"/>
      <c r="I146" s="95"/>
      <c r="J146" s="96"/>
      <c r="K146" s="41">
        <f>K145*14</f>
        <v>112</v>
      </c>
      <c r="L146" s="41">
        <f>L145*14</f>
        <v>56</v>
      </c>
      <c r="M146" s="41">
        <f t="shared" ref="M146:P146" si="47">M145*14</f>
        <v>0</v>
      </c>
      <c r="N146" s="41">
        <f t="shared" si="47"/>
        <v>168</v>
      </c>
      <c r="O146" s="41">
        <f t="shared" si="47"/>
        <v>434</v>
      </c>
      <c r="P146" s="41">
        <f t="shared" si="47"/>
        <v>602</v>
      </c>
      <c r="Q146" s="79"/>
      <c r="R146" s="80"/>
      <c r="S146" s="80"/>
      <c r="T146" s="81"/>
    </row>
    <row r="147" spans="1:24" x14ac:dyDescent="0.2">
      <c r="A147" s="97"/>
      <c r="B147" s="98"/>
      <c r="C147" s="98"/>
      <c r="D147" s="98"/>
      <c r="E147" s="98"/>
      <c r="F147" s="98"/>
      <c r="G147" s="98"/>
      <c r="H147" s="98"/>
      <c r="I147" s="98"/>
      <c r="J147" s="99"/>
      <c r="K147" s="88">
        <f>SUM(K146:M146)</f>
        <v>168</v>
      </c>
      <c r="L147" s="89"/>
      <c r="M147" s="90"/>
      <c r="N147" s="85">
        <f>SUM(N146:O146)</f>
        <v>602</v>
      </c>
      <c r="O147" s="86"/>
      <c r="P147" s="87"/>
      <c r="Q147" s="82"/>
      <c r="R147" s="83"/>
      <c r="S147" s="83"/>
      <c r="T147" s="84"/>
    </row>
    <row r="148" spans="1:24" ht="8.25" customHeight="1" x14ac:dyDescent="0.2"/>
    <row r="149" spans="1:24" x14ac:dyDescent="0.2">
      <c r="B149" s="8"/>
      <c r="C149" s="8"/>
      <c r="D149" s="8"/>
      <c r="E149" s="8"/>
      <c r="F149" s="8"/>
      <c r="G149" s="8"/>
      <c r="H149" s="17"/>
      <c r="I149" s="17"/>
      <c r="J149" s="17"/>
      <c r="M149" s="8"/>
      <c r="N149" s="8"/>
      <c r="O149" s="8"/>
      <c r="P149" s="8"/>
      <c r="Q149" s="8"/>
      <c r="R149" s="8"/>
      <c r="S149" s="8"/>
    </row>
    <row r="152" spans="1:24" x14ac:dyDescent="0.2">
      <c r="A152" s="134" t="s">
        <v>62</v>
      </c>
      <c r="B152" s="134"/>
    </row>
    <row r="153" spans="1:24" x14ac:dyDescent="0.2">
      <c r="A153" s="189" t="s">
        <v>27</v>
      </c>
      <c r="B153" s="182" t="s">
        <v>54</v>
      </c>
      <c r="C153" s="191"/>
      <c r="D153" s="191"/>
      <c r="E153" s="191"/>
      <c r="F153" s="191"/>
      <c r="G153" s="183"/>
      <c r="H153" s="182" t="s">
        <v>57</v>
      </c>
      <c r="I153" s="183"/>
      <c r="J153" s="186" t="s">
        <v>58</v>
      </c>
      <c r="K153" s="187"/>
      <c r="L153" s="187"/>
      <c r="M153" s="187"/>
      <c r="N153" s="187"/>
      <c r="O153" s="188"/>
      <c r="P153" s="182" t="s">
        <v>48</v>
      </c>
      <c r="Q153" s="183"/>
      <c r="R153" s="186" t="s">
        <v>59</v>
      </c>
      <c r="S153" s="187"/>
      <c r="T153" s="188"/>
    </row>
    <row r="154" spans="1:24" x14ac:dyDescent="0.2">
      <c r="A154" s="190"/>
      <c r="B154" s="184"/>
      <c r="C154" s="192"/>
      <c r="D154" s="192"/>
      <c r="E154" s="192"/>
      <c r="F154" s="192"/>
      <c r="G154" s="185"/>
      <c r="H154" s="184"/>
      <c r="I154" s="185"/>
      <c r="J154" s="186" t="s">
        <v>34</v>
      </c>
      <c r="K154" s="188"/>
      <c r="L154" s="186" t="s">
        <v>7</v>
      </c>
      <c r="M154" s="188"/>
      <c r="N154" s="186" t="s">
        <v>31</v>
      </c>
      <c r="O154" s="188"/>
      <c r="P154" s="184"/>
      <c r="Q154" s="185"/>
      <c r="R154" s="40" t="s">
        <v>60</v>
      </c>
      <c r="S154" s="186" t="s">
        <v>61</v>
      </c>
      <c r="T154" s="188"/>
    </row>
    <row r="155" spans="1:24" x14ac:dyDescent="0.2">
      <c r="A155" s="40">
        <v>1</v>
      </c>
      <c r="B155" s="186" t="s">
        <v>55</v>
      </c>
      <c r="C155" s="187"/>
      <c r="D155" s="187"/>
      <c r="E155" s="187"/>
      <c r="F155" s="187"/>
      <c r="G155" s="188"/>
      <c r="H155" s="197">
        <f>J155</f>
        <v>798</v>
      </c>
      <c r="I155" s="197"/>
      <c r="J155" s="198">
        <f>SUM(N43,N54,N65,N75)*14-J156</f>
        <v>798</v>
      </c>
      <c r="K155" s="199"/>
      <c r="L155" s="198">
        <f>SUM(O43,O54,O65,O75)*14-L156</f>
        <v>1988</v>
      </c>
      <c r="M155" s="199"/>
      <c r="N155" s="200">
        <f>SUM(P43,P54,P65,P75)*14-N156</f>
        <v>2786</v>
      </c>
      <c r="O155" s="201"/>
      <c r="P155" s="202">
        <f>H155/H157</f>
        <v>0.93442622950819676</v>
      </c>
      <c r="Q155" s="203"/>
      <c r="R155" s="59">
        <f>SUM(J43,J54)-R156</f>
        <v>55</v>
      </c>
      <c r="S155" s="204">
        <f>SUM(J65,J75)-S156</f>
        <v>55</v>
      </c>
      <c r="T155" s="205"/>
    </row>
    <row r="156" spans="1:24" x14ac:dyDescent="0.2">
      <c r="A156" s="40">
        <v>2</v>
      </c>
      <c r="B156" s="186" t="s">
        <v>56</v>
      </c>
      <c r="C156" s="187"/>
      <c r="D156" s="187"/>
      <c r="E156" s="187"/>
      <c r="F156" s="187"/>
      <c r="G156" s="188"/>
      <c r="H156" s="206">
        <f>J156</f>
        <v>56</v>
      </c>
      <c r="I156" s="197"/>
      <c r="J156" s="207">
        <f>N91</f>
        <v>56</v>
      </c>
      <c r="K156" s="208"/>
      <c r="L156" s="207">
        <f>O91</f>
        <v>196</v>
      </c>
      <c r="M156" s="208"/>
      <c r="N156" s="209">
        <f>P91</f>
        <v>252</v>
      </c>
      <c r="O156" s="201"/>
      <c r="P156" s="202">
        <f>H156/H157</f>
        <v>6.5573770491803282E-2</v>
      </c>
      <c r="Q156" s="203"/>
      <c r="R156" s="18">
        <v>5</v>
      </c>
      <c r="S156" s="210">
        <v>5</v>
      </c>
      <c r="T156" s="211"/>
      <c r="U156" s="214" t="str">
        <f>IF(N156=P91,"Corect","Nu corespunde cu tabelul de opționale")</f>
        <v>Corect</v>
      </c>
      <c r="V156" s="215"/>
      <c r="W156" s="215"/>
      <c r="X156" s="215"/>
    </row>
    <row r="157" spans="1:24" x14ac:dyDescent="0.2">
      <c r="A157" s="186" t="s">
        <v>25</v>
      </c>
      <c r="B157" s="187"/>
      <c r="C157" s="187"/>
      <c r="D157" s="187"/>
      <c r="E157" s="187"/>
      <c r="F157" s="187"/>
      <c r="G157" s="188"/>
      <c r="H157" s="78">
        <f>J157</f>
        <v>854</v>
      </c>
      <c r="I157" s="78"/>
      <c r="J157" s="78">
        <f>SUM(J155:K156)</f>
        <v>854</v>
      </c>
      <c r="K157" s="78"/>
      <c r="L157" s="119">
        <f>SUM(L155:M156)</f>
        <v>2184</v>
      </c>
      <c r="M157" s="121"/>
      <c r="N157" s="119">
        <f>SUM(N155:O156)</f>
        <v>3038</v>
      </c>
      <c r="O157" s="121"/>
      <c r="P157" s="193">
        <f>SUM(P155:Q156)</f>
        <v>1</v>
      </c>
      <c r="Q157" s="194"/>
      <c r="R157" s="60">
        <f>SUM(R155:R156)</f>
        <v>60</v>
      </c>
      <c r="S157" s="195">
        <f>SUM(S155:T156)</f>
        <v>60</v>
      </c>
      <c r="T157" s="196"/>
    </row>
    <row r="158" spans="1:24" s="58" customFormat="1" x14ac:dyDescent="0.2">
      <c r="U158" s="56"/>
    </row>
    <row r="159" spans="1:24" s="63" customFormat="1" x14ac:dyDescent="0.2">
      <c r="U159" s="56"/>
    </row>
    <row r="160" spans="1:24" s="63" customFormat="1" x14ac:dyDescent="0.2">
      <c r="U160" s="56"/>
    </row>
    <row r="161" spans="1:34" s="63" customFormat="1" x14ac:dyDescent="0.2">
      <c r="U161" s="56"/>
    </row>
    <row r="162" spans="1:34" s="63" customFormat="1" x14ac:dyDescent="0.2">
      <c r="U162" s="56"/>
    </row>
    <row r="163" spans="1:34" s="63" customFormat="1" x14ac:dyDescent="0.2">
      <c r="U163" s="56"/>
    </row>
    <row r="164" spans="1:34" s="67" customFormat="1" x14ac:dyDescent="0.2">
      <c r="U164" s="56"/>
    </row>
    <row r="165" spans="1:34" s="67" customFormat="1" x14ac:dyDescent="0.2">
      <c r="U165" s="56"/>
    </row>
    <row r="166" spans="1:34" s="67" customFormat="1" x14ac:dyDescent="0.2">
      <c r="U166" s="56"/>
    </row>
    <row r="167" spans="1:34" s="67" customFormat="1" x14ac:dyDescent="0.2">
      <c r="U167" s="56"/>
    </row>
    <row r="168" spans="1:34" s="63" customFormat="1" x14ac:dyDescent="0.2">
      <c r="U168" s="56"/>
    </row>
    <row r="169" spans="1:34" x14ac:dyDescent="0.2">
      <c r="U169" s="109"/>
      <c r="V169" s="110"/>
      <c r="W169" s="110"/>
      <c r="X169" s="110"/>
      <c r="Y169" s="110"/>
      <c r="Z169" s="110"/>
      <c r="AA169" s="110"/>
      <c r="AB169" s="110"/>
    </row>
    <row r="170" spans="1:34" x14ac:dyDescent="0.2">
      <c r="A170" s="117" t="s">
        <v>77</v>
      </c>
      <c r="B170" s="117"/>
      <c r="C170" s="117"/>
      <c r="D170" s="117"/>
      <c r="E170" s="117"/>
      <c r="F170" s="117"/>
      <c r="G170" s="117"/>
      <c r="H170" s="117"/>
      <c r="I170" s="117"/>
      <c r="J170" s="117"/>
      <c r="K170" s="117"/>
      <c r="L170" s="117"/>
      <c r="M170" s="117"/>
      <c r="N170" s="117"/>
      <c r="O170" s="117"/>
      <c r="P170" s="117"/>
      <c r="Q170" s="117"/>
      <c r="R170" s="117"/>
      <c r="S170" s="117"/>
      <c r="T170" s="117"/>
      <c r="U170" s="110"/>
      <c r="V170" s="110"/>
      <c r="W170" s="110"/>
      <c r="X170" s="110"/>
      <c r="Y170" s="110"/>
      <c r="Z170" s="110"/>
      <c r="AA170" s="110"/>
      <c r="AB170" s="110"/>
    </row>
    <row r="171" spans="1:34" x14ac:dyDescent="0.2">
      <c r="A171" s="46"/>
      <c r="B171" s="46"/>
      <c r="C171" s="46"/>
      <c r="D171" s="46"/>
      <c r="E171" s="46"/>
      <c r="F171" s="46"/>
      <c r="G171" s="46"/>
      <c r="H171" s="46"/>
      <c r="I171" s="46"/>
      <c r="J171" s="46"/>
      <c r="K171" s="46"/>
      <c r="L171" s="46"/>
      <c r="M171" s="46"/>
      <c r="N171" s="46"/>
      <c r="O171" s="46"/>
      <c r="P171" s="46"/>
      <c r="Q171" s="46"/>
      <c r="R171" s="46"/>
      <c r="S171" s="46"/>
      <c r="T171" s="46"/>
      <c r="U171" s="241"/>
      <c r="V171" s="242"/>
      <c r="W171" s="242"/>
      <c r="X171" s="242"/>
      <c r="Y171" s="242"/>
      <c r="Z171" s="242"/>
      <c r="AA171" s="242"/>
      <c r="AB171" s="242"/>
      <c r="AC171" s="242"/>
      <c r="AD171" s="242"/>
      <c r="AE171" s="242"/>
      <c r="AF171" s="242"/>
      <c r="AG171" s="242"/>
      <c r="AH171" s="242"/>
    </row>
    <row r="172" spans="1:34" x14ac:dyDescent="0.2">
      <c r="A172" s="125" t="s">
        <v>78</v>
      </c>
      <c r="B172" s="125"/>
      <c r="C172" s="125"/>
      <c r="D172" s="125"/>
      <c r="E172" s="125"/>
      <c r="F172" s="125"/>
      <c r="G172" s="125"/>
      <c r="H172" s="125"/>
      <c r="I172" s="125"/>
      <c r="J172" s="125"/>
      <c r="K172" s="125"/>
      <c r="L172" s="125"/>
      <c r="M172" s="125"/>
      <c r="N172" s="125"/>
      <c r="O172" s="125"/>
      <c r="P172" s="125"/>
      <c r="Q172" s="125"/>
      <c r="R172" s="125"/>
      <c r="S172" s="125"/>
      <c r="T172" s="125"/>
      <c r="U172" s="242"/>
      <c r="V172" s="242"/>
      <c r="W172" s="242"/>
      <c r="X172" s="242"/>
      <c r="Y172" s="242"/>
      <c r="Z172" s="242"/>
      <c r="AA172" s="242"/>
      <c r="AB172" s="242"/>
      <c r="AC172" s="242"/>
      <c r="AD172" s="242"/>
      <c r="AE172" s="242"/>
      <c r="AF172" s="242"/>
      <c r="AG172" s="242"/>
      <c r="AH172" s="242"/>
    </row>
    <row r="173" spans="1:34" ht="30" customHeight="1" x14ac:dyDescent="0.2">
      <c r="A173" s="107" t="s">
        <v>27</v>
      </c>
      <c r="B173" s="68" t="s">
        <v>26</v>
      </c>
      <c r="C173" s="69"/>
      <c r="D173" s="69"/>
      <c r="E173" s="69"/>
      <c r="F173" s="69"/>
      <c r="G173" s="69"/>
      <c r="H173" s="69"/>
      <c r="I173" s="70"/>
      <c r="J173" s="74" t="s">
        <v>41</v>
      </c>
      <c r="K173" s="76" t="s">
        <v>24</v>
      </c>
      <c r="L173" s="76"/>
      <c r="M173" s="76"/>
      <c r="N173" s="76" t="s">
        <v>42</v>
      </c>
      <c r="O173" s="77"/>
      <c r="P173" s="77"/>
      <c r="Q173" s="76" t="s">
        <v>23</v>
      </c>
      <c r="R173" s="76"/>
      <c r="S173" s="76"/>
      <c r="T173" s="76" t="s">
        <v>22</v>
      </c>
      <c r="U173" s="130"/>
      <c r="V173" s="130"/>
      <c r="W173" s="130"/>
      <c r="X173" s="130"/>
      <c r="Y173" s="130"/>
      <c r="Z173" s="130"/>
      <c r="AA173" s="130"/>
      <c r="AB173" s="130"/>
      <c r="AC173" s="130"/>
      <c r="AD173" s="130"/>
      <c r="AE173" s="130"/>
      <c r="AF173" s="130"/>
      <c r="AG173" s="130"/>
      <c r="AH173" s="130"/>
    </row>
    <row r="174" spans="1:34" x14ac:dyDescent="0.2">
      <c r="A174" s="108"/>
      <c r="B174" s="71"/>
      <c r="C174" s="72"/>
      <c r="D174" s="72"/>
      <c r="E174" s="72"/>
      <c r="F174" s="72"/>
      <c r="G174" s="72"/>
      <c r="H174" s="72"/>
      <c r="I174" s="73"/>
      <c r="J174" s="75"/>
      <c r="K174" s="47" t="s">
        <v>28</v>
      </c>
      <c r="L174" s="47" t="s">
        <v>29</v>
      </c>
      <c r="M174" s="47" t="s">
        <v>30</v>
      </c>
      <c r="N174" s="47" t="s">
        <v>34</v>
      </c>
      <c r="O174" s="47" t="s">
        <v>7</v>
      </c>
      <c r="P174" s="47" t="s">
        <v>31</v>
      </c>
      <c r="Q174" s="47" t="s">
        <v>32</v>
      </c>
      <c r="R174" s="47" t="s">
        <v>28</v>
      </c>
      <c r="S174" s="47" t="s">
        <v>33</v>
      </c>
      <c r="T174" s="76"/>
      <c r="U174" s="130"/>
      <c r="V174" s="130"/>
      <c r="W174" s="130"/>
      <c r="X174" s="130"/>
      <c r="Y174" s="130"/>
      <c r="Z174" s="130"/>
      <c r="AA174" s="130"/>
      <c r="AB174" s="130"/>
      <c r="AC174" s="130"/>
      <c r="AD174" s="130"/>
      <c r="AE174" s="130"/>
      <c r="AF174" s="130"/>
      <c r="AG174" s="130"/>
      <c r="AH174" s="130"/>
    </row>
    <row r="175" spans="1:34" x14ac:dyDescent="0.2">
      <c r="A175" s="243" t="s">
        <v>79</v>
      </c>
      <c r="B175" s="243"/>
      <c r="C175" s="243"/>
      <c r="D175" s="243"/>
      <c r="E175" s="243"/>
      <c r="F175" s="243"/>
      <c r="G175" s="243"/>
      <c r="H175" s="243"/>
      <c r="I175" s="243"/>
      <c r="J175" s="243"/>
      <c r="K175" s="243"/>
      <c r="L175" s="243"/>
      <c r="M175" s="243"/>
      <c r="N175" s="243"/>
      <c r="O175" s="243"/>
      <c r="P175" s="243"/>
      <c r="Q175" s="243"/>
      <c r="R175" s="243"/>
      <c r="S175" s="243"/>
      <c r="T175" s="243"/>
      <c r="U175" s="130"/>
      <c r="V175" s="130"/>
      <c r="W175" s="130"/>
      <c r="X175" s="130"/>
      <c r="Y175" s="130"/>
      <c r="Z175" s="130"/>
      <c r="AA175" s="130"/>
      <c r="AB175" s="130"/>
      <c r="AC175" s="130"/>
      <c r="AD175" s="130"/>
      <c r="AE175" s="130"/>
      <c r="AF175" s="130"/>
      <c r="AG175" s="130"/>
      <c r="AH175" s="130"/>
    </row>
    <row r="176" spans="1:34" x14ac:dyDescent="0.2">
      <c r="A176" s="48" t="s">
        <v>69</v>
      </c>
      <c r="B176" s="244" t="s">
        <v>80</v>
      </c>
      <c r="C176" s="244"/>
      <c r="D176" s="244"/>
      <c r="E176" s="244"/>
      <c r="F176" s="244"/>
      <c r="G176" s="244"/>
      <c r="H176" s="244"/>
      <c r="I176" s="244"/>
      <c r="J176" s="49">
        <v>5</v>
      </c>
      <c r="K176" s="49">
        <v>2</v>
      </c>
      <c r="L176" s="49">
        <v>1</v>
      </c>
      <c r="M176" s="49">
        <v>0</v>
      </c>
      <c r="N176" s="50">
        <f>K176+L176+M176</f>
        <v>3</v>
      </c>
      <c r="O176" s="50">
        <f>P176-N176</f>
        <v>6</v>
      </c>
      <c r="P176" s="50">
        <f>ROUND(PRODUCT(J176,25)/14,0)</f>
        <v>9</v>
      </c>
      <c r="Q176" s="49" t="s">
        <v>32</v>
      </c>
      <c r="R176" s="49"/>
      <c r="S176" s="51"/>
      <c r="T176" s="51" t="s">
        <v>37</v>
      </c>
      <c r="U176" s="130"/>
      <c r="V176" s="130"/>
      <c r="W176" s="130"/>
      <c r="X176" s="130"/>
      <c r="Y176" s="130"/>
      <c r="Z176" s="130"/>
      <c r="AA176" s="130"/>
      <c r="AB176" s="130"/>
      <c r="AC176" s="130"/>
      <c r="AD176" s="130"/>
      <c r="AE176" s="130"/>
      <c r="AF176" s="130"/>
      <c r="AG176" s="130"/>
      <c r="AH176" s="130"/>
    </row>
    <row r="177" spans="1:34" x14ac:dyDescent="0.2">
      <c r="A177" s="48" t="s">
        <v>70</v>
      </c>
      <c r="B177" s="244" t="s">
        <v>81</v>
      </c>
      <c r="C177" s="244"/>
      <c r="D177" s="244"/>
      <c r="E177" s="244"/>
      <c r="F177" s="244"/>
      <c r="G177" s="244"/>
      <c r="H177" s="244"/>
      <c r="I177" s="244"/>
      <c r="J177" s="49">
        <v>5</v>
      </c>
      <c r="K177" s="49">
        <v>2</v>
      </c>
      <c r="L177" s="49">
        <v>1</v>
      </c>
      <c r="M177" s="49">
        <v>0</v>
      </c>
      <c r="N177" s="50">
        <f>K177+L177+M177</f>
        <v>3</v>
      </c>
      <c r="O177" s="50">
        <f>P177-N177</f>
        <v>6</v>
      </c>
      <c r="P177" s="50">
        <f>ROUND(PRODUCT(J177,25)/14,0)</f>
        <v>9</v>
      </c>
      <c r="Q177" s="49" t="s">
        <v>32</v>
      </c>
      <c r="R177" s="49"/>
      <c r="S177" s="51"/>
      <c r="T177" s="51" t="s">
        <v>37</v>
      </c>
      <c r="U177" s="130"/>
      <c r="V177" s="130"/>
      <c r="W177" s="130"/>
      <c r="X177" s="130"/>
      <c r="Y177" s="130"/>
      <c r="Z177" s="130"/>
      <c r="AA177" s="130"/>
      <c r="AB177" s="130"/>
      <c r="AC177" s="130"/>
      <c r="AD177" s="130"/>
      <c r="AE177" s="130"/>
      <c r="AF177" s="130"/>
      <c r="AG177" s="130"/>
      <c r="AH177" s="130"/>
    </row>
    <row r="178" spans="1:34" x14ac:dyDescent="0.2">
      <c r="A178" s="245" t="s">
        <v>82</v>
      </c>
      <c r="B178" s="246"/>
      <c r="C178" s="246"/>
      <c r="D178" s="246"/>
      <c r="E178" s="246"/>
      <c r="F178" s="246"/>
      <c r="G178" s="246"/>
      <c r="H178" s="246"/>
      <c r="I178" s="246"/>
      <c r="J178" s="246"/>
      <c r="K178" s="246"/>
      <c r="L178" s="246"/>
      <c r="M178" s="246"/>
      <c r="N178" s="246"/>
      <c r="O178" s="246"/>
      <c r="P178" s="246"/>
      <c r="Q178" s="246"/>
      <c r="R178" s="246"/>
      <c r="S178" s="246"/>
      <c r="T178" s="247"/>
      <c r="U178" s="130"/>
      <c r="V178" s="130"/>
      <c r="W178" s="130"/>
      <c r="X178" s="130"/>
      <c r="Y178" s="130"/>
      <c r="Z178" s="130"/>
      <c r="AA178" s="130"/>
      <c r="AB178" s="130"/>
      <c r="AC178" s="130"/>
      <c r="AD178" s="130"/>
      <c r="AE178" s="130"/>
      <c r="AF178" s="130"/>
      <c r="AG178" s="130"/>
      <c r="AH178" s="130"/>
    </row>
    <row r="179" spans="1:34" ht="13.5" customHeight="1" x14ac:dyDescent="0.2">
      <c r="A179" s="48" t="s">
        <v>71</v>
      </c>
      <c r="B179" s="253" t="s">
        <v>83</v>
      </c>
      <c r="C179" s="254"/>
      <c r="D179" s="254"/>
      <c r="E179" s="254"/>
      <c r="F179" s="254"/>
      <c r="G179" s="254"/>
      <c r="H179" s="254"/>
      <c r="I179" s="255"/>
      <c r="J179" s="49">
        <v>5</v>
      </c>
      <c r="K179" s="49">
        <v>2</v>
      </c>
      <c r="L179" s="49">
        <v>1</v>
      </c>
      <c r="M179" s="49">
        <v>0</v>
      </c>
      <c r="N179" s="50">
        <f>K179+L179+M179</f>
        <v>3</v>
      </c>
      <c r="O179" s="50">
        <f>P179-N179</f>
        <v>6</v>
      </c>
      <c r="P179" s="50">
        <f>ROUND(PRODUCT(J179,25)/14,0)</f>
        <v>9</v>
      </c>
      <c r="Q179" s="49" t="s">
        <v>32</v>
      </c>
      <c r="R179" s="49"/>
      <c r="S179" s="51"/>
      <c r="T179" s="51" t="s">
        <v>84</v>
      </c>
      <c r="U179" s="130"/>
      <c r="V179" s="130"/>
      <c r="W179" s="130"/>
      <c r="X179" s="130"/>
      <c r="Y179" s="130"/>
      <c r="Z179" s="130"/>
      <c r="AA179" s="130"/>
      <c r="AB179" s="130"/>
      <c r="AC179" s="130"/>
      <c r="AD179" s="130"/>
      <c r="AE179" s="130"/>
      <c r="AF179" s="130"/>
      <c r="AG179" s="130"/>
      <c r="AH179" s="130"/>
    </row>
    <row r="180" spans="1:34" ht="36.75" customHeight="1" x14ac:dyDescent="0.2">
      <c r="A180" s="62" t="s">
        <v>72</v>
      </c>
      <c r="B180" s="253" t="s">
        <v>96</v>
      </c>
      <c r="C180" s="254"/>
      <c r="D180" s="254"/>
      <c r="E180" s="254"/>
      <c r="F180" s="254"/>
      <c r="G180" s="254"/>
      <c r="H180" s="254"/>
      <c r="I180" s="255"/>
      <c r="J180" s="49">
        <v>5</v>
      </c>
      <c r="K180" s="49">
        <v>1</v>
      </c>
      <c r="L180" s="49">
        <v>2</v>
      </c>
      <c r="M180" s="49">
        <v>0</v>
      </c>
      <c r="N180" s="50">
        <f>K180+L180+M180</f>
        <v>3</v>
      </c>
      <c r="O180" s="50">
        <f>P180-N180</f>
        <v>6</v>
      </c>
      <c r="P180" s="50">
        <f>ROUND(PRODUCT(J180,25)/14,0)</f>
        <v>9</v>
      </c>
      <c r="Q180" s="49" t="s">
        <v>32</v>
      </c>
      <c r="R180" s="49"/>
      <c r="S180" s="51"/>
      <c r="T180" s="51" t="s">
        <v>85</v>
      </c>
      <c r="U180" s="130"/>
      <c r="V180" s="130"/>
      <c r="W180" s="130"/>
      <c r="X180" s="130"/>
      <c r="Y180" s="130"/>
      <c r="Z180" s="130"/>
      <c r="AA180" s="130"/>
      <c r="AB180" s="130"/>
      <c r="AC180" s="130"/>
      <c r="AD180" s="130"/>
      <c r="AE180" s="130"/>
      <c r="AF180" s="130"/>
      <c r="AG180" s="130"/>
      <c r="AH180" s="130"/>
    </row>
    <row r="181" spans="1:34" x14ac:dyDescent="0.2">
      <c r="A181" s="245" t="s">
        <v>86</v>
      </c>
      <c r="B181" s="246"/>
      <c r="C181" s="246"/>
      <c r="D181" s="246"/>
      <c r="E181" s="246"/>
      <c r="F181" s="246"/>
      <c r="G181" s="246"/>
      <c r="H181" s="246"/>
      <c r="I181" s="246"/>
      <c r="J181" s="246"/>
      <c r="K181" s="246"/>
      <c r="L181" s="246"/>
      <c r="M181" s="246"/>
      <c r="N181" s="246"/>
      <c r="O181" s="246"/>
      <c r="P181" s="246"/>
      <c r="Q181" s="246"/>
      <c r="R181" s="246"/>
      <c r="S181" s="246"/>
      <c r="T181" s="247"/>
      <c r="U181" s="130"/>
      <c r="V181" s="130"/>
      <c r="W181" s="130"/>
      <c r="X181" s="130"/>
      <c r="Y181" s="130"/>
      <c r="Z181" s="130"/>
      <c r="AA181" s="130"/>
      <c r="AB181" s="130"/>
      <c r="AC181" s="130"/>
      <c r="AD181" s="130"/>
      <c r="AE181" s="130"/>
      <c r="AF181" s="130"/>
      <c r="AG181" s="130"/>
      <c r="AH181" s="130"/>
    </row>
    <row r="182" spans="1:34" ht="26.25" customHeight="1" x14ac:dyDescent="0.2">
      <c r="A182" s="62" t="s">
        <v>87</v>
      </c>
      <c r="B182" s="253" t="s">
        <v>88</v>
      </c>
      <c r="C182" s="254"/>
      <c r="D182" s="254"/>
      <c r="E182" s="254"/>
      <c r="F182" s="254"/>
      <c r="G182" s="254"/>
      <c r="H182" s="254"/>
      <c r="I182" s="255"/>
      <c r="J182" s="49">
        <v>5</v>
      </c>
      <c r="K182" s="49">
        <v>0</v>
      </c>
      <c r="L182" s="49">
        <v>0</v>
      </c>
      <c r="M182" s="49">
        <v>3</v>
      </c>
      <c r="N182" s="50">
        <f>K182+L182+M182</f>
        <v>3</v>
      </c>
      <c r="O182" s="50">
        <f>P182-N182</f>
        <v>6</v>
      </c>
      <c r="P182" s="50">
        <f>ROUND(PRODUCT(J182,25)/14,0)</f>
        <v>9</v>
      </c>
      <c r="Q182" s="49"/>
      <c r="R182" s="49" t="s">
        <v>28</v>
      </c>
      <c r="S182" s="51"/>
      <c r="T182" s="51" t="s">
        <v>84</v>
      </c>
      <c r="U182" s="130"/>
      <c r="V182" s="130"/>
      <c r="W182" s="130"/>
      <c r="X182" s="130"/>
      <c r="Y182" s="130"/>
      <c r="Z182" s="130"/>
      <c r="AA182" s="130"/>
      <c r="AB182" s="130"/>
      <c r="AC182" s="130"/>
      <c r="AD182" s="130"/>
      <c r="AE182" s="130"/>
      <c r="AF182" s="130"/>
      <c r="AG182" s="130"/>
      <c r="AH182" s="130"/>
    </row>
    <row r="183" spans="1:34" ht="37.5" customHeight="1" x14ac:dyDescent="0.2">
      <c r="A183" s="62" t="s">
        <v>89</v>
      </c>
      <c r="B183" s="253" t="s">
        <v>95</v>
      </c>
      <c r="C183" s="254"/>
      <c r="D183" s="254"/>
      <c r="E183" s="254"/>
      <c r="F183" s="254"/>
      <c r="G183" s="254"/>
      <c r="H183" s="254"/>
      <c r="I183" s="255"/>
      <c r="J183" s="49">
        <v>5</v>
      </c>
      <c r="K183" s="49">
        <v>1</v>
      </c>
      <c r="L183" s="49">
        <v>2</v>
      </c>
      <c r="M183" s="49">
        <v>0</v>
      </c>
      <c r="N183" s="50">
        <f>K183+L183+M183</f>
        <v>3</v>
      </c>
      <c r="O183" s="50">
        <f>P183-N183</f>
        <v>6</v>
      </c>
      <c r="P183" s="50">
        <f>ROUND(PRODUCT(J183,25)/14,0)</f>
        <v>9</v>
      </c>
      <c r="Q183" s="49" t="s">
        <v>32</v>
      </c>
      <c r="R183" s="49"/>
      <c r="S183" s="51"/>
      <c r="T183" s="51" t="s">
        <v>85</v>
      </c>
      <c r="U183" s="130"/>
      <c r="V183" s="130"/>
      <c r="W183" s="130"/>
      <c r="X183" s="130"/>
      <c r="Y183" s="130"/>
      <c r="Z183" s="130"/>
      <c r="AA183" s="130"/>
      <c r="AB183" s="130"/>
      <c r="AC183" s="130"/>
      <c r="AD183" s="130"/>
      <c r="AE183" s="130"/>
      <c r="AF183" s="130"/>
      <c r="AG183" s="130"/>
      <c r="AH183" s="130"/>
    </row>
    <row r="184" spans="1:34" x14ac:dyDescent="0.2">
      <c r="A184" s="157" t="s">
        <v>90</v>
      </c>
      <c r="B184" s="248"/>
      <c r="C184" s="248"/>
      <c r="D184" s="248"/>
      <c r="E184" s="248"/>
      <c r="F184" s="248"/>
      <c r="G184" s="248"/>
      <c r="H184" s="248"/>
      <c r="I184" s="248"/>
      <c r="J184" s="248"/>
      <c r="K184" s="248"/>
      <c r="L184" s="248"/>
      <c r="M184" s="248"/>
      <c r="N184" s="248"/>
      <c r="O184" s="248"/>
      <c r="P184" s="248"/>
      <c r="Q184" s="248"/>
      <c r="R184" s="248"/>
      <c r="S184" s="248"/>
      <c r="T184" s="249"/>
      <c r="U184" s="130"/>
      <c r="V184" s="130"/>
      <c r="W184" s="130"/>
      <c r="X184" s="130"/>
      <c r="Y184" s="130"/>
      <c r="Z184" s="130"/>
      <c r="AA184" s="130"/>
      <c r="AB184" s="130"/>
      <c r="AC184" s="130"/>
      <c r="AD184" s="130"/>
      <c r="AE184" s="130"/>
      <c r="AF184" s="130"/>
      <c r="AG184" s="130"/>
      <c r="AH184" s="130"/>
    </row>
    <row r="185" spans="1:34" x14ac:dyDescent="0.2">
      <c r="A185" s="48"/>
      <c r="B185" s="253" t="s">
        <v>73</v>
      </c>
      <c r="C185" s="254"/>
      <c r="D185" s="254"/>
      <c r="E185" s="254"/>
      <c r="F185" s="254"/>
      <c r="G185" s="254"/>
      <c r="H185" s="254"/>
      <c r="I185" s="255"/>
      <c r="J185" s="49">
        <v>5</v>
      </c>
      <c r="K185" s="49"/>
      <c r="L185" s="49"/>
      <c r="M185" s="49"/>
      <c r="N185" s="50"/>
      <c r="O185" s="50"/>
      <c r="P185" s="50"/>
      <c r="Q185" s="49"/>
      <c r="R185" s="49"/>
      <c r="S185" s="51"/>
      <c r="T185" s="52"/>
      <c r="U185" s="130"/>
      <c r="V185" s="130"/>
      <c r="W185" s="130"/>
      <c r="X185" s="130"/>
      <c r="Y185" s="130"/>
      <c r="Z185" s="130"/>
      <c r="AA185" s="130"/>
      <c r="AB185" s="130"/>
      <c r="AC185" s="130"/>
      <c r="AD185" s="130"/>
      <c r="AE185" s="130"/>
      <c r="AF185" s="130"/>
      <c r="AG185" s="130"/>
      <c r="AH185" s="130"/>
    </row>
    <row r="186" spans="1:34" ht="16.5" customHeight="1" x14ac:dyDescent="0.2">
      <c r="A186" s="250" t="s">
        <v>91</v>
      </c>
      <c r="B186" s="251"/>
      <c r="C186" s="251"/>
      <c r="D186" s="251"/>
      <c r="E186" s="251"/>
      <c r="F186" s="251"/>
      <c r="G186" s="251"/>
      <c r="H186" s="251"/>
      <c r="I186" s="252"/>
      <c r="J186" s="53">
        <f>SUM(J176:J177,J179:J180,J182:J183,J185)</f>
        <v>35</v>
      </c>
      <c r="K186" s="53">
        <f t="shared" ref="K186:P186" si="48">SUM(K176:K177,K179:K180,K182:K183,K185)</f>
        <v>8</v>
      </c>
      <c r="L186" s="53">
        <f t="shared" si="48"/>
        <v>7</v>
      </c>
      <c r="M186" s="53">
        <f t="shared" si="48"/>
        <v>3</v>
      </c>
      <c r="N186" s="53">
        <f t="shared" si="48"/>
        <v>18</v>
      </c>
      <c r="O186" s="53">
        <f t="shared" si="48"/>
        <v>36</v>
      </c>
      <c r="P186" s="53">
        <f t="shared" si="48"/>
        <v>54</v>
      </c>
      <c r="Q186" s="54">
        <f>COUNTIF(Q176:Q177,"E")+COUNTIF(Q179:Q180,"E")+COUNTIF(Q182:Q183,"E")+COUNTIF(Q185,"E")</f>
        <v>5</v>
      </c>
      <c r="R186" s="54">
        <f>COUNTIF(R176:R177,"C")+COUNTIF(R179:R180,"C")+COUNTIF(R182:R183,"C")+COUNTIF(R185,"C")</f>
        <v>1</v>
      </c>
      <c r="S186" s="54">
        <f>COUNTIF(S176:S177,"VP")+COUNTIF(S179:S180,"VP")+COUNTIF(S182:S183,"VP")+COUNTIF(S185,"VP")</f>
        <v>0</v>
      </c>
      <c r="T186" s="55"/>
      <c r="U186" s="130"/>
      <c r="V186" s="130"/>
      <c r="W186" s="130"/>
      <c r="X186" s="130"/>
      <c r="Y186" s="130"/>
      <c r="Z186" s="130"/>
      <c r="AA186" s="130"/>
      <c r="AB186" s="130"/>
      <c r="AC186" s="130"/>
      <c r="AD186" s="130"/>
      <c r="AE186" s="130"/>
      <c r="AF186" s="130"/>
      <c r="AG186" s="130"/>
      <c r="AH186" s="130"/>
    </row>
    <row r="187" spans="1:34" ht="16.5" customHeight="1" x14ac:dyDescent="0.2">
      <c r="A187" s="225" t="s">
        <v>50</v>
      </c>
      <c r="B187" s="226"/>
      <c r="C187" s="226"/>
      <c r="D187" s="226"/>
      <c r="E187" s="226"/>
      <c r="F187" s="226"/>
      <c r="G187" s="226"/>
      <c r="H187" s="226"/>
      <c r="I187" s="226"/>
      <c r="J187" s="227"/>
      <c r="K187" s="53">
        <f>SUM(K176:K177,K179:K180,K182:K183)*14</f>
        <v>112</v>
      </c>
      <c r="L187" s="53">
        <f t="shared" ref="L187:P187" si="49">SUM(L176:L177,L179:L180,L182:L183)*14</f>
        <v>98</v>
      </c>
      <c r="M187" s="53">
        <f t="shared" si="49"/>
        <v>42</v>
      </c>
      <c r="N187" s="53">
        <f t="shared" si="49"/>
        <v>252</v>
      </c>
      <c r="O187" s="53">
        <f t="shared" si="49"/>
        <v>504</v>
      </c>
      <c r="P187" s="53">
        <f t="shared" si="49"/>
        <v>756</v>
      </c>
      <c r="Q187" s="231"/>
      <c r="R187" s="232"/>
      <c r="S187" s="232"/>
      <c r="T187" s="233"/>
      <c r="U187" s="130"/>
      <c r="V187" s="130"/>
      <c r="W187" s="130"/>
      <c r="X187" s="130"/>
      <c r="Y187" s="130"/>
      <c r="Z187" s="130"/>
      <c r="AA187" s="130"/>
      <c r="AB187" s="130"/>
      <c r="AC187" s="130"/>
      <c r="AD187" s="130"/>
      <c r="AE187" s="130"/>
      <c r="AF187" s="130"/>
      <c r="AG187" s="130"/>
      <c r="AH187" s="130"/>
    </row>
    <row r="188" spans="1:34" ht="16.5" customHeight="1" x14ac:dyDescent="0.2">
      <c r="A188" s="228"/>
      <c r="B188" s="229"/>
      <c r="C188" s="229"/>
      <c r="D188" s="229"/>
      <c r="E188" s="229"/>
      <c r="F188" s="229"/>
      <c r="G188" s="229"/>
      <c r="H188" s="229"/>
      <c r="I188" s="229"/>
      <c r="J188" s="230"/>
      <c r="K188" s="237">
        <f>SUM(K187:M187)</f>
        <v>252</v>
      </c>
      <c r="L188" s="238"/>
      <c r="M188" s="239"/>
      <c r="N188" s="237">
        <f>SUM(N187:O187)</f>
        <v>756</v>
      </c>
      <c r="O188" s="238"/>
      <c r="P188" s="239"/>
      <c r="Q188" s="234"/>
      <c r="R188" s="235"/>
      <c r="S188" s="235"/>
      <c r="T188" s="236"/>
      <c r="U188" s="130"/>
      <c r="V188" s="130"/>
      <c r="W188" s="130"/>
      <c r="X188" s="130"/>
      <c r="Y188" s="130"/>
      <c r="Z188" s="130"/>
      <c r="AA188" s="130"/>
      <c r="AB188" s="130"/>
      <c r="AC188" s="130"/>
      <c r="AD188" s="130"/>
      <c r="AE188" s="130"/>
      <c r="AF188" s="130"/>
      <c r="AG188" s="130"/>
      <c r="AH188" s="130"/>
    </row>
    <row r="189" spans="1:34" x14ac:dyDescent="0.2">
      <c r="A189" s="46"/>
      <c r="B189" s="46"/>
      <c r="C189" s="46"/>
      <c r="D189" s="46"/>
      <c r="E189" s="46"/>
      <c r="F189" s="46"/>
      <c r="G189" s="46"/>
      <c r="H189" s="46"/>
      <c r="I189" s="46"/>
      <c r="J189" s="46"/>
      <c r="K189" s="46"/>
      <c r="L189" s="46"/>
      <c r="M189" s="46"/>
      <c r="N189" s="46"/>
      <c r="O189" s="46"/>
      <c r="P189" s="46"/>
      <c r="Q189" s="46"/>
      <c r="R189" s="46"/>
      <c r="S189" s="46"/>
      <c r="T189" s="46"/>
      <c r="U189" s="130"/>
      <c r="V189" s="130"/>
      <c r="W189" s="130"/>
      <c r="X189" s="130"/>
      <c r="Y189" s="130"/>
      <c r="Z189" s="130"/>
      <c r="AA189" s="130"/>
      <c r="AB189" s="130"/>
      <c r="AC189" s="130"/>
      <c r="AD189" s="130"/>
      <c r="AE189" s="130"/>
      <c r="AF189" s="130"/>
      <c r="AG189" s="130"/>
      <c r="AH189" s="130"/>
    </row>
    <row r="190" spans="1:34" x14ac:dyDescent="0.2">
      <c r="A190" s="240" t="s">
        <v>92</v>
      </c>
      <c r="B190" s="240"/>
      <c r="C190" s="240"/>
      <c r="D190" s="240"/>
      <c r="E190" s="240"/>
      <c r="F190" s="240"/>
      <c r="G190" s="240"/>
      <c r="H190" s="240"/>
      <c r="I190" s="240"/>
      <c r="J190" s="240"/>
      <c r="K190" s="240"/>
      <c r="L190" s="240"/>
      <c r="M190" s="240"/>
      <c r="N190" s="240"/>
      <c r="O190" s="240"/>
      <c r="P190" s="240"/>
      <c r="Q190" s="240"/>
      <c r="R190" s="240"/>
      <c r="S190" s="240"/>
      <c r="T190" s="240"/>
      <c r="U190" s="130"/>
      <c r="V190" s="130"/>
      <c r="W190" s="130"/>
      <c r="X190" s="130"/>
      <c r="Y190" s="130"/>
      <c r="Z190" s="130"/>
      <c r="AA190" s="130"/>
      <c r="AB190" s="130"/>
      <c r="AC190" s="130"/>
      <c r="AD190" s="130"/>
      <c r="AE190" s="130"/>
      <c r="AF190" s="130"/>
      <c r="AG190" s="130"/>
      <c r="AH190" s="130"/>
    </row>
    <row r="191" spans="1:34" x14ac:dyDescent="0.2">
      <c r="A191" s="240" t="s">
        <v>93</v>
      </c>
      <c r="B191" s="240"/>
      <c r="C191" s="240"/>
      <c r="D191" s="240"/>
      <c r="E191" s="240"/>
      <c r="F191" s="240"/>
      <c r="G191" s="240"/>
      <c r="H191" s="240"/>
      <c r="I191" s="240"/>
      <c r="J191" s="240"/>
      <c r="K191" s="240"/>
      <c r="L191" s="240"/>
      <c r="M191" s="240"/>
      <c r="N191" s="240"/>
      <c r="O191" s="240"/>
      <c r="P191" s="240"/>
      <c r="Q191" s="240"/>
      <c r="R191" s="240"/>
      <c r="S191" s="240"/>
      <c r="T191" s="240"/>
      <c r="U191" s="130"/>
      <c r="V191" s="130"/>
      <c r="W191" s="130"/>
      <c r="X191" s="130"/>
      <c r="Y191" s="130"/>
      <c r="Z191" s="130"/>
      <c r="AA191" s="130"/>
      <c r="AB191" s="130"/>
      <c r="AC191" s="130"/>
      <c r="AD191" s="130"/>
      <c r="AE191" s="130"/>
      <c r="AF191" s="130"/>
      <c r="AG191" s="130"/>
      <c r="AH191" s="130"/>
    </row>
    <row r="192" spans="1:34" x14ac:dyDescent="0.2">
      <c r="A192" s="240" t="s">
        <v>94</v>
      </c>
      <c r="B192" s="240"/>
      <c r="C192" s="240"/>
      <c r="D192" s="240"/>
      <c r="E192" s="240"/>
      <c r="F192" s="240"/>
      <c r="G192" s="240"/>
      <c r="H192" s="240"/>
      <c r="I192" s="240"/>
      <c r="J192" s="240"/>
      <c r="K192" s="240"/>
      <c r="L192" s="240"/>
      <c r="M192" s="240"/>
      <c r="N192" s="240"/>
      <c r="O192" s="240"/>
      <c r="P192" s="240"/>
      <c r="Q192" s="240"/>
      <c r="R192" s="240"/>
      <c r="S192" s="240"/>
      <c r="T192" s="240"/>
      <c r="U192" s="130"/>
      <c r="V192" s="130"/>
      <c r="W192" s="130"/>
      <c r="X192" s="130"/>
      <c r="Y192" s="130"/>
      <c r="Z192" s="130"/>
      <c r="AA192" s="130"/>
      <c r="AB192" s="130"/>
      <c r="AC192" s="130"/>
      <c r="AD192" s="130"/>
      <c r="AE192" s="130"/>
      <c r="AF192" s="130"/>
      <c r="AG192" s="130"/>
      <c r="AH192" s="130"/>
    </row>
    <row r="193" spans="21:34" x14ac:dyDescent="0.2">
      <c r="U193" s="130"/>
      <c r="V193" s="130"/>
      <c r="W193" s="130"/>
      <c r="X193" s="130"/>
      <c r="Y193" s="130"/>
      <c r="Z193" s="130"/>
      <c r="AA193" s="130"/>
      <c r="AB193" s="130"/>
      <c r="AC193" s="130"/>
      <c r="AD193" s="130"/>
      <c r="AE193" s="130"/>
      <c r="AF193" s="130"/>
      <c r="AG193" s="130"/>
      <c r="AH193" s="130"/>
    </row>
    <row r="194" spans="21:34" x14ac:dyDescent="0.2">
      <c r="U194" s="130"/>
      <c r="V194" s="130"/>
      <c r="W194" s="130"/>
      <c r="X194" s="130"/>
      <c r="Y194" s="130"/>
      <c r="Z194" s="130"/>
      <c r="AA194" s="130"/>
      <c r="AB194" s="130"/>
      <c r="AC194" s="130"/>
      <c r="AD194" s="130"/>
      <c r="AE194" s="130"/>
      <c r="AF194" s="130"/>
      <c r="AG194" s="130"/>
      <c r="AH194" s="130"/>
    </row>
    <row r="195" spans="21:34" x14ac:dyDescent="0.2">
      <c r="U195" s="130"/>
      <c r="V195" s="130"/>
      <c r="W195" s="130"/>
      <c r="X195" s="130"/>
      <c r="Y195" s="130"/>
      <c r="Z195" s="130"/>
      <c r="AA195" s="130"/>
      <c r="AB195" s="130"/>
      <c r="AC195" s="130"/>
      <c r="AD195" s="130"/>
      <c r="AE195" s="130"/>
      <c r="AF195" s="130"/>
      <c r="AG195" s="130"/>
      <c r="AH195" s="130"/>
    </row>
    <row r="196" spans="21:34" x14ac:dyDescent="0.2">
      <c r="U196" s="130"/>
      <c r="V196" s="130"/>
      <c r="W196" s="130"/>
      <c r="X196" s="130"/>
      <c r="Y196" s="130"/>
      <c r="Z196" s="130"/>
      <c r="AA196" s="130"/>
      <c r="AB196" s="130"/>
      <c r="AC196" s="130"/>
      <c r="AD196" s="130"/>
      <c r="AE196" s="130"/>
      <c r="AF196" s="130"/>
      <c r="AG196" s="130"/>
      <c r="AH196" s="130"/>
    </row>
    <row r="197" spans="21:34" x14ac:dyDescent="0.2">
      <c r="U197" s="130"/>
      <c r="V197" s="130"/>
      <c r="W197" s="130"/>
      <c r="X197" s="130"/>
      <c r="Y197" s="130"/>
      <c r="Z197" s="130"/>
      <c r="AA197" s="130"/>
      <c r="AB197" s="130"/>
      <c r="AC197" s="130"/>
      <c r="AD197" s="130"/>
      <c r="AE197" s="130"/>
      <c r="AF197" s="130"/>
      <c r="AG197" s="130"/>
      <c r="AH197" s="130"/>
    </row>
    <row r="198" spans="21:34" x14ac:dyDescent="0.2">
      <c r="U198" s="130"/>
      <c r="V198" s="130"/>
      <c r="W198" s="130"/>
      <c r="X198" s="130"/>
      <c r="Y198" s="130"/>
      <c r="Z198" s="130"/>
      <c r="AA198" s="130"/>
      <c r="AB198" s="130"/>
      <c r="AC198" s="130"/>
      <c r="AD198" s="130"/>
      <c r="AE198" s="130"/>
      <c r="AF198" s="130"/>
      <c r="AG198" s="130"/>
      <c r="AH198" s="130"/>
    </row>
  </sheetData>
  <sheetProtection formatCells="0" formatRows="0" insertRows="0"/>
  <mergeCells count="268">
    <mergeCell ref="A187:J188"/>
    <mergeCell ref="Q187:T188"/>
    <mergeCell ref="K188:M188"/>
    <mergeCell ref="N188:P188"/>
    <mergeCell ref="A190:T190"/>
    <mergeCell ref="A191:T191"/>
    <mergeCell ref="A192:T192"/>
    <mergeCell ref="U171:AH172"/>
    <mergeCell ref="U173:AA198"/>
    <mergeCell ref="AB173:AH198"/>
    <mergeCell ref="A175:T175"/>
    <mergeCell ref="B176:I176"/>
    <mergeCell ref="A178:T178"/>
    <mergeCell ref="A181:T181"/>
    <mergeCell ref="A184:T184"/>
    <mergeCell ref="A186:I186"/>
    <mergeCell ref="B179:I179"/>
    <mergeCell ref="B180:I180"/>
    <mergeCell ref="B182:I182"/>
    <mergeCell ref="B183:I183"/>
    <mergeCell ref="B177:I177"/>
    <mergeCell ref="B185:I185"/>
    <mergeCell ref="A172:T172"/>
    <mergeCell ref="A173:A174"/>
    <mergeCell ref="U75:W75"/>
    <mergeCell ref="U156:X156"/>
    <mergeCell ref="U3:X3"/>
    <mergeCell ref="U4:X4"/>
    <mergeCell ref="U5:X5"/>
    <mergeCell ref="U6:X6"/>
    <mergeCell ref="U28:V28"/>
    <mergeCell ref="U29:V29"/>
    <mergeCell ref="U43:W43"/>
    <mergeCell ref="U54:W54"/>
    <mergeCell ref="U65:W65"/>
    <mergeCell ref="U17:Z19"/>
    <mergeCell ref="U82:Y82"/>
    <mergeCell ref="U83:Y86"/>
    <mergeCell ref="H157:I157"/>
    <mergeCell ref="J157:K157"/>
    <mergeCell ref="L157:M157"/>
    <mergeCell ref="N157:O157"/>
    <mergeCell ref="P157:Q157"/>
    <mergeCell ref="S157:T157"/>
    <mergeCell ref="B155:G155"/>
    <mergeCell ref="H155:I155"/>
    <mergeCell ref="J155:K155"/>
    <mergeCell ref="L155:M155"/>
    <mergeCell ref="N155:O155"/>
    <mergeCell ref="P155:Q155"/>
    <mergeCell ref="S155:T155"/>
    <mergeCell ref="B156:G156"/>
    <mergeCell ref="H156:I156"/>
    <mergeCell ref="J156:K156"/>
    <mergeCell ref="L156:M156"/>
    <mergeCell ref="N156:O156"/>
    <mergeCell ref="P156:Q156"/>
    <mergeCell ref="S156:T156"/>
    <mergeCell ref="A157:G157"/>
    <mergeCell ref="B139:I140"/>
    <mergeCell ref="J139:J140"/>
    <mergeCell ref="K139:M139"/>
    <mergeCell ref="P153:Q154"/>
    <mergeCell ref="R153:T153"/>
    <mergeCell ref="J154:K154"/>
    <mergeCell ref="L154:M154"/>
    <mergeCell ref="N154:O154"/>
    <mergeCell ref="S154:T154"/>
    <mergeCell ref="A152:B152"/>
    <mergeCell ref="A153:A154"/>
    <mergeCell ref="B153:G154"/>
    <mergeCell ref="H153:I154"/>
    <mergeCell ref="J153:O153"/>
    <mergeCell ref="B126:I126"/>
    <mergeCell ref="B130:I130"/>
    <mergeCell ref="B124:I124"/>
    <mergeCell ref="B121:I121"/>
    <mergeCell ref="B122:I122"/>
    <mergeCell ref="B127:I127"/>
    <mergeCell ref="B128:I128"/>
    <mergeCell ref="B129:I129"/>
    <mergeCell ref="Q146:T147"/>
    <mergeCell ref="K147:M147"/>
    <mergeCell ref="N147:P147"/>
    <mergeCell ref="A145:I145"/>
    <mergeCell ref="A146:J147"/>
    <mergeCell ref="B144:I144"/>
    <mergeCell ref="T139:T140"/>
    <mergeCell ref="A138:T138"/>
    <mergeCell ref="A132:J133"/>
    <mergeCell ref="Q132:T133"/>
    <mergeCell ref="N139:P139"/>
    <mergeCell ref="B141:I141"/>
    <mergeCell ref="B142:I142"/>
    <mergeCell ref="B143:I143"/>
    <mergeCell ref="Q139:S139"/>
    <mergeCell ref="A139:A140"/>
    <mergeCell ref="A103:T103"/>
    <mergeCell ref="B116:I116"/>
    <mergeCell ref="B117:I117"/>
    <mergeCell ref="B118:I118"/>
    <mergeCell ref="A114:A115"/>
    <mergeCell ref="A113:T113"/>
    <mergeCell ref="J114:J115"/>
    <mergeCell ref="K114:M114"/>
    <mergeCell ref="N114:P114"/>
    <mergeCell ref="B114:I115"/>
    <mergeCell ref="Q114:S114"/>
    <mergeCell ref="T114:T115"/>
    <mergeCell ref="Q80:S80"/>
    <mergeCell ref="K92:M92"/>
    <mergeCell ref="N92:P92"/>
    <mergeCell ref="Q91:T92"/>
    <mergeCell ref="A90:I90"/>
    <mergeCell ref="A91:J92"/>
    <mergeCell ref="T80:T81"/>
    <mergeCell ref="B80:I81"/>
    <mergeCell ref="A83:T83"/>
    <mergeCell ref="B82:I82"/>
    <mergeCell ref="J80:J81"/>
    <mergeCell ref="K80:M80"/>
    <mergeCell ref="N80:P80"/>
    <mergeCell ref="A80:A81"/>
    <mergeCell ref="B89:I89"/>
    <mergeCell ref="B75:I75"/>
    <mergeCell ref="B85:I85"/>
    <mergeCell ref="B88:I88"/>
    <mergeCell ref="B87:I87"/>
    <mergeCell ref="A86:T86"/>
    <mergeCell ref="B84:I84"/>
    <mergeCell ref="B60:I60"/>
    <mergeCell ref="A56:T56"/>
    <mergeCell ref="J57:J58"/>
    <mergeCell ref="K57:M57"/>
    <mergeCell ref="A57:A58"/>
    <mergeCell ref="A79:T79"/>
    <mergeCell ref="N57:P57"/>
    <mergeCell ref="Q57:S57"/>
    <mergeCell ref="T57:T58"/>
    <mergeCell ref="B71:I71"/>
    <mergeCell ref="B72:I72"/>
    <mergeCell ref="B73:I73"/>
    <mergeCell ref="B74:I74"/>
    <mergeCell ref="B57:I58"/>
    <mergeCell ref="B59:I59"/>
    <mergeCell ref="B64:I64"/>
    <mergeCell ref="A68:T68"/>
    <mergeCell ref="J69:J70"/>
    <mergeCell ref="A1:K1"/>
    <mergeCell ref="A3:K3"/>
    <mergeCell ref="K46:M46"/>
    <mergeCell ref="M19:T19"/>
    <mergeCell ref="M1:T1"/>
    <mergeCell ref="M14:T14"/>
    <mergeCell ref="A4:K5"/>
    <mergeCell ref="A33:T33"/>
    <mergeCell ref="A19:K19"/>
    <mergeCell ref="A17:K17"/>
    <mergeCell ref="M3:N3"/>
    <mergeCell ref="M5:N5"/>
    <mergeCell ref="D26:F26"/>
    <mergeCell ref="A18:K18"/>
    <mergeCell ref="N46:P46"/>
    <mergeCell ref="Q46:S46"/>
    <mergeCell ref="B40:I40"/>
    <mergeCell ref="B38:I38"/>
    <mergeCell ref="B39:I39"/>
    <mergeCell ref="B43:I43"/>
    <mergeCell ref="M17:T17"/>
    <mergeCell ref="M18:T18"/>
    <mergeCell ref="M13:T13"/>
    <mergeCell ref="M16:T16"/>
    <mergeCell ref="N36:P36"/>
    <mergeCell ref="K36:M36"/>
    <mergeCell ref="Q36:S36"/>
    <mergeCell ref="B41:I41"/>
    <mergeCell ref="A11:K11"/>
    <mergeCell ref="A12:K12"/>
    <mergeCell ref="M15:T15"/>
    <mergeCell ref="A36:A37"/>
    <mergeCell ref="A2:K2"/>
    <mergeCell ref="A6:K6"/>
    <mergeCell ref="O5:Q5"/>
    <mergeCell ref="O6:Q6"/>
    <mergeCell ref="O3:Q3"/>
    <mergeCell ref="O4:Q4"/>
    <mergeCell ref="M4:N4"/>
    <mergeCell ref="A10:K10"/>
    <mergeCell ref="M6:N6"/>
    <mergeCell ref="A7:K7"/>
    <mergeCell ref="A8:K8"/>
    <mergeCell ref="A9:K9"/>
    <mergeCell ref="R3:T3"/>
    <mergeCell ref="R4:T4"/>
    <mergeCell ref="R5:T5"/>
    <mergeCell ref="B36:I37"/>
    <mergeCell ref="B51:I51"/>
    <mergeCell ref="B48:I48"/>
    <mergeCell ref="B49:I49"/>
    <mergeCell ref="B53:I53"/>
    <mergeCell ref="T46:T47"/>
    <mergeCell ref="A45:T45"/>
    <mergeCell ref="J46:J47"/>
    <mergeCell ref="R6:T6"/>
    <mergeCell ref="M8:T11"/>
    <mergeCell ref="A15:K15"/>
    <mergeCell ref="J36:J37"/>
    <mergeCell ref="A35:T35"/>
    <mergeCell ref="M25:T31"/>
    <mergeCell ref="A20:K23"/>
    <mergeCell ref="M21:T23"/>
    <mergeCell ref="I26:K26"/>
    <mergeCell ref="B26:C26"/>
    <mergeCell ref="H26:H27"/>
    <mergeCell ref="A25:G25"/>
    <mergeCell ref="G26:G27"/>
    <mergeCell ref="A13:K13"/>
    <mergeCell ref="A14:K14"/>
    <mergeCell ref="A16:K16"/>
    <mergeCell ref="T36:T37"/>
    <mergeCell ref="K69:M69"/>
    <mergeCell ref="N69:P69"/>
    <mergeCell ref="Q69:S69"/>
    <mergeCell ref="A69:A70"/>
    <mergeCell ref="B107:I107"/>
    <mergeCell ref="B106:I106"/>
    <mergeCell ref="T104:T105"/>
    <mergeCell ref="U169:AB170"/>
    <mergeCell ref="U11:Z14"/>
    <mergeCell ref="U22:AA25"/>
    <mergeCell ref="A170:T170"/>
    <mergeCell ref="A102:T102"/>
    <mergeCell ref="T69:T70"/>
    <mergeCell ref="B65:I65"/>
    <mergeCell ref="B69:I70"/>
    <mergeCell ref="B61:I61"/>
    <mergeCell ref="B62:I62"/>
    <mergeCell ref="B63:I63"/>
    <mergeCell ref="B42:I42"/>
    <mergeCell ref="B46:I47"/>
    <mergeCell ref="B52:I52"/>
    <mergeCell ref="A46:A47"/>
    <mergeCell ref="B54:I54"/>
    <mergeCell ref="B50:I50"/>
    <mergeCell ref="B173:I174"/>
    <mergeCell ref="J173:J174"/>
    <mergeCell ref="K173:M173"/>
    <mergeCell ref="N173:P173"/>
    <mergeCell ref="Q173:S173"/>
    <mergeCell ref="T173:T174"/>
    <mergeCell ref="K104:M104"/>
    <mergeCell ref="N104:P104"/>
    <mergeCell ref="Q109:T110"/>
    <mergeCell ref="N110:P110"/>
    <mergeCell ref="K110:M110"/>
    <mergeCell ref="A108:I108"/>
    <mergeCell ref="A109:J110"/>
    <mergeCell ref="A104:A105"/>
    <mergeCell ref="B104:I105"/>
    <mergeCell ref="J104:J105"/>
    <mergeCell ref="Q104:S104"/>
    <mergeCell ref="A131:I131"/>
    <mergeCell ref="K133:M133"/>
    <mergeCell ref="N133:P133"/>
    <mergeCell ref="B120:I120"/>
    <mergeCell ref="B119:I119"/>
    <mergeCell ref="B123:I123"/>
    <mergeCell ref="B125:I125"/>
  </mergeCells>
  <phoneticPr fontId="6" type="noConversion"/>
  <conditionalFormatting sqref="U3:U6 U28:U29 U156">
    <cfRule type="cellIs" dxfId="23" priority="47" operator="equal">
      <formula>"E bine"</formula>
    </cfRule>
  </conditionalFormatting>
  <conditionalFormatting sqref="U3:U6 U28:U29 U156">
    <cfRule type="cellIs" dxfId="22" priority="46" operator="equal">
      <formula>"NU e bine"</formula>
    </cfRule>
  </conditionalFormatting>
  <conditionalFormatting sqref="U3:V6 U28:V29">
    <cfRule type="cellIs" dxfId="21" priority="39" operator="equal">
      <formula>"Suma trebuie să fie 52"</formula>
    </cfRule>
    <cfRule type="cellIs" dxfId="20" priority="40" operator="equal">
      <formula>"Corect"</formula>
    </cfRule>
    <cfRule type="cellIs" dxfId="19" priority="41" operator="equal">
      <formula>SUM($B$28:$J$28)</formula>
    </cfRule>
    <cfRule type="cellIs" dxfId="18" priority="42" operator="lessThan">
      <formula>"(SUM(B28:K28)=52"</formula>
    </cfRule>
    <cfRule type="cellIs" dxfId="17" priority="43" operator="equal">
      <formula>52</formula>
    </cfRule>
    <cfRule type="cellIs" dxfId="16" priority="44" operator="equal">
      <formula>$K$28</formula>
    </cfRule>
    <cfRule type="cellIs" dxfId="15" priority="45" operator="equal">
      <formula>$B$28:$K$28=52</formula>
    </cfRule>
  </conditionalFormatting>
  <conditionalFormatting sqref="U3:V6 U28:V29 U156:V156">
    <cfRule type="cellIs" dxfId="14" priority="37" operator="equal">
      <formula>"Suma trebuie să fie 52"</formula>
    </cfRule>
    <cfRule type="cellIs" dxfId="13" priority="38" operator="equal">
      <formula>"Corect"</formula>
    </cfRule>
  </conditionalFormatting>
  <conditionalFormatting sqref="U3:X6">
    <cfRule type="cellIs" dxfId="12" priority="36" operator="equal">
      <formula>"Trebuie alocate cel puțin 20 de ore pe săptămână"</formula>
    </cfRule>
  </conditionalFormatting>
  <conditionalFormatting sqref="U28:V29 U156:X156">
    <cfRule type="cellIs" dxfId="11" priority="24" operator="equal">
      <formula>"Corect"</formula>
    </cfRule>
  </conditionalFormatting>
  <conditionalFormatting sqref="U28:V28">
    <cfRule type="cellIs" dxfId="10" priority="23" operator="equal">
      <formula>"Correct"</formula>
    </cfRule>
  </conditionalFormatting>
  <conditionalFormatting sqref="U43:W43 U54:W54 U65:W65 U75:W75">
    <cfRule type="cellIs" dxfId="9" priority="20" operator="equal">
      <formula>"E trebuie să fie cel puțin egal cu C+VP"</formula>
    </cfRule>
    <cfRule type="cellIs" dxfId="8" priority="21" operator="equal">
      <formula>"Corect"</formula>
    </cfRule>
  </conditionalFormatting>
  <conditionalFormatting sqref="U156:V156">
    <cfRule type="cellIs" dxfId="7" priority="2" operator="equal">
      <formula>"Nu corespunde cu tabelul de opționale"</formula>
    </cfRule>
    <cfRule type="cellIs" dxfId="6" priority="3" operator="equal">
      <formula>"Suma trebuie să fie 52"</formula>
    </cfRule>
    <cfRule type="cellIs" dxfId="5" priority="4" operator="equal">
      <formula>"Corect"</formula>
    </cfRule>
    <cfRule type="cellIs" dxfId="4" priority="5" operator="equal">
      <formula>SUM($B$28:$J$28)</formula>
    </cfRule>
    <cfRule type="cellIs" dxfId="3" priority="6" operator="lessThan">
      <formula>"(SUM(B28:K28)=52"</formula>
    </cfRule>
    <cfRule type="cellIs" dxfId="2" priority="7" operator="equal">
      <formula>52</formula>
    </cfRule>
    <cfRule type="cellIs" dxfId="1" priority="8" operator="equal">
      <formula>$K$28</formula>
    </cfRule>
    <cfRule type="cellIs" dxfId="0" priority="9" operator="equal">
      <formula>$B$28:$K$28=52</formula>
    </cfRule>
  </conditionalFormatting>
  <dataValidations count="5">
    <dataValidation type="list" allowBlank="1" showInputMessage="1" showErrorMessage="1" sqref="R179:R180 R182:R183 R176:R177 R185 R71:R74 R59:R64 R84:R85 R38:R42 R82 R48:R53 R87:R89">
      <formula1>$R$37</formula1>
    </dataValidation>
    <dataValidation type="list" allowBlank="1" showInputMessage="1" showErrorMessage="1" sqref="Q179:Q180 Q182:Q183 Q176:Q177 Q185 Q71:Q74 Q59:Q64 Q84:Q85 Q38:Q42 Q82 Q48:Q53 Q87:Q89">
      <formula1>$Q$37</formula1>
    </dataValidation>
    <dataValidation type="list" allowBlank="1" showInputMessage="1" showErrorMessage="1" sqref="S179:S180 S182:S183 S176:S177 S185 S71:S74 S38:S42 S87:S89 S82 S84:S85 S48:S53 S59:S64">
      <formula1>$S$37</formula1>
    </dataValidation>
    <dataValidation type="list" allowBlank="1" showInputMessage="1" showErrorMessage="1" sqref="T106:T107 T59:T64 T38:T42 T84:T85 T82 T48:T53 T71:T74 T87:T89 T116:T130 T141:T144">
      <formula1>$O$34:$S$34</formula1>
    </dataValidation>
    <dataValidation type="list" allowBlank="1" showInputMessage="1" showErrorMessage="1" sqref="B106:I107 B116:I130 B141:I144">
      <formula1>$B$36:$B$94</formula1>
    </dataValidation>
  </dataValidations>
  <pageMargins left="0.7" right="0.7" top="0.75" bottom="0.75" header="0.3" footer="0.3"/>
  <pageSetup paperSize="9" orientation="landscape" blackAndWhite="1" r:id="rId1"/>
  <headerFooter>
    <oddHeader>&amp;R&amp;P</oddHeader>
    <oddFooter>&amp;LRECTOR,
Acad. Prof. Univ. Dr. Ioan Aurel POP&amp;CDECAN,
Prof. Univ. Dr. Călin Emilian Hințea&amp;RDIRECTOR DE DEPARTAMENT,
Prof. Univ. Dr. Ioan Hosu</oddFooter>
  </headerFooter>
  <ignoredErrors>
    <ignoredError sqref="Q43" formula="1"/>
    <ignoredError sqref="K9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8CD848C23F374E82F1C501FC5202DB" ma:contentTypeVersion="0" ma:contentTypeDescription="Create a new document." ma:contentTypeScope="" ma:versionID="cd50e582d94784a96fe3f6a5afb63be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7E160A8-B755-4E21-B4EA-BC96BB936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70C305D-D13A-45F5-8B70-75306F24CA4F}">
  <ds:schemaRefs>
    <ds:schemaRef ds:uri="http://schemas.microsoft.com/sharepoint/v3/contenttype/forms"/>
  </ds:schemaRefs>
</ds:datastoreItem>
</file>

<file path=customXml/itemProps3.xml><?xml version="1.0" encoding="utf-8"?>
<ds:datastoreItem xmlns:ds="http://schemas.openxmlformats.org/officeDocument/2006/customXml" ds:itemID="{50514809-BC3A-4600-9328-1B6E0964C991}">
  <ds:schemaRefs>
    <ds:schemaRef ds:uri="http://www.w3.org/XML/1998/namespace"/>
    <ds:schemaRef ds:uri="http://purl.org/dc/terms/"/>
    <ds:schemaRef ds:uri="http://purl.org/dc/elements/1.1/"/>
    <ds:schemaRef ds:uri="http://schemas.microsoft.com/office/2006/metadata/propertie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NightFury55</cp:lastModifiedBy>
  <cp:lastPrinted>2016-11-03T10:26:33Z</cp:lastPrinted>
  <dcterms:created xsi:type="dcterms:W3CDTF">2013-06-27T08:19:59Z</dcterms:created>
  <dcterms:modified xsi:type="dcterms:W3CDTF">2017-02-09T13:11:06Z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0x010100FB8CD848C23F374E82F1C501FC5202DB</vt:lpwstr>
  </property>
</Properties>
</file>