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1730"/>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P141" i="1" l="1"/>
  <c r="O141" i="1"/>
  <c r="N141" i="1"/>
  <c r="M141" i="1"/>
  <c r="L141" i="1"/>
  <c r="K141" i="1"/>
  <c r="J141" i="1"/>
  <c r="P125" i="1"/>
  <c r="P126" i="1"/>
  <c r="P127" i="1"/>
  <c r="P130" i="1"/>
  <c r="P131" i="1"/>
  <c r="P134" i="1"/>
  <c r="P135" i="1"/>
  <c r="P138" i="1"/>
  <c r="P139" i="1"/>
  <c r="P142" i="1"/>
  <c r="N125" i="1"/>
  <c r="O125" i="1"/>
  <c r="N126" i="1"/>
  <c r="O126" i="1"/>
  <c r="N127" i="1"/>
  <c r="O127" i="1"/>
  <c r="N130" i="1"/>
  <c r="O130" i="1"/>
  <c r="N131" i="1"/>
  <c r="O131" i="1"/>
  <c r="N134" i="1"/>
  <c r="O134" i="1"/>
  <c r="N135" i="1"/>
  <c r="O135" i="1"/>
  <c r="N138" i="1"/>
  <c r="O138" i="1"/>
  <c r="N139" i="1"/>
  <c r="O139" i="1"/>
  <c r="O142" i="1"/>
  <c r="N142" i="1"/>
  <c r="M142" i="1"/>
  <c r="L142" i="1"/>
  <c r="K142" i="1"/>
  <c r="T141" i="1"/>
  <c r="S141" i="1"/>
  <c r="R141" i="1"/>
  <c r="Q141" i="1"/>
  <c r="A202" i="1"/>
  <c r="P81" i="1"/>
  <c r="N81" i="1"/>
  <c r="O81" i="1"/>
  <c r="P80" i="1"/>
  <c r="N80" i="1"/>
  <c r="O80" i="1"/>
  <c r="P79" i="1"/>
  <c r="N79" i="1"/>
  <c r="O79" i="1"/>
  <c r="P78" i="1"/>
  <c r="N78" i="1"/>
  <c r="O78" i="1"/>
  <c r="P77" i="1"/>
  <c r="N77" i="1"/>
  <c r="O77" i="1"/>
  <c r="P76" i="1"/>
  <c r="N76" i="1"/>
  <c r="O76" i="1"/>
  <c r="P75" i="1"/>
  <c r="N75" i="1"/>
  <c r="O75" i="1"/>
  <c r="T221" i="1"/>
  <c r="S221" i="1"/>
  <c r="R221" i="1"/>
  <c r="Q221" i="1"/>
  <c r="P104" i="1"/>
  <c r="P221" i="1"/>
  <c r="N104" i="1"/>
  <c r="O104" i="1"/>
  <c r="O221" i="1"/>
  <c r="N221" i="1"/>
  <c r="M221" i="1"/>
  <c r="L221" i="1"/>
  <c r="K221" i="1"/>
  <c r="J221" i="1"/>
  <c r="A221" i="1"/>
  <c r="K143" i="1"/>
  <c r="N40" i="1"/>
  <c r="N41" i="1"/>
  <c r="N42" i="1"/>
  <c r="N43" i="1"/>
  <c r="N44" i="1"/>
  <c r="N45" i="1"/>
  <c r="N46" i="1"/>
  <c r="N47" i="1"/>
  <c r="N57" i="1"/>
  <c r="N58" i="1"/>
  <c r="N59" i="1"/>
  <c r="N60" i="1"/>
  <c r="N61" i="1"/>
  <c r="N62" i="1"/>
  <c r="N63" i="1"/>
  <c r="N64" i="1"/>
  <c r="N74" i="1"/>
  <c r="N82" i="1"/>
  <c r="N87" i="1"/>
  <c r="N88" i="1"/>
  <c r="N89" i="1"/>
  <c r="N90" i="1"/>
  <c r="N91" i="1"/>
  <c r="N92" i="1"/>
  <c r="N93" i="1"/>
  <c r="N94" i="1"/>
  <c r="N99" i="1"/>
  <c r="N100" i="1"/>
  <c r="N101" i="1"/>
  <c r="N102" i="1"/>
  <c r="N103" i="1"/>
  <c r="N105" i="1"/>
  <c r="N106" i="1"/>
  <c r="N111" i="1"/>
  <c r="N112" i="1"/>
  <c r="N113" i="1"/>
  <c r="N114" i="1"/>
  <c r="N115" i="1"/>
  <c r="N116" i="1"/>
  <c r="N117" i="1"/>
  <c r="N118" i="1"/>
  <c r="K145" i="1"/>
  <c r="T178" i="1"/>
  <c r="T179" i="1"/>
  <c r="T181" i="1"/>
  <c r="T182" i="1"/>
  <c r="T183" i="1"/>
  <c r="T184" i="1"/>
  <c r="T185" i="1"/>
  <c r="T188" i="1"/>
  <c r="T189" i="1"/>
  <c r="T47" i="1"/>
  <c r="T64" i="1"/>
  <c r="T82" i="1"/>
  <c r="T94" i="1"/>
  <c r="T106" i="1"/>
  <c r="T118" i="1"/>
  <c r="T200" i="1"/>
  <c r="T201" i="1"/>
  <c r="T202" i="1"/>
  <c r="T203" i="1"/>
  <c r="T204" i="1"/>
  <c r="T205" i="1"/>
  <c r="T206" i="1"/>
  <c r="T207" i="1"/>
  <c r="T208" i="1"/>
  <c r="T209" i="1"/>
  <c r="T210" i="1"/>
  <c r="T211" i="1"/>
  <c r="T212" i="1"/>
  <c r="T213" i="1"/>
  <c r="T214" i="1"/>
  <c r="T215" i="1"/>
  <c r="T216" i="1"/>
  <c r="T217" i="1"/>
  <c r="T218" i="1"/>
  <c r="T219" i="1"/>
  <c r="T220" i="1"/>
  <c r="T222" i="1"/>
  <c r="T223" i="1"/>
  <c r="T225" i="1"/>
  <c r="T226" i="1"/>
  <c r="T227" i="1"/>
  <c r="T228" i="1"/>
  <c r="T229" i="1"/>
  <c r="T230" i="1"/>
  <c r="T231" i="1"/>
  <c r="K234" i="1"/>
  <c r="T241" i="1"/>
  <c r="T242" i="1"/>
  <c r="T243" i="1"/>
  <c r="T244" i="1"/>
  <c r="T245" i="1"/>
  <c r="T246" i="1"/>
  <c r="T248" i="1"/>
  <c r="T249" i="1"/>
  <c r="T250" i="1"/>
  <c r="K253" i="1"/>
  <c r="J263" i="1"/>
  <c r="L263" i="1"/>
  <c r="N263" i="1"/>
  <c r="U263" i="1"/>
  <c r="P117" i="1"/>
  <c r="O117" i="1"/>
  <c r="P116" i="1"/>
  <c r="O116" i="1"/>
  <c r="P105" i="1"/>
  <c r="O105" i="1"/>
  <c r="A220" i="1"/>
  <c r="S222" i="1"/>
  <c r="R222" i="1"/>
  <c r="Q222" i="1"/>
  <c r="P222" i="1"/>
  <c r="O222" i="1"/>
  <c r="N222" i="1"/>
  <c r="M222" i="1"/>
  <c r="L222" i="1"/>
  <c r="K222" i="1"/>
  <c r="J222" i="1"/>
  <c r="H263" i="1"/>
  <c r="N241" i="1"/>
  <c r="N242" i="1"/>
  <c r="N243" i="1"/>
  <c r="N244" i="1"/>
  <c r="N245" i="1"/>
  <c r="N246" i="1"/>
  <c r="N248" i="1"/>
  <c r="N249" i="1"/>
  <c r="N251" i="1"/>
  <c r="K241" i="1"/>
  <c r="K242" i="1"/>
  <c r="K243" i="1"/>
  <c r="K244" i="1"/>
  <c r="K245" i="1"/>
  <c r="K246" i="1"/>
  <c r="K248" i="1"/>
  <c r="K249" i="1"/>
  <c r="K251" i="1"/>
  <c r="L241" i="1"/>
  <c r="L242" i="1"/>
  <c r="L243" i="1"/>
  <c r="L244" i="1"/>
  <c r="L245" i="1"/>
  <c r="L246" i="1"/>
  <c r="L248" i="1"/>
  <c r="L249" i="1"/>
  <c r="L251" i="1"/>
  <c r="M241" i="1"/>
  <c r="M242" i="1"/>
  <c r="M243" i="1"/>
  <c r="M244" i="1"/>
  <c r="M245" i="1"/>
  <c r="M246" i="1"/>
  <c r="M248" i="1"/>
  <c r="M249" i="1"/>
  <c r="M251" i="1"/>
  <c r="K252" i="1"/>
  <c r="S248" i="1"/>
  <c r="R248" i="1"/>
  <c r="Q248" i="1"/>
  <c r="P114" i="1"/>
  <c r="P248" i="1"/>
  <c r="O114" i="1"/>
  <c r="O248" i="1"/>
  <c r="J248" i="1"/>
  <c r="A248" i="1"/>
  <c r="P40" i="1"/>
  <c r="O40" i="1"/>
  <c r="P41" i="1"/>
  <c r="O41" i="1"/>
  <c r="P42" i="1"/>
  <c r="O42" i="1"/>
  <c r="P43" i="1"/>
  <c r="O43" i="1"/>
  <c r="P44" i="1"/>
  <c r="O44" i="1"/>
  <c r="P45" i="1"/>
  <c r="O45" i="1"/>
  <c r="P46" i="1"/>
  <c r="O46" i="1"/>
  <c r="O47" i="1"/>
  <c r="P57" i="1"/>
  <c r="O57" i="1"/>
  <c r="P58" i="1"/>
  <c r="O58" i="1"/>
  <c r="P59" i="1"/>
  <c r="O59" i="1"/>
  <c r="P60" i="1"/>
  <c r="O60" i="1"/>
  <c r="P61" i="1"/>
  <c r="O61" i="1"/>
  <c r="P62" i="1"/>
  <c r="O62" i="1"/>
  <c r="P63" i="1"/>
  <c r="O63" i="1"/>
  <c r="O64" i="1"/>
  <c r="P74" i="1"/>
  <c r="O74" i="1"/>
  <c r="O82" i="1"/>
  <c r="P87" i="1"/>
  <c r="O87" i="1"/>
  <c r="P88" i="1"/>
  <c r="O88" i="1"/>
  <c r="P89" i="1"/>
  <c r="O89" i="1"/>
  <c r="P90" i="1"/>
  <c r="O90" i="1"/>
  <c r="P91" i="1"/>
  <c r="O91" i="1"/>
  <c r="P92" i="1"/>
  <c r="O92" i="1"/>
  <c r="P93" i="1"/>
  <c r="O93" i="1"/>
  <c r="O94" i="1"/>
  <c r="P99" i="1"/>
  <c r="O99" i="1"/>
  <c r="P100" i="1"/>
  <c r="O100" i="1"/>
  <c r="P101" i="1"/>
  <c r="O101" i="1"/>
  <c r="P102" i="1"/>
  <c r="O102" i="1"/>
  <c r="P103" i="1"/>
  <c r="O103" i="1"/>
  <c r="P111" i="1"/>
  <c r="O111" i="1"/>
  <c r="P112" i="1"/>
  <c r="O112" i="1"/>
  <c r="P113" i="1"/>
  <c r="O113" i="1"/>
  <c r="P115" i="1"/>
  <c r="O115" i="1"/>
  <c r="O118" i="1"/>
  <c r="P241" i="1"/>
  <c r="P242" i="1"/>
  <c r="P243" i="1"/>
  <c r="P244" i="1"/>
  <c r="P245" i="1"/>
  <c r="P246" i="1"/>
  <c r="P249" i="1"/>
  <c r="P251" i="1"/>
  <c r="O241" i="1"/>
  <c r="O242" i="1"/>
  <c r="O243" i="1"/>
  <c r="O244" i="1"/>
  <c r="O245" i="1"/>
  <c r="O246" i="1"/>
  <c r="O249" i="1"/>
  <c r="O251" i="1"/>
  <c r="L250" i="1"/>
  <c r="K250" i="1"/>
  <c r="J241" i="1"/>
  <c r="J242" i="1"/>
  <c r="J243" i="1"/>
  <c r="J244" i="1"/>
  <c r="J245" i="1"/>
  <c r="J246" i="1"/>
  <c r="J249" i="1"/>
  <c r="J250" i="1"/>
  <c r="S241" i="1"/>
  <c r="R241" i="1"/>
  <c r="Q241" i="1"/>
  <c r="A241" i="1"/>
  <c r="S229" i="1"/>
  <c r="R229" i="1"/>
  <c r="Q229" i="1"/>
  <c r="P229" i="1"/>
  <c r="O229" i="1"/>
  <c r="N229" i="1"/>
  <c r="M229" i="1"/>
  <c r="L229" i="1"/>
  <c r="K229" i="1"/>
  <c r="J229" i="1"/>
  <c r="A229" i="1"/>
  <c r="S228" i="1"/>
  <c r="R228" i="1"/>
  <c r="Q228" i="1"/>
  <c r="P228" i="1"/>
  <c r="O228" i="1"/>
  <c r="N228" i="1"/>
  <c r="M228" i="1"/>
  <c r="L228" i="1"/>
  <c r="K228" i="1"/>
  <c r="J228" i="1"/>
  <c r="A228" i="1"/>
  <c r="S227" i="1"/>
  <c r="R227" i="1"/>
  <c r="Q227" i="1"/>
  <c r="P227" i="1"/>
  <c r="O227" i="1"/>
  <c r="N227" i="1"/>
  <c r="M227" i="1"/>
  <c r="L227" i="1"/>
  <c r="K227" i="1"/>
  <c r="J227" i="1"/>
  <c r="A227" i="1"/>
  <c r="S226" i="1"/>
  <c r="R226" i="1"/>
  <c r="Q226" i="1"/>
  <c r="P226" i="1"/>
  <c r="O226" i="1"/>
  <c r="N226" i="1"/>
  <c r="M226" i="1"/>
  <c r="L226" i="1"/>
  <c r="K226" i="1"/>
  <c r="J226" i="1"/>
  <c r="A226" i="1"/>
  <c r="S225" i="1"/>
  <c r="R225" i="1"/>
  <c r="Q225" i="1"/>
  <c r="P225" i="1"/>
  <c r="O225" i="1"/>
  <c r="N225" i="1"/>
  <c r="M225" i="1"/>
  <c r="L225" i="1"/>
  <c r="K225" i="1"/>
  <c r="J225" i="1"/>
  <c r="A225" i="1"/>
  <c r="A222" i="1"/>
  <c r="S219" i="1"/>
  <c r="R219" i="1"/>
  <c r="Q219" i="1"/>
  <c r="P219" i="1"/>
  <c r="O219" i="1"/>
  <c r="N219" i="1"/>
  <c r="M219" i="1"/>
  <c r="L219" i="1"/>
  <c r="K219" i="1"/>
  <c r="J219" i="1"/>
  <c r="A219" i="1"/>
  <c r="S218" i="1"/>
  <c r="R218" i="1"/>
  <c r="Q218" i="1"/>
  <c r="P218" i="1"/>
  <c r="O218" i="1"/>
  <c r="N218" i="1"/>
  <c r="M218" i="1"/>
  <c r="L218" i="1"/>
  <c r="K218" i="1"/>
  <c r="J218" i="1"/>
  <c r="A218" i="1"/>
  <c r="S217" i="1"/>
  <c r="R217" i="1"/>
  <c r="Q217" i="1"/>
  <c r="P217" i="1"/>
  <c r="O217" i="1"/>
  <c r="N217" i="1"/>
  <c r="M217" i="1"/>
  <c r="L217" i="1"/>
  <c r="K217" i="1"/>
  <c r="J217" i="1"/>
  <c r="A217" i="1"/>
  <c r="S216" i="1"/>
  <c r="R216" i="1"/>
  <c r="Q216" i="1"/>
  <c r="P216" i="1"/>
  <c r="O216" i="1"/>
  <c r="N216" i="1"/>
  <c r="M216" i="1"/>
  <c r="L216" i="1"/>
  <c r="K216" i="1"/>
  <c r="J216" i="1"/>
  <c r="A216" i="1"/>
  <c r="S215" i="1"/>
  <c r="R215" i="1"/>
  <c r="Q215" i="1"/>
  <c r="P215" i="1"/>
  <c r="O215" i="1"/>
  <c r="N215" i="1"/>
  <c r="M215" i="1"/>
  <c r="L215" i="1"/>
  <c r="K215" i="1"/>
  <c r="J215" i="1"/>
  <c r="A215" i="1"/>
  <c r="S214" i="1"/>
  <c r="R214" i="1"/>
  <c r="Q214" i="1"/>
  <c r="P214" i="1"/>
  <c r="O214" i="1"/>
  <c r="N214" i="1"/>
  <c r="M214" i="1"/>
  <c r="L214" i="1"/>
  <c r="K214" i="1"/>
  <c r="J214" i="1"/>
  <c r="A214" i="1"/>
  <c r="S213" i="1"/>
  <c r="R213" i="1"/>
  <c r="Q213" i="1"/>
  <c r="P213" i="1"/>
  <c r="O213" i="1"/>
  <c r="N213" i="1"/>
  <c r="M213" i="1"/>
  <c r="L213" i="1"/>
  <c r="K213" i="1"/>
  <c r="J213" i="1"/>
  <c r="A213" i="1"/>
  <c r="S212" i="1"/>
  <c r="R212" i="1"/>
  <c r="Q212" i="1"/>
  <c r="P212" i="1"/>
  <c r="O212" i="1"/>
  <c r="N212" i="1"/>
  <c r="M212" i="1"/>
  <c r="L212" i="1"/>
  <c r="K212" i="1"/>
  <c r="J212" i="1"/>
  <c r="A212" i="1"/>
  <c r="S211" i="1"/>
  <c r="R211" i="1"/>
  <c r="Q211" i="1"/>
  <c r="P211" i="1"/>
  <c r="O211" i="1"/>
  <c r="N211" i="1"/>
  <c r="M211" i="1"/>
  <c r="L211" i="1"/>
  <c r="K211" i="1"/>
  <c r="J211" i="1"/>
  <c r="A211" i="1"/>
  <c r="S210" i="1"/>
  <c r="R210" i="1"/>
  <c r="Q210" i="1"/>
  <c r="P210" i="1"/>
  <c r="O210" i="1"/>
  <c r="N210" i="1"/>
  <c r="M210" i="1"/>
  <c r="L210" i="1"/>
  <c r="K210" i="1"/>
  <c r="J210" i="1"/>
  <c r="A210" i="1"/>
  <c r="S209" i="1"/>
  <c r="R209" i="1"/>
  <c r="Q209" i="1"/>
  <c r="P209" i="1"/>
  <c r="O209" i="1"/>
  <c r="N209" i="1"/>
  <c r="M209" i="1"/>
  <c r="L209" i="1"/>
  <c r="K209" i="1"/>
  <c r="J209" i="1"/>
  <c r="A209" i="1"/>
  <c r="S208" i="1"/>
  <c r="R208" i="1"/>
  <c r="Q208" i="1"/>
  <c r="P208" i="1"/>
  <c r="O208" i="1"/>
  <c r="N208" i="1"/>
  <c r="M208" i="1"/>
  <c r="L208" i="1"/>
  <c r="K208" i="1"/>
  <c r="J208" i="1"/>
  <c r="A208" i="1"/>
  <c r="S207" i="1"/>
  <c r="R207" i="1"/>
  <c r="Q207" i="1"/>
  <c r="P207" i="1"/>
  <c r="O207" i="1"/>
  <c r="N207" i="1"/>
  <c r="M207" i="1"/>
  <c r="L207" i="1"/>
  <c r="K207" i="1"/>
  <c r="J207" i="1"/>
  <c r="A207" i="1"/>
  <c r="S206" i="1"/>
  <c r="R206" i="1"/>
  <c r="Q206" i="1"/>
  <c r="P206" i="1"/>
  <c r="O206" i="1"/>
  <c r="N206" i="1"/>
  <c r="M206" i="1"/>
  <c r="L206" i="1"/>
  <c r="K206" i="1"/>
  <c r="J206" i="1"/>
  <c r="A206" i="1"/>
  <c r="S205" i="1"/>
  <c r="R205" i="1"/>
  <c r="Q205" i="1"/>
  <c r="P205" i="1"/>
  <c r="O205" i="1"/>
  <c r="N205" i="1"/>
  <c r="M205" i="1"/>
  <c r="L205" i="1"/>
  <c r="K205" i="1"/>
  <c r="J205" i="1"/>
  <c r="A205" i="1"/>
  <c r="S204" i="1"/>
  <c r="R204" i="1"/>
  <c r="Q204" i="1"/>
  <c r="P204" i="1"/>
  <c r="O204" i="1"/>
  <c r="N204" i="1"/>
  <c r="M204" i="1"/>
  <c r="L204" i="1"/>
  <c r="K204" i="1"/>
  <c r="J204" i="1"/>
  <c r="A204" i="1"/>
  <c r="S203" i="1"/>
  <c r="R203" i="1"/>
  <c r="Q203" i="1"/>
  <c r="P203" i="1"/>
  <c r="O203" i="1"/>
  <c r="N203" i="1"/>
  <c r="M203" i="1"/>
  <c r="L203" i="1"/>
  <c r="K203" i="1"/>
  <c r="J203" i="1"/>
  <c r="A203" i="1"/>
  <c r="S202" i="1"/>
  <c r="R202" i="1"/>
  <c r="Q202" i="1"/>
  <c r="P202" i="1"/>
  <c r="O202" i="1"/>
  <c r="N202" i="1"/>
  <c r="M202" i="1"/>
  <c r="L202" i="1"/>
  <c r="K202" i="1"/>
  <c r="J202" i="1"/>
  <c r="S201" i="1"/>
  <c r="R201" i="1"/>
  <c r="Q201" i="1"/>
  <c r="P201" i="1"/>
  <c r="O201" i="1"/>
  <c r="N201" i="1"/>
  <c r="M201" i="1"/>
  <c r="L201" i="1"/>
  <c r="K201" i="1"/>
  <c r="J201" i="1"/>
  <c r="A201" i="1"/>
  <c r="S200" i="1"/>
  <c r="R200" i="1"/>
  <c r="Q200" i="1"/>
  <c r="P200" i="1"/>
  <c r="O200" i="1"/>
  <c r="N200" i="1"/>
  <c r="M200" i="1"/>
  <c r="L200" i="1"/>
  <c r="K200" i="1"/>
  <c r="J200" i="1"/>
  <c r="A200" i="1"/>
  <c r="K178" i="1"/>
  <c r="K179" i="1"/>
  <c r="K181" i="1"/>
  <c r="K182" i="1"/>
  <c r="K183" i="1"/>
  <c r="K184" i="1"/>
  <c r="K185" i="1"/>
  <c r="K188" i="1"/>
  <c r="K189" i="1"/>
  <c r="S188" i="1"/>
  <c r="R188" i="1"/>
  <c r="Q188" i="1"/>
  <c r="P188" i="1"/>
  <c r="O188" i="1"/>
  <c r="N188" i="1"/>
  <c r="M188" i="1"/>
  <c r="L188" i="1"/>
  <c r="J188" i="1"/>
  <c r="A188" i="1"/>
  <c r="S185" i="1"/>
  <c r="R185" i="1"/>
  <c r="Q185" i="1"/>
  <c r="P185" i="1"/>
  <c r="O185" i="1"/>
  <c r="N185" i="1"/>
  <c r="M185" i="1"/>
  <c r="L185" i="1"/>
  <c r="J185" i="1"/>
  <c r="A185" i="1"/>
  <c r="S184" i="1"/>
  <c r="R184" i="1"/>
  <c r="Q184" i="1"/>
  <c r="P184" i="1"/>
  <c r="O184" i="1"/>
  <c r="N184" i="1"/>
  <c r="M184" i="1"/>
  <c r="L184" i="1"/>
  <c r="J184" i="1"/>
  <c r="A184" i="1"/>
  <c r="S183" i="1"/>
  <c r="R183" i="1"/>
  <c r="Q183" i="1"/>
  <c r="P183" i="1"/>
  <c r="O183" i="1"/>
  <c r="N183" i="1"/>
  <c r="M183" i="1"/>
  <c r="L183" i="1"/>
  <c r="J183" i="1"/>
  <c r="A183" i="1"/>
  <c r="S182" i="1"/>
  <c r="R182" i="1"/>
  <c r="Q182" i="1"/>
  <c r="P182" i="1"/>
  <c r="O182" i="1"/>
  <c r="N182" i="1"/>
  <c r="M182" i="1"/>
  <c r="L182" i="1"/>
  <c r="J182" i="1"/>
  <c r="A182" i="1"/>
  <c r="S181" i="1"/>
  <c r="R181" i="1"/>
  <c r="Q181" i="1"/>
  <c r="P181" i="1"/>
  <c r="O181" i="1"/>
  <c r="N181" i="1"/>
  <c r="M181" i="1"/>
  <c r="L181" i="1"/>
  <c r="J181" i="1"/>
  <c r="A181" i="1"/>
  <c r="S179" i="1"/>
  <c r="R179" i="1"/>
  <c r="Q179" i="1"/>
  <c r="P179" i="1"/>
  <c r="O179" i="1"/>
  <c r="N179" i="1"/>
  <c r="M179" i="1"/>
  <c r="L179" i="1"/>
  <c r="J179" i="1"/>
  <c r="A179" i="1"/>
  <c r="S178" i="1"/>
  <c r="R178" i="1"/>
  <c r="Q178" i="1"/>
  <c r="P178" i="1"/>
  <c r="O178" i="1"/>
  <c r="N178" i="1"/>
  <c r="M178" i="1"/>
  <c r="L178" i="1"/>
  <c r="J178" i="1"/>
  <c r="A178" i="1"/>
  <c r="P155" i="1"/>
  <c r="P157" i="1"/>
  <c r="N155" i="1"/>
  <c r="O155" i="1"/>
  <c r="O157" i="1"/>
  <c r="N157" i="1"/>
  <c r="M157" i="1"/>
  <c r="L157" i="1"/>
  <c r="K157" i="1"/>
  <c r="T156" i="1"/>
  <c r="S156" i="1"/>
  <c r="R156" i="1"/>
  <c r="Q156" i="1"/>
  <c r="J156" i="1"/>
  <c r="K156" i="1"/>
  <c r="L156" i="1"/>
  <c r="M156" i="1"/>
  <c r="N156" i="1"/>
  <c r="O156" i="1"/>
  <c r="P156" i="1"/>
  <c r="P140" i="1"/>
  <c r="N140" i="1"/>
  <c r="O140" i="1"/>
  <c r="P136" i="1"/>
  <c r="N136" i="1"/>
  <c r="O136" i="1"/>
  <c r="P132" i="1"/>
  <c r="N132" i="1"/>
  <c r="O132" i="1"/>
  <c r="P128" i="1"/>
  <c r="N128" i="1"/>
  <c r="O128" i="1"/>
  <c r="N143" i="1"/>
  <c r="S289" i="1"/>
  <c r="R289" i="1"/>
  <c r="Q289" i="1"/>
  <c r="M290" i="1"/>
  <c r="L290" i="1"/>
  <c r="K290" i="1"/>
  <c r="M289" i="1"/>
  <c r="L289" i="1"/>
  <c r="K289" i="1"/>
  <c r="J289" i="1"/>
  <c r="P288" i="1"/>
  <c r="N288" i="1"/>
  <c r="P287" i="1"/>
  <c r="N287" i="1"/>
  <c r="P285" i="1"/>
  <c r="N285" i="1"/>
  <c r="P284" i="1"/>
  <c r="N284" i="1"/>
  <c r="P282" i="1"/>
  <c r="N282" i="1"/>
  <c r="P280" i="1"/>
  <c r="N280" i="1"/>
  <c r="P278" i="1"/>
  <c r="N278" i="1"/>
  <c r="P276" i="1"/>
  <c r="N276" i="1"/>
  <c r="U30" i="1"/>
  <c r="P290" i="1"/>
  <c r="N158" i="1"/>
  <c r="N290" i="1"/>
  <c r="P289" i="1"/>
  <c r="N289" i="1"/>
  <c r="O284" i="1"/>
  <c r="O285" i="1"/>
  <c r="O280" i="1"/>
  <c r="O288" i="1"/>
  <c r="K291" i="1"/>
  <c r="O276" i="1"/>
  <c r="O282" i="1"/>
  <c r="O278" i="1"/>
  <c r="O287" i="1"/>
  <c r="S47" i="1"/>
  <c r="R47" i="1"/>
  <c r="Q47" i="1"/>
  <c r="S64" i="1"/>
  <c r="R64" i="1"/>
  <c r="Q64" i="1"/>
  <c r="U32" i="1"/>
  <c r="U31" i="1"/>
  <c r="U47" i="1"/>
  <c r="O290" i="1"/>
  <c r="N291" i="1"/>
  <c r="O289" i="1"/>
  <c r="U64" i="1"/>
  <c r="S245" i="1"/>
  <c r="R245" i="1"/>
  <c r="Q245" i="1"/>
  <c r="A245" i="1"/>
  <c r="S244" i="1"/>
  <c r="R244" i="1"/>
  <c r="Q244" i="1"/>
  <c r="A244" i="1"/>
  <c r="S243" i="1"/>
  <c r="R243" i="1"/>
  <c r="Q243" i="1"/>
  <c r="A243" i="1"/>
  <c r="S242" i="1"/>
  <c r="R242" i="1"/>
  <c r="Q242" i="1"/>
  <c r="A242" i="1"/>
  <c r="S249" i="1"/>
  <c r="R249" i="1"/>
  <c r="Q249" i="1"/>
  <c r="S246" i="1"/>
  <c r="R246" i="1"/>
  <c r="Q246" i="1"/>
  <c r="S230" i="1"/>
  <c r="R230" i="1"/>
  <c r="Q230" i="1"/>
  <c r="M230" i="1"/>
  <c r="L230" i="1"/>
  <c r="K230" i="1"/>
  <c r="J230" i="1"/>
  <c r="S189" i="1"/>
  <c r="R189" i="1"/>
  <c r="Q189" i="1"/>
  <c r="M189" i="1"/>
  <c r="L189" i="1"/>
  <c r="J189" i="1"/>
  <c r="J118" i="1"/>
  <c r="K118" i="1"/>
  <c r="L118" i="1"/>
  <c r="M118" i="1"/>
  <c r="Q118" i="1"/>
  <c r="R118" i="1"/>
  <c r="S118" i="1"/>
  <c r="S94" i="1"/>
  <c r="R94" i="1"/>
  <c r="Q94" i="1"/>
  <c r="M94" i="1"/>
  <c r="L94" i="1"/>
  <c r="K94" i="1"/>
  <c r="J94" i="1"/>
  <c r="S82" i="1"/>
  <c r="R82" i="1"/>
  <c r="Q82" i="1"/>
  <c r="M82" i="1"/>
  <c r="L82" i="1"/>
  <c r="K82" i="1"/>
  <c r="J82" i="1"/>
  <c r="M64" i="1"/>
  <c r="L64" i="1"/>
  <c r="K64" i="1"/>
  <c r="J64" i="1"/>
  <c r="K47" i="1"/>
  <c r="M47" i="1"/>
  <c r="L47" i="1"/>
  <c r="J47" i="1"/>
  <c r="U3" i="1"/>
  <c r="P82" i="1"/>
  <c r="R262" i="1"/>
  <c r="R264" i="1"/>
  <c r="U7" i="1"/>
  <c r="U82" i="1"/>
  <c r="U5" i="1"/>
  <c r="U118" i="1"/>
  <c r="U94" i="1"/>
  <c r="M250" i="1"/>
  <c r="R250" i="1"/>
  <c r="N230" i="1"/>
  <c r="N189" i="1"/>
  <c r="P64" i="1"/>
  <c r="P230" i="1"/>
  <c r="P189" i="1"/>
  <c r="Q250" i="1"/>
  <c r="S250" i="1"/>
  <c r="P118" i="1"/>
  <c r="U6" i="1"/>
  <c r="P47" i="1"/>
  <c r="U4" i="1"/>
  <c r="U8" i="1"/>
  <c r="P94" i="1"/>
  <c r="S262" i="1"/>
  <c r="S264" i="1"/>
  <c r="P250" i="1"/>
  <c r="O230" i="1"/>
  <c r="O189" i="1"/>
  <c r="N250" i="1"/>
  <c r="N252" i="1"/>
  <c r="O250" i="1"/>
  <c r="K158" i="1"/>
  <c r="K160" i="1"/>
  <c r="J262" i="1"/>
  <c r="H262" i="1"/>
  <c r="H264" i="1"/>
  <c r="P262" i="1"/>
  <c r="P263" i="1"/>
  <c r="P264" i="1"/>
  <c r="P106" i="1"/>
  <c r="N262" i="1"/>
  <c r="N264" i="1"/>
  <c r="K220" i="1"/>
  <c r="K223" i="1"/>
  <c r="K232" i="1"/>
  <c r="L220" i="1"/>
  <c r="L223" i="1"/>
  <c r="L232" i="1"/>
  <c r="M220" i="1"/>
  <c r="M223" i="1"/>
  <c r="M232" i="1"/>
  <c r="K233" i="1"/>
  <c r="K235" i="1"/>
  <c r="K254" i="1"/>
  <c r="J264" i="1"/>
  <c r="O220" i="1"/>
  <c r="O223" i="1"/>
  <c r="O231" i="1"/>
  <c r="N220" i="1"/>
  <c r="N223" i="1"/>
  <c r="N232" i="1"/>
  <c r="O232" i="1"/>
  <c r="N233" i="1"/>
  <c r="O106" i="1"/>
  <c r="L262" i="1"/>
  <c r="L264" i="1"/>
  <c r="N231" i="1"/>
  <c r="P220" i="1"/>
  <c r="P223" i="1"/>
  <c r="P232" i="1"/>
  <c r="P231" i="1"/>
  <c r="K231" i="1"/>
  <c r="M231" i="1"/>
  <c r="S220" i="1"/>
  <c r="S223" i="1"/>
  <c r="S231" i="1"/>
  <c r="Q220" i="1"/>
  <c r="Q223" i="1"/>
  <c r="Q231" i="1"/>
  <c r="J220" i="1"/>
  <c r="J223" i="1"/>
  <c r="J231" i="1"/>
  <c r="R220" i="1"/>
  <c r="R223" i="1"/>
  <c r="R231" i="1"/>
  <c r="L231" i="1"/>
  <c r="Q106" i="1"/>
  <c r="R106" i="1"/>
  <c r="S106" i="1"/>
  <c r="U106" i="1"/>
  <c r="J106" i="1"/>
  <c r="T262" i="1"/>
  <c r="T264" i="1"/>
  <c r="M106" i="1"/>
  <c r="L106" i="1"/>
  <c r="K106" i="1"/>
  <c r="K159" i="1"/>
  <c r="K144" i="1"/>
  <c r="U285" i="1"/>
  <c r="U287" i="1"/>
  <c r="T180" i="1"/>
  <c r="T186" i="1"/>
  <c r="T190" i="1"/>
  <c r="K193" i="1"/>
  <c r="W285" i="1"/>
  <c r="W287" i="1"/>
  <c r="L191" i="1"/>
  <c r="M191" i="1"/>
  <c r="W286" i="1"/>
  <c r="W288" i="1"/>
  <c r="K191" i="1"/>
  <c r="K192" i="1"/>
  <c r="K194" i="1"/>
  <c r="U286" i="1"/>
  <c r="U288" i="1"/>
  <c r="O190" i="1"/>
  <c r="O180" i="1"/>
  <c r="O186" i="1"/>
  <c r="O191" i="1"/>
  <c r="N191" i="1"/>
  <c r="N192" i="1"/>
  <c r="P190" i="1"/>
  <c r="N180" i="1"/>
  <c r="N186" i="1"/>
  <c r="N190" i="1"/>
  <c r="P180" i="1"/>
  <c r="P186" i="1"/>
  <c r="P191" i="1"/>
  <c r="J180" i="1"/>
  <c r="J186" i="1"/>
  <c r="J190" i="1"/>
  <c r="S180" i="1"/>
  <c r="S186" i="1"/>
  <c r="S190" i="1"/>
  <c r="Q180" i="1"/>
  <c r="Q186" i="1"/>
  <c r="Q190" i="1"/>
  <c r="L180" i="1"/>
  <c r="L186" i="1"/>
  <c r="L190" i="1"/>
  <c r="R180" i="1"/>
  <c r="R186" i="1"/>
  <c r="R190" i="1"/>
  <c r="K180" i="1"/>
  <c r="K186" i="1"/>
  <c r="K190" i="1"/>
  <c r="M180" i="1"/>
  <c r="M186" i="1"/>
  <c r="M190" i="1"/>
  <c r="A180" i="1"/>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charset val="1"/>
          </rPr>
          <t xml:space="preserve">Gelu Gherghin:
</t>
        </r>
        <r>
          <rPr>
            <sz val="9"/>
            <color indexed="10"/>
            <rFont val="Tahoma"/>
            <family val="2"/>
            <charset val="238"/>
          </rPr>
          <t>Se introduce numele facultății</t>
        </r>
      </text>
    </comment>
    <comment ref="A6" author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A7" author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text>
        <r>
          <rPr>
            <b/>
            <sz val="9"/>
            <color indexed="81"/>
            <rFont val="Tahoma"/>
            <charset val="1"/>
          </rPr>
          <t xml:space="preserve">Gelu Gherghin:
</t>
        </r>
        <r>
          <rPr>
            <sz val="9"/>
            <color indexed="10"/>
            <rFont val="Tahoma"/>
            <family val="2"/>
            <charset val="238"/>
          </rPr>
          <t xml:space="preserve">nr. credite obligatorii + nr. credite opționale trebuie să dea 180
</t>
        </r>
      </text>
    </comment>
    <comment ref="A16" authorId="0">
      <text>
        <r>
          <rPr>
            <b/>
            <sz val="9"/>
            <color indexed="81"/>
            <rFont val="Tahoma"/>
            <charset val="1"/>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text>
        <r>
          <rPr>
            <b/>
            <sz val="9"/>
            <color indexed="81"/>
            <rFont val="Tahoma"/>
            <charset val="1"/>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charset val="1"/>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1">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46" authorId="1">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48"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5"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1">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3" authorId="1">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5"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2"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9"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0"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1"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N85"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5"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5"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2"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3"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N97"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7"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7"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4"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5"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N109"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9"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9"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6"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17" authorId="1">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21" authorId="1">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2" authorId="1">
      <text>
        <r>
          <rPr>
            <b/>
            <sz val="9"/>
            <color indexed="81"/>
            <rFont val="Tahoma"/>
            <charset val="1"/>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2"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2" authorId="1">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2" authorId="1">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4" authorId="1">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9" authorId="1">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3" authorId="1">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7" authorId="1">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42" authorId="1">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5" authorId="1">
      <text>
        <r>
          <rPr>
            <b/>
            <sz val="9"/>
            <color indexed="81"/>
            <rFont val="Tahoma"/>
            <charset val="1"/>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48" authorId="1">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49" authorId="1">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9" authorId="1">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9" authorId="1">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59"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93"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4"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3" authorId="1">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9" authorId="1">
      <text>
        <r>
          <rPr>
            <b/>
            <sz val="9"/>
            <color indexed="81"/>
            <rFont val="Tahoma"/>
            <charset val="1"/>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63" authorId="1">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63" authorId="1">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63" authorId="1">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72" authorId="1">
      <text>
        <r>
          <rPr>
            <b/>
            <sz val="9"/>
            <color indexed="81"/>
            <rFont val="Tahoma"/>
            <charset val="1"/>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282" authorId="1">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<sst xmlns="http://schemas.openxmlformats.org/spreadsheetml/2006/main" count="658" uniqueCount="252">
  <si>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</si>
  <si>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</si>
  <si>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</si>
  <si>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</si>
  <si>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</si>
  <si>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</si>
  <si>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</si>
  <si>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</si>
  <si>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</si>
  <si>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</si>
  <si>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</si>
  <si>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</si>
  <si>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</si>
  <si>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</si>
  <si>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</si>
  <si>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</si>
  <si>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</si>
  <si>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</si>
  <si>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</si>
  <si>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</si>
  <si>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</si>
  <si>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</si>
  <si>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</si>
  <si>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</si>
  <si>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</si>
  <si>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</si>
  <si>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</si>
  <si>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</si>
  <si>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</si>
  <si>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</si>
  <si>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</si>
  <si>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</si>
  <si>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</si>
  <si>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</si>
  <si>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</si>
  <si>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</si>
  <si>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</si>
  <si>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</si>
  <si>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</si>
  <si>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</si>
  <si>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</si>
  <si>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</si>
  <si>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</si>
  <si>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</si>
  <si>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</si>
  <si>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</si>
  <si>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</si>
  <si>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</si>
  <si>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</si>
  <si>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</si>
  <si>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</si>
  <si>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</si>
  <si>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</si>
  <si>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</si>
  <si>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</si>
  <si>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</si>
  <si>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</si>
  <si>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</si>
  <si>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</si>
  <si>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</si>
  <si>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</si>
  <si>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</si>
  <si>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</si>
  <si>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</si>
  <si>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</si>
  <si>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</si>
  <si>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</si>
  <si>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</si>
  <si>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</si>
  <si>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</si>
  <si>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</si>
  <si>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</si>
  <si>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</si>
  <si>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</si>
  <si>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</si>
  <si>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</si>
  <si>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</si>
  <si>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</si>
  <si>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</si>
  <si>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</si>
  <si>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</si>
  <si>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</si>
  <si>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</si>
  <si>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</si>
  <si>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</si>
  <si>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</si>
  <si>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</si>
  <si>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</si>
  <si>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</si>
  <si>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</si>
  <si>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</si>
  <si>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</si>
  <si>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</si>
  <si>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</si>
  <si>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</si>
  <si>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</si>
  <si>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</si>
  <si>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</si>
  <si>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</si>
  <si>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</si>
  <si>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</si>
  <si>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</si>
  <si>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YLU0011</t>
  </si>
  <si>
    <t>YLU0012</t>
  </si>
  <si>
    <t>Curs opțional 1</t>
  </si>
  <si>
    <t>Curs opțional 2</t>
  </si>
  <si>
    <t>Limba străină 1</t>
  </si>
  <si>
    <t>Limba străină 2</t>
  </si>
  <si>
    <t>Curs opțional 3</t>
  </si>
  <si>
    <t>Curs opțional 4</t>
  </si>
  <si>
    <t>Curs opțional 5</t>
  </si>
  <si>
    <t>Curs opțional 6</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</si>
  <si>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</si>
  <si>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</si>
  <si>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</si>
  <si>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</si>
  <si>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</si>
  <si>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</si>
  <si>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</si>
  <si>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t>
  </si>
  <si>
    <t xml:space="preserve">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</si>
  <si>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</si>
  <si>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</si>
  <si>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</si>
  <si>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</si>
  <si>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</si>
  <si>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</si>
  <si>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Dacă domeniul dumneavoastră are Discipline în Domeniu (DD), atunci luați în considerare prima coloană a cheii de verificare.
Dacă domeniul dumneavoastră nu are Discipline în Domeniu (DD) și ați șters tabelul DD, atunci luați în considerare cea de-a doua coloană a cheii de verificare.</t>
  </si>
  <si>
    <t>ÎN TOATE TABELELE DIN ACEASTĂ MACHETĂ, TREBUIE SĂ INTRODUCEȚI  CONȚINUT NUMAI ÎN CELULELE MARCATE CU GALBEN. 
NICIO CELULĂ GALBENA NU TREBUIE SĂ RĂMÂNĂ  NECOMPLETATĂ.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</si>
  <si>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</si>
  <si>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</si>
  <si>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FACULTATEA DE ȘTIINȚE POLITICE, ADMINISTRATIVE ȘI ALE COMUNICĂRII</t>
  </si>
  <si>
    <r>
      <rPr>
        <b/>
        <sz val="10"/>
        <color indexed="8"/>
        <rFont val="Times New Roman"/>
        <family val="1"/>
      </rPr>
      <t xml:space="preserve"> </t>
    </r>
    <r>
      <rPr>
        <b/>
        <sz val="10"/>
        <rFont val="Times New Roman"/>
        <family val="1"/>
        <charset val="238"/>
      </rPr>
      <t>138</t>
    </r>
    <r>
      <rPr>
        <b/>
        <sz val="10"/>
        <color indexed="8"/>
        <rFont val="Times New Roman"/>
        <family val="1"/>
      </rPr>
      <t xml:space="preserve"> </t>
    </r>
    <r>
      <rPr>
        <sz val="10"/>
        <color indexed="8"/>
        <rFont val="Times New Roman"/>
        <family val="1"/>
      </rPr>
      <t>de credite la disciplinele obligatorii;</t>
    </r>
  </si>
  <si>
    <r>
      <t xml:space="preserve">           </t>
    </r>
    <r>
      <rPr>
        <sz val="10"/>
        <color indexed="8"/>
        <rFont val="Times New Roman"/>
        <family val="1"/>
      </rPr>
      <t xml:space="preserve"> inclusiv</t>
    </r>
    <r>
      <rPr>
        <b/>
        <sz val="10"/>
        <rFont val="Times New Roman"/>
        <family val="1"/>
        <charset val="238"/>
      </rPr>
      <t xml:space="preserve">  6 </t>
    </r>
    <r>
      <rPr>
        <sz val="10"/>
        <color indexed="8"/>
        <rFont val="Times New Roman"/>
        <family val="1"/>
      </rPr>
      <t>credite pentru o limbă străină (2 semestre)</t>
    </r>
  </si>
  <si>
    <t>0</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</si>
  <si>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</si>
  <si>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ULR4101</t>
  </si>
  <si>
    <t>Introducere în știința comunicării și a relațiilor publice</t>
  </si>
  <si>
    <t>ULR4207</t>
  </si>
  <si>
    <t>Elaborarea și redactarea lucrărilor științifice</t>
  </si>
  <si>
    <t>ULR5621</t>
  </si>
  <si>
    <t>ULR4104</t>
  </si>
  <si>
    <t>Metode de cercetare în științele comunicării</t>
  </si>
  <si>
    <t>ULR5105</t>
  </si>
  <si>
    <t>Utilizarea calculatorului în publicitate</t>
  </si>
  <si>
    <t>ULR4102</t>
  </si>
  <si>
    <t>Comunicare verbală și non-verbală</t>
  </si>
  <si>
    <t>ULR4206</t>
  </si>
  <si>
    <t>Introducere in studiile de conflict</t>
  </si>
  <si>
    <t>ULR4208</t>
  </si>
  <si>
    <t>Comunicare publicitară</t>
  </si>
  <si>
    <t>ULR4209</t>
  </si>
  <si>
    <t>ULR4210</t>
  </si>
  <si>
    <t>Comunicare interpersonală</t>
  </si>
  <si>
    <t>ULR4311</t>
  </si>
  <si>
    <t>Bazele PR</t>
  </si>
  <si>
    <t>ULR4312</t>
  </si>
  <si>
    <t>Comunicare mediatică</t>
  </si>
  <si>
    <t>ULR4313</t>
  </si>
  <si>
    <t>Comunicare interculturală</t>
  </si>
  <si>
    <t>ULR4314</t>
  </si>
  <si>
    <t>Comunicare internă în organizații</t>
  </si>
  <si>
    <t>ULR5315</t>
  </si>
  <si>
    <t>Practica profesională 1</t>
  </si>
  <si>
    <t>ULX0003</t>
  </si>
  <si>
    <t>ULX0001</t>
  </si>
  <si>
    <t>ULX0002</t>
  </si>
  <si>
    <t>ULR4416</t>
  </si>
  <si>
    <t>Tehnici și instrumente de PR și publicitate</t>
  </si>
  <si>
    <t>ULR5625</t>
  </si>
  <si>
    <t>Publicitate online</t>
  </si>
  <si>
    <t>ULR5421</t>
  </si>
  <si>
    <t>Branding și brand management</t>
  </si>
  <si>
    <t>ULR5423</t>
  </si>
  <si>
    <t>Atelier copywriting</t>
  </si>
  <si>
    <t>ULX0004</t>
  </si>
  <si>
    <t>ULR5424</t>
  </si>
  <si>
    <t>Practica profesională 2</t>
  </si>
  <si>
    <t>ULR4103</t>
  </si>
  <si>
    <t>Introducere în științe politice</t>
  </si>
  <si>
    <t>ULR4521</t>
  </si>
  <si>
    <t>Tehnici de promovare în mass-media</t>
  </si>
  <si>
    <t>ULR5522</t>
  </si>
  <si>
    <t>Publicitate, religie si ideologie</t>
  </si>
  <si>
    <t>ULR5523</t>
  </si>
  <si>
    <t>Atelier publicitate radio și TV</t>
  </si>
  <si>
    <t>ULX0005</t>
  </si>
  <si>
    <t>ULR5524</t>
  </si>
  <si>
    <t>Practica profesională 3</t>
  </si>
  <si>
    <t>ULR4520</t>
  </si>
  <si>
    <t>Teorii ale limbajului</t>
  </si>
  <si>
    <t>ULR5622</t>
  </si>
  <si>
    <t>Limbaj și reprezentare în publicitate</t>
  </si>
  <si>
    <t>ULR5623</t>
  </si>
  <si>
    <t>Atelier grafică și design</t>
  </si>
  <si>
    <t>ULR5422</t>
  </si>
  <si>
    <t>Marketing general</t>
  </si>
  <si>
    <t>ULR5624</t>
  </si>
  <si>
    <t>Managmentul agenției de publicitate</t>
  </si>
  <si>
    <t>Curs opțional 7</t>
  </si>
  <si>
    <t>Curs opțional 8</t>
  </si>
  <si>
    <t>ULX0007</t>
  </si>
  <si>
    <t>ULX0008</t>
  </si>
  <si>
    <t>Societate și mass-media</t>
  </si>
  <si>
    <t>Planificare și implementare media</t>
  </si>
  <si>
    <t>PACHET OPȚIONAL 1 (An II, Semestrul 3)</t>
  </si>
  <si>
    <t>PACHET OPȚIONAL 2 (An II, Semestrul 4)</t>
  </si>
  <si>
    <t>Event planning</t>
  </si>
  <si>
    <t>Publicitate politică</t>
  </si>
  <si>
    <t>Proiecte publicitare</t>
  </si>
  <si>
    <t xml:space="preserve">Planificare si strategie publicitară </t>
  </si>
  <si>
    <t>Publicitate Culturala</t>
  </si>
  <si>
    <t>Filosofia comunicării</t>
  </si>
  <si>
    <t>Orientarea în carieră a specialiștilor în publicitate</t>
  </si>
  <si>
    <t>Publicitate în social media</t>
  </si>
  <si>
    <t>Publicitate și artă</t>
  </si>
  <si>
    <t>ULR4449</t>
  </si>
  <si>
    <t>Antreprenoriat</t>
  </si>
  <si>
    <t>ULR5381</t>
  </si>
  <si>
    <t>Management</t>
  </si>
  <si>
    <t>Didactica specialităţii: Didactica ştiinţelor socio-umane (română)</t>
  </si>
  <si>
    <t>Fotografia în publicitate</t>
  </si>
  <si>
    <t>Analiza cantitativă și calitativă a datelor empirice</t>
  </si>
  <si>
    <t>ULR4455</t>
  </si>
  <si>
    <r>
      <t xml:space="preserve"> </t>
    </r>
    <r>
      <rPr>
        <b/>
        <sz val="10"/>
        <color indexed="8"/>
        <rFont val="Times New Roman"/>
        <family val="1"/>
      </rPr>
      <t xml:space="preserve"> 42</t>
    </r>
    <r>
      <rPr>
        <sz val="10"/>
        <color indexed="8"/>
        <rFont val="Times New Roman"/>
        <family val="1"/>
      </rPr>
      <t xml:space="preserve"> credite la disciplinele opţionale;</t>
    </r>
  </si>
  <si>
    <r>
      <rPr>
        <b/>
        <sz val="10"/>
        <color indexed="8"/>
        <rFont val="Times New Roman"/>
        <family val="1"/>
      </rPr>
      <t>VI.  UNIVERSITĂŢI EUROPENE DE REFERINŢĂ:</t>
    </r>
    <r>
      <rPr>
        <sz val="10"/>
        <color indexed="8"/>
        <rFont val="Times New Roman"/>
        <family val="1"/>
      </rPr>
      <t xml:space="preserve">
University of Applied Science and Arts (Fachhochschule Hannover-Informations-und Kommunikationswesen-Public Relations);
Ludwig-Maximilian Universitaet Munchen; 
Universitaet Wien </t>
    </r>
  </si>
  <si>
    <t>PACHET OPȚIONAL 3 (An III, Semestrul 5)</t>
  </si>
  <si>
    <t>ULX0009</t>
  </si>
  <si>
    <t>ULX0011</t>
  </si>
  <si>
    <t>ULX0012</t>
  </si>
  <si>
    <t>ULX0013</t>
  </si>
  <si>
    <t>ULX0014</t>
  </si>
  <si>
    <t>ULX0015</t>
  </si>
  <si>
    <t>ULX0016</t>
  </si>
  <si>
    <t>PACHET OPȚIONAL 4 (An III, Semestrul 6)</t>
  </si>
  <si>
    <t>Publicitate și globalizare</t>
  </si>
  <si>
    <t>Curs opțional 9</t>
  </si>
  <si>
    <t>Etică și integritate academică în științele comunicării</t>
  </si>
  <si>
    <t>Etică și integritate în Publicitate</t>
  </si>
  <si>
    <t xml:space="preserve">Comunicare publică </t>
  </si>
  <si>
    <t>Sem. 3: Se aleg trei discipline (1, 2 și 3) din pachetul opțional 1 (ULX0001)</t>
  </si>
  <si>
    <t>Sem. 4: Se aleg două discipline (4 și 5) din pachetul opțional 1 (ULX0005)</t>
  </si>
  <si>
    <t>Sem. 5: Se aleg două discipline (6 și 7) din pachetul opțional 3 (ULX0009)</t>
  </si>
  <si>
    <t>Sem. 6: Se aleg două discipline (8 și 9) din pachetul opțional 4 (ULX0013)</t>
  </si>
  <si>
    <r>
      <t xml:space="preserve">Domeniul: </t>
    </r>
    <r>
      <rPr>
        <b/>
        <sz val="10"/>
        <color indexed="8"/>
        <rFont val="Times New Roman"/>
        <family val="1"/>
        <charset val="238"/>
      </rPr>
      <t>Științe ale Comunicării</t>
    </r>
  </si>
  <si>
    <r>
      <t xml:space="preserve">Specializarea/Programul de studiu: </t>
    </r>
    <r>
      <rPr>
        <b/>
        <sz val="10"/>
        <color indexed="8"/>
        <rFont val="Times New Roman"/>
        <family val="1"/>
        <charset val="238"/>
      </rPr>
      <t>PUBLICITATE</t>
    </r>
  </si>
  <si>
    <r>
      <t xml:space="preserve">Limba de predare: </t>
    </r>
    <r>
      <rPr>
        <b/>
        <sz val="10"/>
        <color indexed="8"/>
        <rFont val="Times New Roman"/>
        <family val="1"/>
        <charset val="238"/>
      </rPr>
      <t>Română</t>
    </r>
  </si>
  <si>
    <r>
      <t xml:space="preserve">Titlul absolventului: </t>
    </r>
    <r>
      <rPr>
        <b/>
        <sz val="10"/>
        <color indexed="8"/>
        <rFont val="Times New Roman"/>
        <family val="1"/>
        <charset val="238"/>
      </rPr>
      <t>Licențiat în Științe ale Comunicării</t>
    </r>
  </si>
  <si>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</si>
  <si>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t>
  </si>
  <si>
    <t>**</t>
  </si>
  <si>
    <t>Am corectat aici cele doua coduri pentru a corespunde cu cele din tabelele pe semestre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</si>
</sst>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name val="Times New Roman"/>
      <family val="1"/>
      <charset val="238"/>
    </font>
    <font>
      <u/>
      <sz val="11"/>
      <color theme="10"/>
      <name val="Calibri"/>
      <family val="2"/>
      <charset val="238"/>
      <scheme val="minor"/>
    </font>
    <font>
      <u/>
      <sz val="11"/>
      <color theme="11"/>
      <name val="Calibri"/>
      <family val="2"/>
      <charset val="238"/>
      <scheme val="minor"/>
    </font>
    <font>
      <sz val="10"/>
      <color rgb="FF000000"/>
      <name val="Times New Roman"/>
      <family val="1"/>
    </font>
    <font>
      <b/>
      <sz val="10"/>
      <color rgb="FFFF0000"/>
      <name val="Times New Roman"/>
      <family val="1"/>
    </font>
    <font>
      <b/>
      <sz val="11"/>
      <color rgb="FFFF0000"/>
      <name val="Calibri"/>
      <family val="2"/>
      <charset val="238"/>
      <scheme val="minor"/>
    </font>
    <font>
      <sz val="11"/>
      <name val="Calibri"/>
      <family val="2"/>
      <charset val="238"/>
      <scheme val="minor"/>
    </font>
    <font>
      <b/>
      <sz val="10"/>
      <color indexed="8"/>
      <name val="Times New Roman"/>
      <family val="1"/>
      <charset val="238"/>
    </font>
    <font>
      <b/>
      <sz val="9"/>
      <color indexed="81"/>
      <name val="Tahoma"/>
      <family val="2"/>
      <charset val="238"/>
    </font>
    <font>
      <b/>
      <sz val="10"/>
      <name val="Times New Roman"/>
      <family val="1"/>
    </font>
    <font>
      <sz val="10"/>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rgb="FF000000"/>
      </right>
      <top style="thin">
        <color auto="1"/>
      </top>
      <bottom style="thin">
        <color auto="1"/>
      </bottom>
      <diagonal/>
    </border>
  </borders>
  <cellStyleXfs count="7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9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9" fillId="0" borderId="0" xfId="0" applyFont="1" applyFill="1" applyBorder="1" applyAlignment="1" applyProtection="1">
      <alignment vertical="top" wrapText="1"/>
      <protection locked="0"/>
    </xf>
    <xf numFmtId="0" fontId="1" fillId="0" borderId="1" xfId="0"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0" fillId="0" borderId="0" xfId="0" applyAlignment="1">
      <alignment vertical="top" wrapText="1"/>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17" fillId="0" borderId="0" xfId="0" applyFont="1" applyBorder="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Protection="1">
      <protection locked="0"/>
    </xf>
    <xf numFmtId="0" fontId="1" fillId="0" borderId="0" xfId="0" applyFont="1" applyBorder="1" applyProtection="1">
      <protection locked="0"/>
    </xf>
    <xf numFmtId="0" fontId="14" fillId="0" borderId="0" xfId="0" applyFont="1" applyBorder="1" applyAlignment="1" applyProtection="1">
      <alignment horizontal="left" vertical="center" wrapText="1"/>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20" fillId="9" borderId="1" xfId="0" applyFont="1" applyFill="1" applyBorder="1" applyAlignment="1" applyProtection="1">
      <alignment horizontal="left" vertical="center"/>
      <protection locked="0"/>
    </xf>
    <xf numFmtId="0" fontId="20" fillId="9" borderId="6" xfId="0" applyFont="1" applyFill="1" applyBorder="1" applyAlignment="1" applyProtection="1">
      <alignment horizontal="center" vertical="center"/>
      <protection locked="0"/>
    </xf>
    <xf numFmtId="1" fontId="20" fillId="0" borderId="6" xfId="0" applyNumberFormat="1" applyFont="1" applyBorder="1" applyAlignment="1">
      <alignment horizontal="center" vertical="center"/>
    </xf>
    <xf numFmtId="2" fontId="20" fillId="9" borderId="6" xfId="0" applyNumberFormat="1" applyFont="1" applyFill="1" applyBorder="1" applyAlignment="1" applyProtection="1">
      <alignment horizontal="center" vertical="center"/>
      <protection locked="0"/>
    </xf>
    <xf numFmtId="0" fontId="20" fillId="9" borderId="6"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17" fillId="0" borderId="1" xfId="0" applyFont="1" applyBorder="1" applyAlignment="1" applyProtection="1">
      <alignment horizontal="left" vertical="center" wrapText="1"/>
      <protection locked="0"/>
    </xf>
    <xf numFmtId="1" fontId="20" fillId="9" borderId="1" xfId="0" applyNumberFormat="1" applyFont="1" applyFill="1" applyBorder="1" applyAlignment="1" applyProtection="1">
      <alignment horizontal="left" vertical="center"/>
      <protection locked="0"/>
    </xf>
    <xf numFmtId="1" fontId="20" fillId="9" borderId="6" xfId="0" applyNumberFormat="1" applyFont="1" applyFill="1" applyBorder="1" applyAlignment="1" applyProtection="1">
      <alignment horizontal="center" vertical="center"/>
      <protection locked="0"/>
    </xf>
    <xf numFmtId="1" fontId="20" fillId="9" borderId="6"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0" xfId="0" applyFont="1" applyProtection="1">
      <protection locked="0"/>
    </xf>
    <xf numFmtId="10" fontId="2" fillId="0" borderId="0" xfId="0" applyNumberFormat="1" applyFont="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1" fontId="9" fillId="3" borderId="1" xfId="0" applyNumberFormat="1" applyFont="1" applyFill="1" applyBorder="1" applyAlignment="1" applyProtection="1">
      <alignment horizontal="center" vertical="center"/>
      <protection locked="0"/>
    </xf>
    <xf numFmtId="1" fontId="9" fillId="0" borderId="1" xfId="0" applyNumberFormat="1" applyFont="1" applyBorder="1" applyAlignment="1" applyProtection="1">
      <alignment horizontal="center" vertical="center"/>
    </xf>
    <xf numFmtId="1"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9" fillId="0" borderId="0" xfId="0" applyFont="1" applyFill="1" applyAlignment="1" applyProtection="1">
      <alignment vertical="top"/>
      <protection locked="0"/>
    </xf>
    <xf numFmtId="0" fontId="9" fillId="0" borderId="0" xfId="0" applyFont="1" applyBorder="1" applyProtection="1">
      <protection locked="0"/>
    </xf>
    <xf numFmtId="0" fontId="9"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7" fillId="3" borderId="1" xfId="0" applyNumberFormat="1" applyFont="1" applyFill="1" applyBorder="1" applyAlignment="1" applyProtection="1">
      <alignment horizontal="center" vertical="center"/>
      <protection locked="0"/>
    </xf>
    <xf numFmtId="1" fontId="9" fillId="3" borderId="2"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left" vertical="center"/>
      <protection locked="0"/>
    </xf>
    <xf numFmtId="1" fontId="9" fillId="3" borderId="6"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6" fillId="0" borderId="0" xfId="0" applyFont="1" applyFill="1" applyBorder="1" applyProtection="1">
      <protection locked="0"/>
    </xf>
    <xf numFmtId="0" fontId="1" fillId="0" borderId="0" xfId="0" applyFont="1" applyProtection="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9" fillId="0" borderId="0" xfId="0" applyFont="1" applyBorder="1" applyAlignment="1" applyProtection="1">
      <alignment horizontal="left" vertical="center" wrapText="1"/>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0" borderId="1" xfId="0" applyNumberFormat="1" applyFont="1" applyBorder="1" applyAlignment="1" applyProtection="1">
      <alignment horizontal="center" vertical="center"/>
    </xf>
    <xf numFmtId="0" fontId="16" fillId="7" borderId="0" xfId="0" applyFont="1" applyFill="1" applyProtection="1">
      <protection locked="0"/>
    </xf>
    <xf numFmtId="1" fontId="1" fillId="4" borderId="2"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1" fontId="26" fillId="0" borderId="1" xfId="0" applyNumberFormat="1" applyFont="1" applyBorder="1" applyAlignment="1" applyProtection="1">
      <alignment horizontal="center" vertical="center"/>
    </xf>
    <xf numFmtId="0" fontId="2" fillId="0" borderId="0" xfId="0" applyFont="1" applyFill="1" applyBorder="1" applyAlignment="1" applyProtection="1">
      <alignment vertical="center" wrapText="1"/>
      <protection locked="0"/>
    </xf>
    <xf numFmtId="0" fontId="16" fillId="7" borderId="0" xfId="0" applyFont="1" applyFill="1" applyBorder="1" applyAlignment="1" applyProtection="1">
      <alignment horizontal="left" vertical="center" wrapText="1"/>
      <protection locked="0"/>
    </xf>
    <xf numFmtId="0" fontId="16" fillId="7" borderId="14" xfId="0" applyFont="1" applyFill="1" applyBorder="1" applyAlignment="1" applyProtection="1">
      <alignment horizontal="left" vertical="center" wrapText="1"/>
      <protection locked="0"/>
    </xf>
    <xf numFmtId="0" fontId="21" fillId="7" borderId="0" xfId="0" applyFont="1" applyFill="1" applyBorder="1" applyAlignment="1" applyProtection="1">
      <alignment horizontal="left" vertical="center" wrapText="1"/>
      <protection locked="0"/>
    </xf>
    <xf numFmtId="0" fontId="22" fillId="7" borderId="0" xfId="0" applyFont="1" applyFill="1" applyAlignment="1">
      <alignment horizontal="left" vertical="center" wrapText="1"/>
    </xf>
    <xf numFmtId="0" fontId="17"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0" fillId="0" borderId="12" xfId="0" applyBorder="1" applyAlignment="1">
      <alignment horizontal="center" vertical="center" wrapText="1"/>
    </xf>
    <xf numFmtId="1" fontId="9" fillId="3" borderId="2"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left" vertical="center"/>
      <protection locked="0"/>
    </xf>
    <xf numFmtId="1" fontId="9" fillId="3" borderId="6"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protection locked="0"/>
    </xf>
    <xf numFmtId="1" fontId="17" fillId="0" borderId="1" xfId="0" applyNumberFormat="1" applyFont="1" applyBorder="1" applyAlignment="1" applyProtection="1">
      <alignment horizontal="center" vertical="center"/>
      <protection locked="0"/>
    </xf>
    <xf numFmtId="0" fontId="17" fillId="0" borderId="2"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wrapText="1"/>
    </xf>
    <xf numFmtId="0" fontId="14" fillId="8" borderId="1" xfId="0" applyFont="1" applyFill="1" applyBorder="1" applyAlignment="1" applyProtection="1">
      <alignment horizontal="left" vertical="top" wrapText="1"/>
      <protection locked="0"/>
    </xf>
    <xf numFmtId="0" fontId="16" fillId="7" borderId="1"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1" fillId="0" borderId="0" xfId="0" applyFont="1" applyAlignment="1" applyProtection="1">
      <alignment wrapText="1"/>
      <protection locked="0"/>
    </xf>
    <xf numFmtId="0" fontId="1" fillId="0" borderId="1" xfId="0"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7" xfId="0" applyFont="1" applyBorder="1" applyProtection="1">
      <protection locked="0"/>
    </xf>
    <xf numFmtId="0" fontId="1" fillId="0" borderId="1" xfId="0" applyFont="1" applyBorder="1" applyAlignment="1" applyProtection="1">
      <alignment horizontal="left" vertical="top"/>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0" fontId="17" fillId="0" borderId="2"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23" fillId="0" borderId="5" xfId="0" applyFont="1" applyBorder="1" applyAlignment="1"/>
    <xf numFmtId="0" fontId="23" fillId="0" borderId="6" xfId="0" applyFont="1" applyBorder="1" applyAlignment="1"/>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1" fillId="0" borderId="0" xfId="0" applyFont="1" applyAlignment="1" applyProtection="1">
      <alignment vertical="top"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17" fillId="0" borderId="1" xfId="0" applyFont="1" applyBorder="1" applyAlignment="1" applyProtection="1">
      <alignment horizontal="center" vertical="center" wrapText="1"/>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10" fontId="2" fillId="0" borderId="1" xfId="0" applyNumberFormat="1" applyFont="1" applyBorder="1" applyAlignment="1" applyProtection="1">
      <alignment horizontal="left" vertical="center"/>
      <protection locked="0"/>
    </xf>
    <xf numFmtId="10" fontId="26"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17" fillId="0" borderId="2"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1" fillId="0" borderId="0"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0" fillId="9" borderId="2" xfId="0" applyFont="1" applyFill="1" applyBorder="1" applyAlignment="1" applyProtection="1">
      <alignment horizontal="left" vertical="center"/>
      <protection locked="0"/>
    </xf>
    <xf numFmtId="0" fontId="20" fillId="9" borderId="5" xfId="0" applyFont="1" applyFill="1" applyBorder="1" applyAlignment="1" applyProtection="1">
      <alignment horizontal="left" vertical="center"/>
      <protection locked="0"/>
    </xf>
    <xf numFmtId="0" fontId="20" fillId="9" borderId="15"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7" fillId="0" borderId="1" xfId="0" applyFont="1" applyBorder="1" applyAlignment="1" applyProtection="1">
      <alignment horizontal="left" vertical="center" wrapText="1"/>
      <protection locked="0"/>
    </xf>
    <xf numFmtId="0" fontId="14"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 fontId="20" fillId="9" borderId="2" xfId="0" applyNumberFormat="1" applyFont="1" applyFill="1" applyBorder="1" applyAlignment="1" applyProtection="1">
      <alignment horizontal="left" vertical="center"/>
      <protection locked="0"/>
    </xf>
    <xf numFmtId="1" fontId="20" fillId="9" borderId="5" xfId="0" applyNumberFormat="1" applyFont="1" applyFill="1" applyBorder="1" applyAlignment="1" applyProtection="1">
      <alignment horizontal="left" vertical="center"/>
      <protection locked="0"/>
    </xf>
    <xf numFmtId="1" fontId="20" fillId="9" borderId="15" xfId="0" applyNumberFormat="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1" fontId="27" fillId="3" borderId="1" xfId="0" applyNumberFormat="1" applyFont="1" applyFill="1" applyBorder="1" applyAlignment="1" applyProtection="1">
      <alignment horizontal="left" vertical="center"/>
      <protection locked="0"/>
    </xf>
    <xf numFmtId="0" fontId="9" fillId="0" borderId="1" xfId="0" applyFont="1" applyBorder="1" applyAlignment="1" applyProtection="1">
      <alignment horizontal="left" vertical="center"/>
    </xf>
    <xf numFmtId="164" fontId="9" fillId="0" borderId="1" xfId="0" applyNumberFormat="1" applyFont="1" applyBorder="1" applyAlignment="1" applyProtection="1">
      <alignment horizontal="center" vertical="center"/>
    </xf>
    <xf numFmtId="0" fontId="21" fillId="0" borderId="0" xfId="0" applyFont="1" applyFill="1" applyBorder="1" applyAlignment="1" applyProtection="1">
      <protection locked="0"/>
    </xf>
    <xf numFmtId="0" fontId="22" fillId="0" borderId="0" xfId="0" applyFont="1" applyFill="1" applyAlignment="1"/>
    <xf numFmtId="0" fontId="21" fillId="0" borderId="0" xfId="0" applyFont="1" applyFill="1" applyProtection="1">
      <protection locked="0"/>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93"/>
  <sheetViews>
    <sheetView tabSelected="1" view="pageLayout" topLeftCell="A277" workbookViewId="0">
      <selection activeCell="U194" sqref="U194"/>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42578125" style="1" customWidth="1"/>
    <col min="9" max="9" width="6.570312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69" t="s">
        <v>129</v>
      </c>
      <c r="B1" s="269"/>
      <c r="C1" s="269"/>
      <c r="D1" s="269"/>
      <c r="E1" s="269"/>
      <c r="F1" s="269"/>
      <c r="G1" s="269"/>
      <c r="H1" s="269"/>
      <c r="I1" s="269"/>
      <c r="J1" s="269"/>
      <c r="K1" s="269"/>
      <c r="M1" s="321" t="s">
        <v>22</v>
      </c>
      <c r="N1" s="321"/>
      <c r="O1" s="321"/>
      <c r="P1" s="321"/>
      <c r="Q1" s="321"/>
      <c r="R1" s="321"/>
      <c r="S1" s="321"/>
      <c r="T1" s="321"/>
      <c r="Y1" s="52"/>
      <c r="Z1" s="52"/>
    </row>
    <row r="2" spans="1:28" ht="6.75" customHeight="1" x14ac:dyDescent="0.25">
      <c r="A2" s="269"/>
      <c r="B2" s="269"/>
      <c r="C2" s="269"/>
      <c r="D2" s="269"/>
      <c r="E2" s="269"/>
      <c r="F2" s="269"/>
      <c r="G2" s="269"/>
      <c r="H2" s="269"/>
      <c r="I2" s="269"/>
      <c r="J2" s="269"/>
      <c r="K2" s="269"/>
      <c r="Y2" s="66"/>
      <c r="Z2" s="67"/>
      <c r="AA2" s="52"/>
      <c r="AB2" s="52"/>
    </row>
    <row r="3" spans="1:28" ht="18" customHeight="1" x14ac:dyDescent="0.25">
      <c r="A3" s="317" t="s">
        <v>112</v>
      </c>
      <c r="B3" s="317"/>
      <c r="C3" s="317"/>
      <c r="D3" s="317"/>
      <c r="E3" s="317"/>
      <c r="F3" s="317"/>
      <c r="G3" s="317"/>
      <c r="H3" s="317"/>
      <c r="I3" s="317"/>
      <c r="J3" s="317"/>
      <c r="K3" s="317"/>
      <c r="M3" s="325"/>
      <c r="N3" s="326"/>
      <c r="O3" s="318" t="s">
        <v>38</v>
      </c>
      <c r="P3" s="319"/>
      <c r="Q3" s="320"/>
      <c r="R3" s="318" t="s">
        <v>39</v>
      </c>
      <c r="S3" s="319"/>
      <c r="T3" s="320"/>
      <c r="U3" s="239" t="str">
        <f>IF(O4&gt;=22,"Corect","Trebuie alocate cel puțin 22 de ore pe săptămână")</f>
        <v>Corect</v>
      </c>
      <c r="V3" s="240"/>
      <c r="W3" s="240"/>
      <c r="X3" s="240"/>
      <c r="Y3" s="67"/>
      <c r="Z3" s="67"/>
      <c r="AA3" s="52"/>
    </row>
    <row r="4" spans="1:28" ht="17.25" customHeight="1" x14ac:dyDescent="0.25">
      <c r="A4" s="317" t="s">
        <v>131</v>
      </c>
      <c r="B4" s="317"/>
      <c r="C4" s="317"/>
      <c r="D4" s="317"/>
      <c r="E4" s="317"/>
      <c r="F4" s="317"/>
      <c r="G4" s="317"/>
      <c r="H4" s="317"/>
      <c r="I4" s="317"/>
      <c r="J4" s="317"/>
      <c r="K4" s="317"/>
      <c r="M4" s="241" t="s">
        <v>15</v>
      </c>
      <c r="N4" s="243"/>
      <c r="O4" s="328">
        <v>24</v>
      </c>
      <c r="P4" s="329"/>
      <c r="Q4" s="330"/>
      <c r="R4" s="328">
        <v>22</v>
      </c>
      <c r="S4" s="329"/>
      <c r="T4" s="330"/>
      <c r="U4" s="239" t="str">
        <f>IF(R4&gt;=22,"Corect","Trebuie alocate cel puțin 22 de ore pe săptămână")</f>
        <v>Corect</v>
      </c>
      <c r="V4" s="240"/>
      <c r="W4" s="240"/>
      <c r="X4" s="240"/>
      <c r="Y4" s="67"/>
      <c r="Z4" s="67"/>
      <c r="AA4" s="52"/>
      <c r="AB4" s="52"/>
    </row>
    <row r="5" spans="1:28" ht="16.5" customHeight="1" x14ac:dyDescent="0.25">
      <c r="A5" s="317"/>
      <c r="B5" s="317"/>
      <c r="C5" s="317"/>
      <c r="D5" s="317"/>
      <c r="E5" s="317"/>
      <c r="F5" s="317"/>
      <c r="G5" s="317"/>
      <c r="H5" s="317"/>
      <c r="I5" s="317"/>
      <c r="J5" s="317"/>
      <c r="K5" s="317"/>
      <c r="M5" s="241" t="s">
        <v>16</v>
      </c>
      <c r="N5" s="243"/>
      <c r="O5" s="328">
        <v>22</v>
      </c>
      <c r="P5" s="329"/>
      <c r="Q5" s="330"/>
      <c r="R5" s="328">
        <v>22</v>
      </c>
      <c r="S5" s="329"/>
      <c r="T5" s="330"/>
      <c r="U5" s="239" t="str">
        <f>IF(O5&gt;=22,"Corect","Trebuie alocate cel puțin 22 de ore pe săptămână")</f>
        <v>Corect</v>
      </c>
      <c r="V5" s="240"/>
      <c r="W5" s="240"/>
      <c r="X5" s="240"/>
      <c r="Y5" s="67"/>
      <c r="Z5" s="67"/>
      <c r="AA5" s="52"/>
    </row>
    <row r="6" spans="1:28" ht="15" customHeight="1" x14ac:dyDescent="0.25">
      <c r="A6" s="327" t="s">
        <v>244</v>
      </c>
      <c r="B6" s="327"/>
      <c r="C6" s="327"/>
      <c r="D6" s="327"/>
      <c r="E6" s="327"/>
      <c r="F6" s="327"/>
      <c r="G6" s="327"/>
      <c r="H6" s="327"/>
      <c r="I6" s="327"/>
      <c r="J6" s="327"/>
      <c r="K6" s="327"/>
      <c r="M6" s="241" t="s">
        <v>17</v>
      </c>
      <c r="N6" s="243"/>
      <c r="O6" s="328">
        <v>22</v>
      </c>
      <c r="P6" s="329"/>
      <c r="Q6" s="330"/>
      <c r="R6" s="328">
        <v>24</v>
      </c>
      <c r="S6" s="329"/>
      <c r="T6" s="330"/>
      <c r="U6" s="239" t="str">
        <f>IF(R5&gt;=22,"Corect","Trebuie alocate cel puțin 22 de ore pe săptămână")</f>
        <v>Corect</v>
      </c>
      <c r="V6" s="240"/>
      <c r="W6" s="240"/>
      <c r="X6" s="240"/>
      <c r="Y6" s="67"/>
      <c r="Z6" s="67"/>
      <c r="AA6" s="52"/>
    </row>
    <row r="7" spans="1:28" ht="18" customHeight="1" x14ac:dyDescent="0.25">
      <c r="A7" s="331" t="s">
        <v>245</v>
      </c>
      <c r="B7" s="331"/>
      <c r="C7" s="331"/>
      <c r="D7" s="331"/>
      <c r="E7" s="331"/>
      <c r="F7" s="331"/>
      <c r="G7" s="331"/>
      <c r="H7" s="331"/>
      <c r="I7" s="331"/>
      <c r="J7" s="331"/>
      <c r="K7" s="331"/>
      <c r="U7" s="239" t="str">
        <f>IF(O6&gt;=22,"Corect","Trebuie alocate cel puțin 22 de ore pe săptămână")</f>
        <v>Corect</v>
      </c>
      <c r="V7" s="240"/>
      <c r="W7" s="240"/>
      <c r="X7" s="240"/>
      <c r="Y7" s="67"/>
      <c r="Z7" s="67"/>
      <c r="AA7" s="52"/>
    </row>
    <row r="8" spans="1:28" ht="18.75" customHeight="1" x14ac:dyDescent="0.25">
      <c r="A8" s="324" t="s">
        <v>246</v>
      </c>
      <c r="B8" s="324"/>
      <c r="C8" s="324"/>
      <c r="D8" s="324"/>
      <c r="E8" s="324"/>
      <c r="F8" s="324"/>
      <c r="G8" s="324"/>
      <c r="H8" s="324"/>
      <c r="I8" s="324"/>
      <c r="J8" s="324"/>
      <c r="K8" s="324"/>
      <c r="M8" s="327" t="s">
        <v>135</v>
      </c>
      <c r="N8" s="327"/>
      <c r="O8" s="327"/>
      <c r="P8" s="327"/>
      <c r="Q8" s="327"/>
      <c r="R8" s="327"/>
      <c r="S8" s="327"/>
      <c r="T8" s="327"/>
      <c r="U8" s="239" t="str">
        <f>IF(R6&gt;=22,"Corect","Trebuie alocate cel puțin 22 de ore pe săptămână")</f>
        <v>Corect</v>
      </c>
      <c r="V8" s="240"/>
      <c r="W8" s="240"/>
      <c r="X8" s="240"/>
      <c r="Y8" s="67"/>
      <c r="Z8" s="67"/>
      <c r="AA8" s="52"/>
    </row>
    <row r="9" spans="1:28" ht="15" customHeight="1" x14ac:dyDescent="0.25">
      <c r="A9" s="324" t="s">
        <v>247</v>
      </c>
      <c r="B9" s="324"/>
      <c r="C9" s="324"/>
      <c r="D9" s="324"/>
      <c r="E9" s="324"/>
      <c r="F9" s="324"/>
      <c r="G9" s="324"/>
      <c r="H9" s="324"/>
      <c r="I9" s="324"/>
      <c r="J9" s="324"/>
      <c r="K9" s="324"/>
      <c r="M9" s="327"/>
      <c r="N9" s="327"/>
      <c r="O9" s="327"/>
      <c r="P9" s="327"/>
      <c r="Q9" s="327"/>
      <c r="R9" s="327"/>
      <c r="S9" s="327"/>
      <c r="T9" s="327"/>
      <c r="Y9" s="67"/>
      <c r="Z9" s="67"/>
    </row>
    <row r="10" spans="1:28" ht="16.5" customHeight="1" x14ac:dyDescent="0.25">
      <c r="A10" s="324" t="s">
        <v>19</v>
      </c>
      <c r="B10" s="324"/>
      <c r="C10" s="324"/>
      <c r="D10" s="324"/>
      <c r="E10" s="324"/>
      <c r="F10" s="324"/>
      <c r="G10" s="324"/>
      <c r="H10" s="324"/>
      <c r="I10" s="324"/>
      <c r="J10" s="324"/>
      <c r="K10" s="324"/>
      <c r="M10" s="327"/>
      <c r="N10" s="327"/>
      <c r="O10" s="327"/>
      <c r="P10" s="327"/>
      <c r="Q10" s="327"/>
      <c r="R10" s="327"/>
      <c r="S10" s="327"/>
      <c r="T10" s="327"/>
      <c r="U10" s="252" t="s">
        <v>128</v>
      </c>
      <c r="V10" s="252"/>
      <c r="W10" s="252"/>
      <c r="X10" s="252"/>
      <c r="Y10" s="67"/>
      <c r="Z10" s="67"/>
    </row>
    <row r="11" spans="1:28" ht="15" x14ac:dyDescent="0.25">
      <c r="A11" s="324" t="s">
        <v>20</v>
      </c>
      <c r="B11" s="324"/>
      <c r="C11" s="324"/>
      <c r="D11" s="324"/>
      <c r="E11" s="324"/>
      <c r="F11" s="324"/>
      <c r="G11" s="324"/>
      <c r="H11" s="324"/>
      <c r="I11" s="324"/>
      <c r="J11" s="324"/>
      <c r="K11" s="324"/>
      <c r="M11" s="327"/>
      <c r="N11" s="327"/>
      <c r="O11" s="327"/>
      <c r="P11" s="327"/>
      <c r="Q11" s="327"/>
      <c r="R11" s="327"/>
      <c r="S11" s="327"/>
      <c r="T11" s="327"/>
      <c r="U11" s="252"/>
      <c r="V11" s="252"/>
      <c r="W11" s="252"/>
      <c r="X11" s="252"/>
      <c r="Y11" s="67"/>
      <c r="Z11" s="67"/>
    </row>
    <row r="12" spans="1:28" ht="15" x14ac:dyDescent="0.25">
      <c r="A12" s="324"/>
      <c r="B12" s="324"/>
      <c r="C12" s="324"/>
      <c r="D12" s="324"/>
      <c r="E12" s="324"/>
      <c r="F12" s="324"/>
      <c r="G12" s="324"/>
      <c r="H12" s="324"/>
      <c r="I12" s="324"/>
      <c r="J12" s="324"/>
      <c r="K12" s="324"/>
      <c r="M12" s="166" t="s">
        <v>23</v>
      </c>
      <c r="N12" s="166"/>
      <c r="O12" s="166"/>
      <c r="P12" s="166"/>
      <c r="Q12" s="166"/>
      <c r="R12" s="166"/>
      <c r="S12" s="166"/>
      <c r="T12" s="166"/>
      <c r="U12" s="252"/>
      <c r="V12" s="252"/>
      <c r="W12" s="252"/>
      <c r="X12" s="252"/>
      <c r="Y12" s="67"/>
      <c r="Z12" s="67"/>
    </row>
    <row r="13" spans="1:28" ht="15" customHeight="1" x14ac:dyDescent="0.25">
      <c r="A13" s="340" t="s">
        <v>0</v>
      </c>
      <c r="B13" s="340"/>
      <c r="C13" s="340"/>
      <c r="D13" s="340"/>
      <c r="E13" s="340"/>
      <c r="F13" s="340"/>
      <c r="G13" s="340"/>
      <c r="H13" s="340"/>
      <c r="I13" s="340"/>
      <c r="J13" s="340"/>
      <c r="K13" s="340"/>
      <c r="M13" s="386" t="s">
        <v>240</v>
      </c>
      <c r="N13" s="386"/>
      <c r="O13" s="386"/>
      <c r="P13" s="386"/>
      <c r="Q13" s="386"/>
      <c r="R13" s="386"/>
      <c r="S13" s="386"/>
      <c r="T13" s="386"/>
      <c r="U13" s="252"/>
      <c r="V13" s="252"/>
      <c r="W13" s="252"/>
      <c r="X13" s="252"/>
      <c r="Y13" s="67"/>
      <c r="Z13" s="67"/>
    </row>
    <row r="14" spans="1:28" ht="12.75" customHeight="1" x14ac:dyDescent="0.25">
      <c r="A14" s="340" t="s">
        <v>1</v>
      </c>
      <c r="B14" s="340"/>
      <c r="C14" s="340"/>
      <c r="D14" s="340"/>
      <c r="E14" s="340"/>
      <c r="F14" s="340"/>
      <c r="G14" s="340"/>
      <c r="H14" s="340"/>
      <c r="I14" s="340"/>
      <c r="J14" s="340"/>
      <c r="K14" s="340"/>
      <c r="M14" s="386"/>
      <c r="N14" s="386"/>
      <c r="O14" s="386"/>
      <c r="P14" s="386"/>
      <c r="Q14" s="386"/>
      <c r="R14" s="386"/>
      <c r="S14" s="386"/>
      <c r="T14" s="386"/>
      <c r="U14" s="252"/>
      <c r="V14" s="252"/>
      <c r="W14" s="252"/>
      <c r="X14" s="252"/>
      <c r="Y14" s="67"/>
      <c r="Z14" s="67"/>
    </row>
    <row r="15" spans="1:28" ht="15" customHeight="1" x14ac:dyDescent="0.2">
      <c r="A15" s="324" t="s">
        <v>132</v>
      </c>
      <c r="B15" s="324"/>
      <c r="C15" s="324"/>
      <c r="D15" s="324"/>
      <c r="E15" s="324"/>
      <c r="F15" s="324"/>
      <c r="G15" s="324"/>
      <c r="H15" s="324"/>
      <c r="I15" s="324"/>
      <c r="J15" s="324"/>
      <c r="K15" s="324"/>
      <c r="M15" s="386" t="s">
        <v>241</v>
      </c>
      <c r="N15" s="386"/>
      <c r="O15" s="386"/>
      <c r="P15" s="386"/>
      <c r="Q15" s="386"/>
      <c r="R15" s="386"/>
      <c r="S15" s="386"/>
      <c r="T15" s="386"/>
      <c r="U15" s="252"/>
      <c r="V15" s="252"/>
      <c r="W15" s="252"/>
      <c r="X15" s="252"/>
      <c r="Y15" s="53"/>
      <c r="Z15" s="53"/>
    </row>
    <row r="16" spans="1:28" ht="15" customHeight="1" x14ac:dyDescent="0.2">
      <c r="A16" s="340" t="s">
        <v>133</v>
      </c>
      <c r="B16" s="324"/>
      <c r="C16" s="324"/>
      <c r="D16" s="324"/>
      <c r="E16" s="324"/>
      <c r="F16" s="324"/>
      <c r="G16" s="324"/>
      <c r="H16" s="324"/>
      <c r="I16" s="324"/>
      <c r="J16" s="324"/>
      <c r="K16" s="324"/>
      <c r="M16" s="386"/>
      <c r="N16" s="386"/>
      <c r="O16" s="386"/>
      <c r="P16" s="386"/>
      <c r="Q16" s="386"/>
      <c r="R16" s="386"/>
      <c r="S16" s="386"/>
      <c r="T16" s="386"/>
      <c r="U16" s="387"/>
      <c r="V16" s="387"/>
      <c r="W16" s="387"/>
      <c r="X16" s="387"/>
      <c r="Y16" s="53"/>
      <c r="Z16" s="53"/>
    </row>
    <row r="17" spans="1:26" ht="15" customHeight="1" x14ac:dyDescent="0.2">
      <c r="A17" s="324" t="s">
        <v>224</v>
      </c>
      <c r="B17" s="324"/>
      <c r="C17" s="324"/>
      <c r="D17" s="324"/>
      <c r="E17" s="324"/>
      <c r="F17" s="324"/>
      <c r="G17" s="324"/>
      <c r="H17" s="324"/>
      <c r="I17" s="324"/>
      <c r="J17" s="324"/>
      <c r="K17" s="324"/>
      <c r="M17" s="386" t="s">
        <v>242</v>
      </c>
      <c r="N17" s="386"/>
      <c r="O17" s="386"/>
      <c r="P17" s="386"/>
      <c r="Q17" s="386"/>
      <c r="R17" s="386"/>
      <c r="S17" s="386"/>
      <c r="T17" s="386"/>
      <c r="U17" s="387"/>
      <c r="V17" s="387"/>
      <c r="W17" s="387"/>
      <c r="X17" s="387"/>
      <c r="Y17" s="53"/>
      <c r="Z17" s="53"/>
    </row>
    <row r="18" spans="1:26" ht="14.25" customHeight="1" x14ac:dyDescent="0.2">
      <c r="A18" s="324" t="s">
        <v>80</v>
      </c>
      <c r="B18" s="324"/>
      <c r="C18" s="324"/>
      <c r="D18" s="324"/>
      <c r="E18" s="324"/>
      <c r="F18" s="324"/>
      <c r="G18" s="324"/>
      <c r="H18" s="324"/>
      <c r="I18" s="324"/>
      <c r="J18" s="324"/>
      <c r="K18" s="324"/>
      <c r="M18" s="386"/>
      <c r="N18" s="386"/>
      <c r="O18" s="386"/>
      <c r="P18" s="386"/>
      <c r="Q18" s="386"/>
      <c r="R18" s="386"/>
      <c r="S18" s="386"/>
      <c r="T18" s="386"/>
      <c r="U18" s="387"/>
      <c r="V18" s="387"/>
      <c r="W18" s="387"/>
      <c r="X18" s="387"/>
      <c r="Y18" s="53"/>
      <c r="Z18" s="53"/>
    </row>
    <row r="19" spans="1:26" ht="15" customHeight="1" x14ac:dyDescent="0.2">
      <c r="A19" s="324" t="s">
        <v>113</v>
      </c>
      <c r="B19" s="324"/>
      <c r="C19" s="324"/>
      <c r="D19" s="324"/>
      <c r="E19" s="324"/>
      <c r="F19" s="324"/>
      <c r="G19" s="324"/>
      <c r="H19" s="324"/>
      <c r="I19" s="324"/>
      <c r="J19" s="324"/>
      <c r="K19" s="324"/>
      <c r="M19" s="386" t="s">
        <v>243</v>
      </c>
      <c r="N19" s="386"/>
      <c r="O19" s="386"/>
      <c r="P19" s="386"/>
      <c r="Q19" s="386"/>
      <c r="R19" s="386"/>
      <c r="S19" s="386"/>
      <c r="T19" s="386"/>
      <c r="U19" s="387"/>
      <c r="V19" s="387"/>
      <c r="W19" s="387"/>
      <c r="X19" s="387"/>
      <c r="Y19" s="53"/>
      <c r="Z19" s="53"/>
    </row>
    <row r="20" spans="1:26" s="46" customFormat="1" ht="15" customHeight="1" x14ac:dyDescent="0.2">
      <c r="A20" s="324" t="s">
        <v>2</v>
      </c>
      <c r="B20" s="324"/>
      <c r="C20" s="324"/>
      <c r="D20" s="324"/>
      <c r="E20" s="324"/>
      <c r="F20" s="324"/>
      <c r="G20" s="324"/>
      <c r="H20" s="324"/>
      <c r="I20" s="324"/>
      <c r="J20" s="324"/>
      <c r="K20" s="324"/>
      <c r="M20" s="386"/>
      <c r="N20" s="386"/>
      <c r="O20" s="386"/>
      <c r="P20" s="386"/>
      <c r="Q20" s="386"/>
      <c r="R20" s="386"/>
      <c r="S20" s="386"/>
      <c r="T20" s="386"/>
      <c r="U20" s="387"/>
      <c r="V20" s="387"/>
      <c r="W20" s="387"/>
      <c r="X20" s="387"/>
      <c r="Y20" s="53"/>
      <c r="Z20" s="53"/>
    </row>
    <row r="21" spans="1:26" s="31" customFormat="1" ht="6.75" customHeight="1" x14ac:dyDescent="0.2">
      <c r="A21" s="30"/>
      <c r="B21" s="30"/>
      <c r="C21" s="30"/>
      <c r="D21" s="30"/>
      <c r="E21" s="30"/>
      <c r="F21" s="30"/>
      <c r="G21" s="30"/>
      <c r="H21" s="30"/>
      <c r="I21" s="30"/>
      <c r="J21" s="30"/>
      <c r="K21" s="30"/>
      <c r="M21" s="327" t="s">
        <v>130</v>
      </c>
      <c r="N21" s="327"/>
      <c r="O21" s="327"/>
      <c r="P21" s="327"/>
      <c r="Q21" s="327"/>
      <c r="R21" s="327"/>
      <c r="S21" s="327"/>
      <c r="T21" s="327"/>
      <c r="U21" s="53"/>
      <c r="V21" s="53"/>
      <c r="W21" s="53"/>
      <c r="X21" s="53"/>
      <c r="Y21" s="53"/>
      <c r="Z21" s="53"/>
    </row>
    <row r="22" spans="1:26" ht="7.5" customHeight="1" x14ac:dyDescent="0.2">
      <c r="A22" s="331" t="s">
        <v>81</v>
      </c>
      <c r="B22" s="331"/>
      <c r="C22" s="331"/>
      <c r="D22" s="331"/>
      <c r="E22" s="331"/>
      <c r="F22" s="331"/>
      <c r="G22" s="331"/>
      <c r="H22" s="331"/>
      <c r="I22" s="331"/>
      <c r="J22" s="331"/>
      <c r="K22" s="331"/>
      <c r="M22" s="327"/>
      <c r="N22" s="327"/>
      <c r="O22" s="327"/>
      <c r="P22" s="327"/>
      <c r="Q22" s="327"/>
      <c r="R22" s="327"/>
      <c r="S22" s="327"/>
      <c r="T22" s="327"/>
      <c r="U22" s="53"/>
      <c r="V22" s="53"/>
      <c r="W22" s="53"/>
      <c r="X22" s="53"/>
      <c r="Y22" s="53"/>
      <c r="Z22" s="53"/>
    </row>
    <row r="23" spans="1:26" ht="15" customHeight="1" x14ac:dyDescent="0.2">
      <c r="A23" s="331"/>
      <c r="B23" s="331"/>
      <c r="C23" s="331"/>
      <c r="D23" s="331"/>
      <c r="E23" s="331"/>
      <c r="F23" s="331"/>
      <c r="G23" s="331"/>
      <c r="H23" s="331"/>
      <c r="I23" s="331"/>
      <c r="J23" s="331"/>
      <c r="K23" s="331"/>
      <c r="M23" s="327"/>
      <c r="N23" s="327"/>
      <c r="O23" s="327"/>
      <c r="P23" s="327"/>
      <c r="Q23" s="327"/>
      <c r="R23" s="327"/>
      <c r="S23" s="327"/>
      <c r="T23" s="327"/>
      <c r="U23" s="53"/>
      <c r="V23" s="53"/>
      <c r="W23" s="53"/>
      <c r="X23" s="53"/>
      <c r="Y23" s="53"/>
      <c r="Z23" s="53"/>
    </row>
    <row r="24" spans="1:26" ht="15" customHeight="1" x14ac:dyDescent="0.2">
      <c r="A24" s="331"/>
      <c r="B24" s="331"/>
      <c r="C24" s="331"/>
      <c r="D24" s="331"/>
      <c r="E24" s="331"/>
      <c r="F24" s="331"/>
      <c r="G24" s="331"/>
      <c r="H24" s="331"/>
      <c r="I24" s="331"/>
      <c r="J24" s="331"/>
      <c r="K24" s="331"/>
      <c r="M24" s="327"/>
      <c r="N24" s="327"/>
      <c r="O24" s="327"/>
      <c r="P24" s="327"/>
      <c r="Q24" s="327"/>
      <c r="R24" s="327"/>
      <c r="S24" s="327"/>
      <c r="T24" s="327"/>
      <c r="U24" s="53"/>
      <c r="V24" s="53"/>
      <c r="W24" s="53"/>
      <c r="X24" s="53"/>
      <c r="Y24" s="53"/>
      <c r="Z24" s="53"/>
    </row>
    <row r="25" spans="1:26" ht="17.25" customHeight="1" x14ac:dyDescent="0.2">
      <c r="A25" s="331"/>
      <c r="B25" s="331"/>
      <c r="C25" s="331"/>
      <c r="D25" s="331"/>
      <c r="E25" s="331"/>
      <c r="F25" s="331"/>
      <c r="G25" s="331"/>
      <c r="H25" s="331"/>
      <c r="I25" s="331"/>
      <c r="J25" s="331"/>
      <c r="K25" s="331"/>
      <c r="M25" s="327"/>
      <c r="N25" s="327"/>
      <c r="O25" s="327"/>
      <c r="P25" s="327"/>
      <c r="Q25" s="327"/>
      <c r="R25" s="327"/>
      <c r="S25" s="327"/>
      <c r="T25" s="327"/>
      <c r="U25" s="53"/>
      <c r="V25" s="53"/>
      <c r="W25" s="53"/>
      <c r="X25" s="53"/>
      <c r="Y25" s="53"/>
      <c r="Z25" s="53"/>
    </row>
    <row r="26" spans="1:26" ht="6" customHeight="1" x14ac:dyDescent="0.2">
      <c r="A26" s="2"/>
      <c r="B26" s="2"/>
      <c r="C26" s="2"/>
      <c r="D26" s="2"/>
      <c r="E26" s="2"/>
      <c r="F26" s="2"/>
      <c r="G26" s="2"/>
      <c r="H26" s="2"/>
      <c r="I26" s="2"/>
      <c r="J26" s="2"/>
      <c r="K26" s="2"/>
      <c r="M26" s="3"/>
      <c r="N26" s="3"/>
      <c r="O26" s="3"/>
      <c r="P26" s="3"/>
      <c r="Q26" s="3"/>
      <c r="R26" s="3"/>
      <c r="U26" s="53"/>
      <c r="V26" s="53"/>
      <c r="W26" s="53"/>
      <c r="X26" s="53"/>
      <c r="Y26" s="53"/>
      <c r="Z26" s="53"/>
    </row>
    <row r="27" spans="1:26" x14ac:dyDescent="0.2">
      <c r="A27" s="270" t="s">
        <v>18</v>
      </c>
      <c r="B27" s="270"/>
      <c r="C27" s="270"/>
      <c r="D27" s="270"/>
      <c r="E27" s="270"/>
      <c r="F27" s="270"/>
      <c r="G27" s="270"/>
      <c r="M27" s="336" t="s">
        <v>225</v>
      </c>
      <c r="N27" s="336"/>
      <c r="O27" s="336"/>
      <c r="P27" s="336"/>
      <c r="Q27" s="336"/>
      <c r="R27" s="336"/>
      <c r="S27" s="336"/>
      <c r="T27" s="336"/>
      <c r="U27" s="53"/>
      <c r="V27" s="53"/>
      <c r="W27" s="53"/>
      <c r="X27" s="53"/>
      <c r="Y27" s="53"/>
      <c r="Z27" s="53"/>
    </row>
    <row r="28" spans="1:26" ht="26.25" customHeight="1" x14ac:dyDescent="0.2">
      <c r="A28" s="4"/>
      <c r="B28" s="318" t="s">
        <v>3</v>
      </c>
      <c r="C28" s="320"/>
      <c r="D28" s="318" t="s">
        <v>4</v>
      </c>
      <c r="E28" s="319"/>
      <c r="F28" s="320"/>
      <c r="G28" s="172" t="s">
        <v>21</v>
      </c>
      <c r="H28" s="172" t="s">
        <v>11</v>
      </c>
      <c r="I28" s="318" t="s">
        <v>5</v>
      </c>
      <c r="J28" s="319"/>
      <c r="K28" s="320"/>
      <c r="M28" s="336"/>
      <c r="N28" s="336"/>
      <c r="O28" s="336"/>
      <c r="P28" s="336"/>
      <c r="Q28" s="336"/>
      <c r="R28" s="336"/>
      <c r="S28" s="336"/>
      <c r="T28" s="336"/>
    </row>
    <row r="29" spans="1:26" ht="14.25" customHeight="1" x14ac:dyDescent="0.2">
      <c r="A29" s="4"/>
      <c r="B29" s="42" t="s">
        <v>6</v>
      </c>
      <c r="C29" s="42" t="s">
        <v>7</v>
      </c>
      <c r="D29" s="42" t="s">
        <v>8</v>
      </c>
      <c r="E29" s="42" t="s">
        <v>9</v>
      </c>
      <c r="F29" s="42" t="s">
        <v>10</v>
      </c>
      <c r="G29" s="196"/>
      <c r="H29" s="196"/>
      <c r="I29" s="42" t="s">
        <v>12</v>
      </c>
      <c r="J29" s="42" t="s">
        <v>13</v>
      </c>
      <c r="K29" s="42" t="s">
        <v>14</v>
      </c>
      <c r="M29" s="336"/>
      <c r="N29" s="336"/>
      <c r="O29" s="336"/>
      <c r="P29" s="336"/>
      <c r="Q29" s="336"/>
      <c r="R29" s="336"/>
      <c r="S29" s="336"/>
      <c r="T29" s="336"/>
    </row>
    <row r="30" spans="1:26" ht="17.25" customHeight="1" x14ac:dyDescent="0.2">
      <c r="A30" s="44" t="s">
        <v>15</v>
      </c>
      <c r="B30" s="43">
        <v>14</v>
      </c>
      <c r="C30" s="43">
        <v>14</v>
      </c>
      <c r="D30" s="20">
        <v>3</v>
      </c>
      <c r="E30" s="20">
        <v>3</v>
      </c>
      <c r="F30" s="20">
        <v>2</v>
      </c>
      <c r="G30" s="20"/>
      <c r="H30" s="26" t="s">
        <v>134</v>
      </c>
      <c r="I30" s="20">
        <v>2</v>
      </c>
      <c r="J30" s="20">
        <v>1</v>
      </c>
      <c r="K30" s="20">
        <v>13</v>
      </c>
      <c r="L30" s="27"/>
      <c r="M30" s="336"/>
      <c r="N30" s="336"/>
      <c r="O30" s="336"/>
      <c r="P30" s="336"/>
      <c r="Q30" s="336"/>
      <c r="R30" s="336"/>
      <c r="S30" s="336"/>
      <c r="T30" s="336"/>
      <c r="U30" s="251" t="str">
        <f>IF(SUM(B30:K30)=52,"Corect","Suma trebuie să fie 52")</f>
        <v>Corect</v>
      </c>
      <c r="V30" s="251"/>
    </row>
    <row r="31" spans="1:26" ht="15" customHeight="1" x14ac:dyDescent="0.2">
      <c r="A31" s="44" t="s">
        <v>16</v>
      </c>
      <c r="B31" s="43">
        <v>14</v>
      </c>
      <c r="C31" s="43">
        <v>14</v>
      </c>
      <c r="D31" s="20">
        <v>3</v>
      </c>
      <c r="E31" s="20">
        <v>3</v>
      </c>
      <c r="F31" s="20">
        <v>2</v>
      </c>
      <c r="G31" s="20"/>
      <c r="H31" s="26" t="s">
        <v>134</v>
      </c>
      <c r="I31" s="20">
        <v>2</v>
      </c>
      <c r="J31" s="20">
        <v>1</v>
      </c>
      <c r="K31" s="20">
        <v>13</v>
      </c>
      <c r="M31" s="336"/>
      <c r="N31" s="336"/>
      <c r="O31" s="336"/>
      <c r="P31" s="336"/>
      <c r="Q31" s="336"/>
      <c r="R31" s="336"/>
      <c r="S31" s="336"/>
      <c r="T31" s="336"/>
      <c r="U31" s="251" t="str">
        <f>IF(SUM(B31:K31)=52,"Corect","Suma trebuie să fie 52")</f>
        <v>Corect</v>
      </c>
      <c r="V31" s="251"/>
    </row>
    <row r="32" spans="1:26" ht="15.75" customHeight="1" x14ac:dyDescent="0.2">
      <c r="A32" s="45" t="s">
        <v>17</v>
      </c>
      <c r="B32" s="43">
        <v>14</v>
      </c>
      <c r="C32" s="43">
        <v>12</v>
      </c>
      <c r="D32" s="20">
        <v>3</v>
      </c>
      <c r="E32" s="20">
        <v>5</v>
      </c>
      <c r="F32" s="20">
        <v>2</v>
      </c>
      <c r="G32" s="20"/>
      <c r="H32" s="26" t="s">
        <v>134</v>
      </c>
      <c r="I32" s="20">
        <v>2</v>
      </c>
      <c r="J32" s="20">
        <v>1</v>
      </c>
      <c r="K32" s="20">
        <v>13</v>
      </c>
      <c r="M32" s="336"/>
      <c r="N32" s="336"/>
      <c r="O32" s="336"/>
      <c r="P32" s="336"/>
      <c r="Q32" s="336"/>
      <c r="R32" s="336"/>
      <c r="S32" s="336"/>
      <c r="T32" s="336"/>
      <c r="U32" s="251" t="str">
        <f>IF(SUM(B32:K32)=52,"Corect","Suma trebuie să fie 52")</f>
        <v>Corect</v>
      </c>
      <c r="V32" s="251"/>
    </row>
    <row r="33" spans="1:25" ht="21" customHeight="1" x14ac:dyDescent="0.2">
      <c r="A33" s="6"/>
      <c r="B33" s="6"/>
      <c r="C33" s="6"/>
      <c r="D33" s="6"/>
      <c r="E33" s="6"/>
      <c r="F33" s="6"/>
      <c r="G33" s="6"/>
      <c r="M33" s="336"/>
      <c r="N33" s="336"/>
      <c r="O33" s="336"/>
      <c r="P33" s="336"/>
      <c r="Q33" s="336"/>
      <c r="R33" s="336"/>
      <c r="S33" s="336"/>
      <c r="T33" s="336"/>
    </row>
    <row r="34" spans="1:25" ht="4.5" customHeight="1" x14ac:dyDescent="0.2">
      <c r="B34" s="2"/>
      <c r="C34" s="2"/>
      <c r="D34" s="2"/>
      <c r="E34" s="2"/>
      <c r="F34" s="2"/>
      <c r="G34" s="2"/>
      <c r="M34" s="7"/>
      <c r="N34" s="7"/>
      <c r="O34" s="7"/>
      <c r="P34" s="7"/>
      <c r="Q34" s="7"/>
      <c r="R34" s="7"/>
      <c r="S34" s="7"/>
    </row>
    <row r="35" spans="1:25" ht="17.25" customHeight="1" x14ac:dyDescent="0.2">
      <c r="A35" s="322" t="s">
        <v>24</v>
      </c>
      <c r="B35" s="323"/>
      <c r="C35" s="323"/>
      <c r="D35" s="323"/>
      <c r="E35" s="323"/>
      <c r="F35" s="323"/>
      <c r="G35" s="323"/>
      <c r="H35" s="323"/>
      <c r="I35" s="323"/>
      <c r="J35" s="323"/>
      <c r="K35" s="323"/>
      <c r="L35" s="323"/>
      <c r="M35" s="323"/>
      <c r="N35" s="323"/>
      <c r="O35" s="323"/>
      <c r="P35" s="323"/>
      <c r="Q35" s="323"/>
      <c r="R35" s="323"/>
      <c r="S35" s="323"/>
      <c r="T35" s="323"/>
    </row>
    <row r="36" spans="1:25" ht="2.25" hidden="1" customHeight="1" x14ac:dyDescent="0.2">
      <c r="N36" s="8"/>
      <c r="O36" s="9" t="s">
        <v>40</v>
      </c>
      <c r="P36" s="9" t="s">
        <v>118</v>
      </c>
      <c r="Q36" s="9" t="s">
        <v>41</v>
      </c>
      <c r="R36" s="9" t="s">
        <v>42</v>
      </c>
      <c r="S36" s="9"/>
      <c r="T36" s="9"/>
    </row>
    <row r="37" spans="1:25" ht="17.25" customHeight="1" x14ac:dyDescent="0.2">
      <c r="A37" s="187" t="s">
        <v>45</v>
      </c>
      <c r="B37" s="187"/>
      <c r="C37" s="187"/>
      <c r="D37" s="187"/>
      <c r="E37" s="187"/>
      <c r="F37" s="187"/>
      <c r="G37" s="187"/>
      <c r="H37" s="187"/>
      <c r="I37" s="187"/>
      <c r="J37" s="187"/>
      <c r="K37" s="187"/>
      <c r="L37" s="187"/>
      <c r="M37" s="187"/>
      <c r="N37" s="187"/>
      <c r="O37" s="187"/>
      <c r="P37" s="187"/>
      <c r="Q37" s="187"/>
      <c r="R37" s="187"/>
      <c r="S37" s="187"/>
      <c r="T37" s="187"/>
    </row>
    <row r="38" spans="1:25" ht="25.5" customHeight="1" x14ac:dyDescent="0.2">
      <c r="A38" s="193" t="s">
        <v>30</v>
      </c>
      <c r="B38" s="298" t="s">
        <v>29</v>
      </c>
      <c r="C38" s="299"/>
      <c r="D38" s="299"/>
      <c r="E38" s="299"/>
      <c r="F38" s="299"/>
      <c r="G38" s="299"/>
      <c r="H38" s="299"/>
      <c r="I38" s="300"/>
      <c r="J38" s="172" t="s">
        <v>43</v>
      </c>
      <c r="K38" s="177" t="s">
        <v>27</v>
      </c>
      <c r="L38" s="191"/>
      <c r="M38" s="192"/>
      <c r="N38" s="177" t="s">
        <v>44</v>
      </c>
      <c r="O38" s="178"/>
      <c r="P38" s="179"/>
      <c r="Q38" s="177" t="s">
        <v>26</v>
      </c>
      <c r="R38" s="191"/>
      <c r="S38" s="192"/>
      <c r="T38" s="195" t="s">
        <v>25</v>
      </c>
    </row>
    <row r="39" spans="1:25" ht="13.5" customHeight="1" x14ac:dyDescent="0.2">
      <c r="A39" s="194"/>
      <c r="B39" s="301"/>
      <c r="C39" s="302"/>
      <c r="D39" s="302"/>
      <c r="E39" s="302"/>
      <c r="F39" s="302"/>
      <c r="G39" s="302"/>
      <c r="H39" s="302"/>
      <c r="I39" s="303"/>
      <c r="J39" s="196"/>
      <c r="K39" s="5" t="s">
        <v>31</v>
      </c>
      <c r="L39" s="5" t="s">
        <v>32</v>
      </c>
      <c r="M39" s="5" t="s">
        <v>33</v>
      </c>
      <c r="N39" s="5" t="s">
        <v>37</v>
      </c>
      <c r="O39" s="5" t="s">
        <v>8</v>
      </c>
      <c r="P39" s="5" t="s">
        <v>34</v>
      </c>
      <c r="Q39" s="5" t="s">
        <v>35</v>
      </c>
      <c r="R39" s="5" t="s">
        <v>31</v>
      </c>
      <c r="S39" s="5" t="s">
        <v>36</v>
      </c>
      <c r="T39" s="196"/>
      <c r="U39" s="169"/>
      <c r="V39" s="170"/>
      <c r="W39" s="170"/>
    </row>
    <row r="40" spans="1:25" x14ac:dyDescent="0.2">
      <c r="A40" s="39" t="s">
        <v>136</v>
      </c>
      <c r="B40" s="180" t="s">
        <v>137</v>
      </c>
      <c r="C40" s="181"/>
      <c r="D40" s="181"/>
      <c r="E40" s="181"/>
      <c r="F40" s="181"/>
      <c r="G40" s="181"/>
      <c r="H40" s="181"/>
      <c r="I40" s="182"/>
      <c r="J40" s="10">
        <v>6</v>
      </c>
      <c r="K40" s="10">
        <v>2</v>
      </c>
      <c r="L40" s="10">
        <v>2</v>
      </c>
      <c r="M40" s="10">
        <v>0</v>
      </c>
      <c r="N40" s="102">
        <f t="shared" ref="N40:N46" si="0">K40+L40+M40</f>
        <v>4</v>
      </c>
      <c r="O40" s="16">
        <f t="shared" ref="O40:O46" si="1">P40-N40</f>
        <v>7</v>
      </c>
      <c r="P40" s="16">
        <f t="shared" ref="P40:P46" si="2">ROUND(PRODUCT(J40,25)/14,0)</f>
        <v>11</v>
      </c>
      <c r="Q40" s="19" t="s">
        <v>35</v>
      </c>
      <c r="R40" s="10"/>
      <c r="S40" s="20"/>
      <c r="T40" s="10" t="s">
        <v>40</v>
      </c>
      <c r="U40" s="169"/>
      <c r="V40" s="170"/>
      <c r="W40" s="170"/>
    </row>
    <row r="41" spans="1:25" x14ac:dyDescent="0.2">
      <c r="A41" s="39" t="s">
        <v>138</v>
      </c>
      <c r="B41" s="180" t="s">
        <v>139</v>
      </c>
      <c r="C41" s="181"/>
      <c r="D41" s="181"/>
      <c r="E41" s="181"/>
      <c r="F41" s="181"/>
      <c r="G41" s="181"/>
      <c r="H41" s="181"/>
      <c r="I41" s="182"/>
      <c r="J41" s="10">
        <v>6</v>
      </c>
      <c r="K41" s="10">
        <v>2</v>
      </c>
      <c r="L41" s="10">
        <v>2</v>
      </c>
      <c r="M41" s="10">
        <v>0</v>
      </c>
      <c r="N41" s="102">
        <f t="shared" si="0"/>
        <v>4</v>
      </c>
      <c r="O41" s="16">
        <f t="shared" si="1"/>
        <v>7</v>
      </c>
      <c r="P41" s="16">
        <f t="shared" si="2"/>
        <v>11</v>
      </c>
      <c r="Q41" s="19" t="s">
        <v>35</v>
      </c>
      <c r="R41" s="10"/>
      <c r="S41" s="20"/>
      <c r="T41" s="10" t="s">
        <v>40</v>
      </c>
      <c r="U41" s="169"/>
      <c r="V41" s="170"/>
      <c r="W41" s="170"/>
    </row>
    <row r="42" spans="1:25" x14ac:dyDescent="0.2">
      <c r="A42" s="39" t="s">
        <v>140</v>
      </c>
      <c r="B42" s="180" t="s">
        <v>238</v>
      </c>
      <c r="C42" s="181"/>
      <c r="D42" s="181"/>
      <c r="E42" s="181"/>
      <c r="F42" s="181"/>
      <c r="G42" s="181"/>
      <c r="H42" s="181"/>
      <c r="I42" s="182"/>
      <c r="J42" s="10">
        <v>5</v>
      </c>
      <c r="K42" s="10">
        <v>2</v>
      </c>
      <c r="L42" s="10">
        <v>2</v>
      </c>
      <c r="M42" s="10">
        <v>0</v>
      </c>
      <c r="N42" s="102">
        <f t="shared" si="0"/>
        <v>4</v>
      </c>
      <c r="O42" s="16">
        <f t="shared" si="1"/>
        <v>5</v>
      </c>
      <c r="P42" s="16">
        <f t="shared" si="2"/>
        <v>9</v>
      </c>
      <c r="Q42" s="19" t="s">
        <v>35</v>
      </c>
      <c r="R42" s="10"/>
      <c r="S42" s="20"/>
      <c r="T42" s="10" t="s">
        <v>40</v>
      </c>
      <c r="U42" s="170"/>
      <c r="V42" s="170"/>
      <c r="W42" s="170"/>
    </row>
    <row r="43" spans="1:25" x14ac:dyDescent="0.2">
      <c r="A43" s="39" t="s">
        <v>141</v>
      </c>
      <c r="B43" s="180" t="s">
        <v>142</v>
      </c>
      <c r="C43" s="181"/>
      <c r="D43" s="181"/>
      <c r="E43" s="181"/>
      <c r="F43" s="181"/>
      <c r="G43" s="181"/>
      <c r="H43" s="181"/>
      <c r="I43" s="182"/>
      <c r="J43" s="10">
        <v>6</v>
      </c>
      <c r="K43" s="10">
        <v>2</v>
      </c>
      <c r="L43" s="10">
        <v>2</v>
      </c>
      <c r="M43" s="10">
        <v>0</v>
      </c>
      <c r="N43" s="102">
        <f t="shared" si="0"/>
        <v>4</v>
      </c>
      <c r="O43" s="16">
        <f t="shared" si="1"/>
        <v>7</v>
      </c>
      <c r="P43" s="16">
        <f t="shared" si="2"/>
        <v>11</v>
      </c>
      <c r="Q43" s="19" t="s">
        <v>35</v>
      </c>
      <c r="R43" s="10"/>
      <c r="S43" s="20"/>
      <c r="T43" s="10" t="s">
        <v>40</v>
      </c>
      <c r="U43" s="170"/>
      <c r="V43" s="170"/>
      <c r="W43" s="170"/>
      <c r="X43" s="1" t="s">
        <v>120</v>
      </c>
    </row>
    <row r="44" spans="1:25" x14ac:dyDescent="0.2">
      <c r="A44" s="39" t="s">
        <v>143</v>
      </c>
      <c r="B44" s="180" t="s">
        <v>144</v>
      </c>
      <c r="C44" s="181"/>
      <c r="D44" s="181"/>
      <c r="E44" s="181"/>
      <c r="F44" s="181"/>
      <c r="G44" s="181"/>
      <c r="H44" s="181"/>
      <c r="I44" s="182"/>
      <c r="J44" s="10">
        <v>4</v>
      </c>
      <c r="K44" s="10">
        <v>2</v>
      </c>
      <c r="L44" s="10">
        <v>2</v>
      </c>
      <c r="M44" s="10">
        <v>0</v>
      </c>
      <c r="N44" s="102">
        <f t="shared" si="0"/>
        <v>4</v>
      </c>
      <c r="O44" s="16">
        <f t="shared" si="1"/>
        <v>3</v>
      </c>
      <c r="P44" s="16">
        <f t="shared" si="2"/>
        <v>7</v>
      </c>
      <c r="Q44" s="19"/>
      <c r="R44" s="10" t="s">
        <v>31</v>
      </c>
      <c r="S44" s="20"/>
      <c r="T44" s="10" t="s">
        <v>41</v>
      </c>
      <c r="U44" s="170"/>
      <c r="V44" s="170"/>
      <c r="W44" s="170"/>
    </row>
    <row r="45" spans="1:25" ht="15" customHeight="1" x14ac:dyDescent="0.2">
      <c r="A45" s="61" t="s">
        <v>119</v>
      </c>
      <c r="B45" s="337" t="s">
        <v>106</v>
      </c>
      <c r="C45" s="338"/>
      <c r="D45" s="338"/>
      <c r="E45" s="338"/>
      <c r="F45" s="338"/>
      <c r="G45" s="338"/>
      <c r="H45" s="338"/>
      <c r="I45" s="339"/>
      <c r="J45" s="56">
        <v>3</v>
      </c>
      <c r="K45" s="56">
        <v>0</v>
      </c>
      <c r="L45" s="56">
        <v>2</v>
      </c>
      <c r="M45" s="56">
        <v>0</v>
      </c>
      <c r="N45" s="40">
        <f t="shared" si="0"/>
        <v>2</v>
      </c>
      <c r="O45" s="16">
        <f t="shared" si="1"/>
        <v>3</v>
      </c>
      <c r="P45" s="16">
        <f t="shared" si="2"/>
        <v>5</v>
      </c>
      <c r="Q45" s="57"/>
      <c r="R45" s="56" t="s">
        <v>31</v>
      </c>
      <c r="S45" s="58"/>
      <c r="T45" s="56" t="s">
        <v>42</v>
      </c>
      <c r="U45" s="60"/>
      <c r="V45" s="60"/>
      <c r="W45" s="60"/>
      <c r="X45" s="60"/>
      <c r="Y45" s="60"/>
    </row>
    <row r="46" spans="1:25" x14ac:dyDescent="0.2">
      <c r="A46" s="48" t="s">
        <v>102</v>
      </c>
      <c r="B46" s="306" t="s">
        <v>78</v>
      </c>
      <c r="C46" s="307"/>
      <c r="D46" s="307"/>
      <c r="E46" s="307"/>
      <c r="F46" s="307"/>
      <c r="G46" s="307"/>
      <c r="H46" s="307"/>
      <c r="I46" s="308"/>
      <c r="J46" s="48">
        <v>2</v>
      </c>
      <c r="K46" s="48">
        <v>0</v>
      </c>
      <c r="L46" s="48">
        <v>2</v>
      </c>
      <c r="M46" s="48">
        <v>0</v>
      </c>
      <c r="N46" s="48">
        <f t="shared" si="0"/>
        <v>2</v>
      </c>
      <c r="O46" s="49">
        <f t="shared" si="1"/>
        <v>2</v>
      </c>
      <c r="P46" s="49">
        <f t="shared" si="2"/>
        <v>4</v>
      </c>
      <c r="Q46" s="50"/>
      <c r="R46" s="48"/>
      <c r="S46" s="51" t="s">
        <v>36</v>
      </c>
      <c r="T46" s="48" t="s">
        <v>42</v>
      </c>
      <c r="U46" s="60"/>
      <c r="V46" s="60"/>
      <c r="W46" s="60"/>
      <c r="X46" s="60"/>
      <c r="Y46" s="60"/>
    </row>
    <row r="47" spans="1:25" x14ac:dyDescent="0.2">
      <c r="A47" s="17" t="s">
        <v>28</v>
      </c>
      <c r="B47" s="188"/>
      <c r="C47" s="189"/>
      <c r="D47" s="189"/>
      <c r="E47" s="189"/>
      <c r="F47" s="189"/>
      <c r="G47" s="189"/>
      <c r="H47" s="189"/>
      <c r="I47" s="190"/>
      <c r="J47" s="17">
        <f t="shared" ref="J47:P47" si="3">SUM(J40:J46)</f>
        <v>32</v>
      </c>
      <c r="K47" s="17">
        <f t="shared" si="3"/>
        <v>10</v>
      </c>
      <c r="L47" s="17">
        <f t="shared" si="3"/>
        <v>14</v>
      </c>
      <c r="M47" s="17">
        <f t="shared" si="3"/>
        <v>0</v>
      </c>
      <c r="N47" s="17">
        <f t="shared" si="3"/>
        <v>24</v>
      </c>
      <c r="O47" s="17">
        <f t="shared" si="3"/>
        <v>34</v>
      </c>
      <c r="P47" s="17">
        <f t="shared" si="3"/>
        <v>58</v>
      </c>
      <c r="Q47" s="28">
        <f>COUNTIF(Q40:Q46,"E")</f>
        <v>4</v>
      </c>
      <c r="R47" s="89">
        <f>COUNTIF(R40:R46,"C")</f>
        <v>2</v>
      </c>
      <c r="S47" s="89">
        <f>COUNTIF(S40:S46,"VP")</f>
        <v>1</v>
      </c>
      <c r="T47" s="90">
        <f>COUNTA(T40:T46)</f>
        <v>7</v>
      </c>
      <c r="U47" s="363" t="str">
        <f>IF(Q47&gt;=SUM(R47:S47),"Corect","E trebuie să fie cel puțin egal cu C+VP")</f>
        <v>Corect</v>
      </c>
      <c r="V47" s="186"/>
      <c r="W47" s="186"/>
    </row>
    <row r="48" spans="1:25" s="54" customFormat="1" ht="12.75" customHeight="1" x14ac:dyDescent="0.2">
      <c r="A48" s="304" t="s">
        <v>248</v>
      </c>
      <c r="B48" s="304"/>
      <c r="C48" s="304"/>
      <c r="D48" s="304"/>
      <c r="E48" s="304"/>
      <c r="F48" s="304"/>
      <c r="G48" s="304"/>
      <c r="H48" s="304"/>
      <c r="I48" s="304"/>
      <c r="J48" s="304"/>
      <c r="K48" s="304"/>
      <c r="L48" s="304"/>
      <c r="M48" s="304"/>
      <c r="N48" s="304"/>
      <c r="O48" s="304"/>
      <c r="P48" s="304"/>
      <c r="Q48" s="304"/>
      <c r="R48" s="304"/>
      <c r="S48" s="304"/>
      <c r="T48" s="304"/>
      <c r="U48" s="52"/>
    </row>
    <row r="49" spans="1:25" s="97" customFormat="1" x14ac:dyDescent="0.2">
      <c r="A49" s="305"/>
      <c r="B49" s="305"/>
      <c r="C49" s="305"/>
      <c r="D49" s="305"/>
      <c r="E49" s="305"/>
      <c r="F49" s="305"/>
      <c r="G49" s="305"/>
      <c r="H49" s="305"/>
      <c r="I49" s="305"/>
      <c r="J49" s="305"/>
      <c r="K49" s="305"/>
      <c r="L49" s="305"/>
      <c r="M49" s="305"/>
      <c r="N49" s="305"/>
      <c r="O49" s="305"/>
      <c r="P49" s="305"/>
      <c r="Q49" s="305"/>
      <c r="R49" s="305"/>
      <c r="S49" s="305"/>
      <c r="T49" s="305"/>
      <c r="U49" s="98"/>
    </row>
    <row r="50" spans="1:25" s="154" customFormat="1" x14ac:dyDescent="0.2">
      <c r="A50" s="156"/>
      <c r="B50" s="156"/>
      <c r="C50" s="156"/>
      <c r="D50" s="156"/>
      <c r="E50" s="156"/>
      <c r="F50" s="156"/>
      <c r="G50" s="156"/>
      <c r="H50" s="156"/>
      <c r="I50" s="156"/>
      <c r="J50" s="156"/>
      <c r="K50" s="156"/>
      <c r="L50" s="156"/>
      <c r="M50" s="156"/>
      <c r="N50" s="156"/>
      <c r="O50" s="156"/>
      <c r="P50" s="156"/>
      <c r="Q50" s="156"/>
      <c r="R50" s="156"/>
      <c r="S50" s="156"/>
      <c r="T50" s="156"/>
      <c r="U50" s="157"/>
    </row>
    <row r="51" spans="1:25" s="154" customFormat="1" x14ac:dyDescent="0.2">
      <c r="A51" s="156"/>
      <c r="B51" s="156"/>
      <c r="C51" s="156"/>
      <c r="D51" s="156"/>
      <c r="E51" s="156"/>
      <c r="F51" s="156"/>
      <c r="G51" s="156"/>
      <c r="H51" s="156"/>
      <c r="I51" s="156"/>
      <c r="J51" s="156"/>
      <c r="K51" s="156"/>
      <c r="L51" s="156"/>
      <c r="M51" s="156"/>
      <c r="N51" s="156"/>
      <c r="O51" s="156"/>
      <c r="P51" s="156"/>
      <c r="Q51" s="156"/>
      <c r="R51" s="156"/>
      <c r="S51" s="156"/>
      <c r="T51" s="156"/>
      <c r="U51" s="157"/>
    </row>
    <row r="52" spans="1:25" s="154" customFormat="1" x14ac:dyDescent="0.2">
      <c r="A52" s="156"/>
      <c r="B52" s="156"/>
      <c r="C52" s="156"/>
      <c r="D52" s="156"/>
      <c r="E52" s="156"/>
      <c r="F52" s="156"/>
      <c r="G52" s="156"/>
      <c r="H52" s="156"/>
      <c r="I52" s="156"/>
      <c r="J52" s="156"/>
      <c r="K52" s="156"/>
      <c r="L52" s="156"/>
      <c r="M52" s="156"/>
      <c r="N52" s="156"/>
      <c r="O52" s="156"/>
      <c r="P52" s="156"/>
      <c r="Q52" s="156"/>
      <c r="R52" s="156"/>
      <c r="S52" s="156"/>
      <c r="T52" s="156"/>
      <c r="U52" s="157"/>
    </row>
    <row r="53" spans="1:25" ht="14.25" customHeight="1" x14ac:dyDescent="0.2"/>
    <row r="54" spans="1:25" ht="16.5" customHeight="1" x14ac:dyDescent="0.2">
      <c r="A54" s="187" t="s">
        <v>46</v>
      </c>
      <c r="B54" s="187"/>
      <c r="C54" s="187"/>
      <c r="D54" s="187"/>
      <c r="E54" s="187"/>
      <c r="F54" s="187"/>
      <c r="G54" s="187"/>
      <c r="H54" s="187"/>
      <c r="I54" s="187"/>
      <c r="J54" s="187"/>
      <c r="K54" s="187"/>
      <c r="L54" s="187"/>
      <c r="M54" s="187"/>
      <c r="N54" s="187"/>
      <c r="O54" s="187"/>
      <c r="P54" s="187"/>
      <c r="Q54" s="187"/>
      <c r="R54" s="187"/>
      <c r="S54" s="187"/>
      <c r="T54" s="187"/>
    </row>
    <row r="55" spans="1:25" ht="26.25" customHeight="1" x14ac:dyDescent="0.2">
      <c r="A55" s="193" t="s">
        <v>30</v>
      </c>
      <c r="B55" s="298" t="s">
        <v>29</v>
      </c>
      <c r="C55" s="299"/>
      <c r="D55" s="299"/>
      <c r="E55" s="299"/>
      <c r="F55" s="299"/>
      <c r="G55" s="299"/>
      <c r="H55" s="299"/>
      <c r="I55" s="300"/>
      <c r="J55" s="172" t="s">
        <v>43</v>
      </c>
      <c r="K55" s="318" t="s">
        <v>27</v>
      </c>
      <c r="L55" s="319"/>
      <c r="M55" s="320"/>
      <c r="N55" s="318" t="s">
        <v>44</v>
      </c>
      <c r="O55" s="319"/>
      <c r="P55" s="320"/>
      <c r="Q55" s="318" t="s">
        <v>26</v>
      </c>
      <c r="R55" s="319"/>
      <c r="S55" s="320"/>
      <c r="T55" s="172" t="s">
        <v>25</v>
      </c>
    </row>
    <row r="56" spans="1:25" ht="12.75" customHeight="1" x14ac:dyDescent="0.2">
      <c r="A56" s="194"/>
      <c r="B56" s="301"/>
      <c r="C56" s="302"/>
      <c r="D56" s="302"/>
      <c r="E56" s="302"/>
      <c r="F56" s="302"/>
      <c r="G56" s="302"/>
      <c r="H56" s="302"/>
      <c r="I56" s="303"/>
      <c r="J56" s="196"/>
      <c r="K56" s="100" t="s">
        <v>31</v>
      </c>
      <c r="L56" s="100" t="s">
        <v>32</v>
      </c>
      <c r="M56" s="100" t="s">
        <v>33</v>
      </c>
      <c r="N56" s="100" t="s">
        <v>37</v>
      </c>
      <c r="O56" s="100" t="s">
        <v>8</v>
      </c>
      <c r="P56" s="100" t="s">
        <v>34</v>
      </c>
      <c r="Q56" s="100" t="s">
        <v>35</v>
      </c>
      <c r="R56" s="100" t="s">
        <v>31</v>
      </c>
      <c r="S56" s="100" t="s">
        <v>36</v>
      </c>
      <c r="T56" s="196"/>
    </row>
    <row r="57" spans="1:25" x14ac:dyDescent="0.2">
      <c r="A57" s="39" t="s">
        <v>145</v>
      </c>
      <c r="B57" s="180" t="s">
        <v>146</v>
      </c>
      <c r="C57" s="181"/>
      <c r="D57" s="181"/>
      <c r="E57" s="181"/>
      <c r="F57" s="181"/>
      <c r="G57" s="181"/>
      <c r="H57" s="181"/>
      <c r="I57" s="182"/>
      <c r="J57" s="10">
        <v>6</v>
      </c>
      <c r="K57" s="10">
        <v>2</v>
      </c>
      <c r="L57" s="10">
        <v>2</v>
      </c>
      <c r="M57" s="10">
        <v>0</v>
      </c>
      <c r="N57" s="102">
        <f t="shared" ref="N57:N63" si="4">K57+L57+M57</f>
        <v>4</v>
      </c>
      <c r="O57" s="16">
        <f t="shared" ref="O57:O63" si="5">P57-N57</f>
        <v>7</v>
      </c>
      <c r="P57" s="16">
        <f t="shared" ref="P57:P63" si="6">ROUND(PRODUCT(J57,25)/14,0)</f>
        <v>11</v>
      </c>
      <c r="Q57" s="19" t="s">
        <v>35</v>
      </c>
      <c r="R57" s="10"/>
      <c r="S57" s="20"/>
      <c r="T57" s="10" t="s">
        <v>40</v>
      </c>
    </row>
    <row r="58" spans="1:25" x14ac:dyDescent="0.2">
      <c r="A58" s="39" t="s">
        <v>147</v>
      </c>
      <c r="B58" s="180" t="s">
        <v>148</v>
      </c>
      <c r="C58" s="181"/>
      <c r="D58" s="181"/>
      <c r="E58" s="181"/>
      <c r="F58" s="181"/>
      <c r="G58" s="181"/>
      <c r="H58" s="181"/>
      <c r="I58" s="182"/>
      <c r="J58" s="10">
        <v>5</v>
      </c>
      <c r="K58" s="10">
        <v>2</v>
      </c>
      <c r="L58" s="10">
        <v>2</v>
      </c>
      <c r="M58" s="10">
        <v>0</v>
      </c>
      <c r="N58" s="102">
        <f t="shared" si="4"/>
        <v>4</v>
      </c>
      <c r="O58" s="16">
        <f t="shared" si="5"/>
        <v>5</v>
      </c>
      <c r="P58" s="16">
        <f t="shared" si="6"/>
        <v>9</v>
      </c>
      <c r="Q58" s="19" t="s">
        <v>35</v>
      </c>
      <c r="R58" s="10"/>
      <c r="S58" s="20"/>
      <c r="T58" s="10" t="s">
        <v>41</v>
      </c>
    </row>
    <row r="59" spans="1:25" x14ac:dyDescent="0.2">
      <c r="A59" s="39" t="s">
        <v>149</v>
      </c>
      <c r="B59" s="180" t="s">
        <v>150</v>
      </c>
      <c r="C59" s="181"/>
      <c r="D59" s="181"/>
      <c r="E59" s="181"/>
      <c r="F59" s="181"/>
      <c r="G59" s="181"/>
      <c r="H59" s="181"/>
      <c r="I59" s="182"/>
      <c r="J59" s="10">
        <v>6</v>
      </c>
      <c r="K59" s="10">
        <v>2</v>
      </c>
      <c r="L59" s="10">
        <v>2</v>
      </c>
      <c r="M59" s="10">
        <v>0</v>
      </c>
      <c r="N59" s="102">
        <f t="shared" si="4"/>
        <v>4</v>
      </c>
      <c r="O59" s="16">
        <f t="shared" si="5"/>
        <v>7</v>
      </c>
      <c r="P59" s="16">
        <f t="shared" si="6"/>
        <v>11</v>
      </c>
      <c r="Q59" s="19" t="s">
        <v>35</v>
      </c>
      <c r="R59" s="10"/>
      <c r="S59" s="20"/>
      <c r="T59" s="10" t="s">
        <v>40</v>
      </c>
    </row>
    <row r="60" spans="1:25" x14ac:dyDescent="0.2">
      <c r="A60" s="39" t="s">
        <v>151</v>
      </c>
      <c r="B60" s="180" t="s">
        <v>185</v>
      </c>
      <c r="C60" s="181"/>
      <c r="D60" s="181"/>
      <c r="E60" s="181"/>
      <c r="F60" s="181"/>
      <c r="G60" s="181"/>
      <c r="H60" s="181"/>
      <c r="I60" s="182"/>
      <c r="J60" s="10">
        <v>5</v>
      </c>
      <c r="K60" s="10">
        <v>2</v>
      </c>
      <c r="L60" s="10">
        <v>1</v>
      </c>
      <c r="M60" s="10">
        <v>0</v>
      </c>
      <c r="N60" s="102">
        <f t="shared" si="4"/>
        <v>3</v>
      </c>
      <c r="O60" s="16">
        <f t="shared" si="5"/>
        <v>6</v>
      </c>
      <c r="P60" s="16">
        <f t="shared" si="6"/>
        <v>9</v>
      </c>
      <c r="Q60" s="19"/>
      <c r="R60" s="10"/>
      <c r="S60" s="20" t="s">
        <v>36</v>
      </c>
      <c r="T60" s="10" t="s">
        <v>41</v>
      </c>
    </row>
    <row r="61" spans="1:25" x14ac:dyDescent="0.2">
      <c r="A61" s="39" t="s">
        <v>152</v>
      </c>
      <c r="B61" s="180" t="s">
        <v>153</v>
      </c>
      <c r="C61" s="181"/>
      <c r="D61" s="181"/>
      <c r="E61" s="181"/>
      <c r="F61" s="181"/>
      <c r="G61" s="181"/>
      <c r="H61" s="181"/>
      <c r="I61" s="182"/>
      <c r="J61" s="10">
        <v>5</v>
      </c>
      <c r="K61" s="10">
        <v>2</v>
      </c>
      <c r="L61" s="10">
        <v>1</v>
      </c>
      <c r="M61" s="10">
        <v>0</v>
      </c>
      <c r="N61" s="102">
        <f t="shared" si="4"/>
        <v>3</v>
      </c>
      <c r="O61" s="16">
        <f t="shared" si="5"/>
        <v>6</v>
      </c>
      <c r="P61" s="16">
        <f t="shared" si="6"/>
        <v>9</v>
      </c>
      <c r="Q61" s="19" t="s">
        <v>35</v>
      </c>
      <c r="R61" s="10"/>
      <c r="S61" s="20"/>
      <c r="T61" s="10" t="s">
        <v>41</v>
      </c>
    </row>
    <row r="62" spans="1:25" x14ac:dyDescent="0.2">
      <c r="A62" s="61" t="s">
        <v>250</v>
      </c>
      <c r="B62" s="337" t="s">
        <v>107</v>
      </c>
      <c r="C62" s="338"/>
      <c r="D62" s="338"/>
      <c r="E62" s="338"/>
      <c r="F62" s="338"/>
      <c r="G62" s="338"/>
      <c r="H62" s="338"/>
      <c r="I62" s="339"/>
      <c r="J62" s="56">
        <v>3</v>
      </c>
      <c r="K62" s="56">
        <v>0</v>
      </c>
      <c r="L62" s="56">
        <v>2</v>
      </c>
      <c r="M62" s="56">
        <v>0</v>
      </c>
      <c r="N62" s="55">
        <f t="shared" si="4"/>
        <v>2</v>
      </c>
      <c r="O62" s="16">
        <f t="shared" si="5"/>
        <v>3</v>
      </c>
      <c r="P62" s="16">
        <f t="shared" si="6"/>
        <v>5</v>
      </c>
      <c r="Q62" s="57"/>
      <c r="R62" s="56" t="s">
        <v>31</v>
      </c>
      <c r="S62" s="58"/>
      <c r="T62" s="56" t="s">
        <v>42</v>
      </c>
      <c r="U62" s="60"/>
      <c r="V62" s="60"/>
      <c r="W62" s="60"/>
      <c r="X62" s="60"/>
      <c r="Y62" s="60"/>
    </row>
    <row r="63" spans="1:25" x14ac:dyDescent="0.2">
      <c r="A63" s="48" t="s">
        <v>103</v>
      </c>
      <c r="B63" s="306" t="s">
        <v>79</v>
      </c>
      <c r="C63" s="307"/>
      <c r="D63" s="307"/>
      <c r="E63" s="307"/>
      <c r="F63" s="307"/>
      <c r="G63" s="307"/>
      <c r="H63" s="307"/>
      <c r="I63" s="308"/>
      <c r="J63" s="48">
        <v>2</v>
      </c>
      <c r="K63" s="48">
        <v>0</v>
      </c>
      <c r="L63" s="48">
        <v>2</v>
      </c>
      <c r="M63" s="48">
        <v>0</v>
      </c>
      <c r="N63" s="48">
        <f t="shared" si="4"/>
        <v>2</v>
      </c>
      <c r="O63" s="49">
        <f t="shared" si="5"/>
        <v>2</v>
      </c>
      <c r="P63" s="49">
        <f t="shared" si="6"/>
        <v>4</v>
      </c>
      <c r="Q63" s="50"/>
      <c r="R63" s="48"/>
      <c r="S63" s="51" t="s">
        <v>36</v>
      </c>
      <c r="T63" s="48" t="s">
        <v>42</v>
      </c>
      <c r="U63" s="60"/>
      <c r="V63" s="60"/>
      <c r="W63" s="60"/>
      <c r="X63" s="60"/>
      <c r="Y63" s="60"/>
    </row>
    <row r="64" spans="1:25" x14ac:dyDescent="0.2">
      <c r="A64" s="17" t="s">
        <v>28</v>
      </c>
      <c r="B64" s="188"/>
      <c r="C64" s="189"/>
      <c r="D64" s="189"/>
      <c r="E64" s="189"/>
      <c r="F64" s="189"/>
      <c r="G64" s="189"/>
      <c r="H64" s="189"/>
      <c r="I64" s="190"/>
      <c r="J64" s="17">
        <f t="shared" ref="J64:P64" si="7">SUM(J57:J63)</f>
        <v>32</v>
      </c>
      <c r="K64" s="17">
        <f t="shared" si="7"/>
        <v>10</v>
      </c>
      <c r="L64" s="17">
        <f t="shared" si="7"/>
        <v>12</v>
      </c>
      <c r="M64" s="17">
        <f t="shared" si="7"/>
        <v>0</v>
      </c>
      <c r="N64" s="17">
        <f t="shared" si="7"/>
        <v>22</v>
      </c>
      <c r="O64" s="17">
        <f t="shared" si="7"/>
        <v>36</v>
      </c>
      <c r="P64" s="17">
        <f t="shared" si="7"/>
        <v>58</v>
      </c>
      <c r="Q64" s="28">
        <f>COUNTIF(Q57:Q63,"E")</f>
        <v>4</v>
      </c>
      <c r="R64" s="28">
        <f>COUNTIF(R57:R63,"C")</f>
        <v>1</v>
      </c>
      <c r="S64" s="28">
        <f>COUNTIF(S57:S63,"VP")</f>
        <v>2</v>
      </c>
      <c r="T64" s="40">
        <f>COUNTA(T57:T63)</f>
        <v>7</v>
      </c>
      <c r="U64" s="185" t="str">
        <f>IF(Q64&gt;=SUM(R64:S64),"Corect","E trebuie să fie cel puțin egal cu C+VP")</f>
        <v>Corect</v>
      </c>
      <c r="V64" s="186"/>
      <c r="W64" s="186"/>
    </row>
    <row r="65" spans="1:20" ht="11.25" customHeight="1" x14ac:dyDescent="0.2">
      <c r="A65" s="304" t="s">
        <v>249</v>
      </c>
      <c r="B65" s="304"/>
      <c r="C65" s="304"/>
      <c r="D65" s="304"/>
      <c r="E65" s="304"/>
      <c r="F65" s="304"/>
      <c r="G65" s="304"/>
      <c r="H65" s="304"/>
      <c r="I65" s="304"/>
      <c r="J65" s="304"/>
      <c r="K65" s="304"/>
      <c r="L65" s="304"/>
      <c r="M65" s="304"/>
      <c r="N65" s="304"/>
      <c r="O65" s="304"/>
      <c r="P65" s="304"/>
      <c r="Q65" s="304"/>
      <c r="R65" s="304"/>
      <c r="S65" s="304"/>
      <c r="T65" s="304"/>
    </row>
    <row r="66" spans="1:20" ht="15" customHeight="1" x14ac:dyDescent="0.2">
      <c r="A66" s="305"/>
      <c r="B66" s="305"/>
      <c r="C66" s="305"/>
      <c r="D66" s="305"/>
      <c r="E66" s="305"/>
      <c r="F66" s="305"/>
      <c r="G66" s="305"/>
      <c r="H66" s="305"/>
      <c r="I66" s="305"/>
      <c r="J66" s="305"/>
      <c r="K66" s="305"/>
      <c r="L66" s="305"/>
      <c r="M66" s="305"/>
      <c r="N66" s="305"/>
      <c r="O66" s="305"/>
      <c r="P66" s="305"/>
      <c r="Q66" s="305"/>
      <c r="R66" s="305"/>
      <c r="S66" s="305"/>
      <c r="T66" s="305"/>
    </row>
    <row r="67" spans="1:20" s="101" customFormat="1" ht="15" customHeight="1" x14ac:dyDescent="0.2">
      <c r="A67" s="99"/>
      <c r="B67" s="99"/>
      <c r="C67" s="99"/>
      <c r="D67" s="99"/>
      <c r="E67" s="99"/>
      <c r="F67" s="99"/>
      <c r="G67" s="99"/>
      <c r="H67" s="99"/>
      <c r="I67" s="99"/>
      <c r="J67" s="99"/>
      <c r="K67" s="99"/>
      <c r="L67" s="99"/>
      <c r="M67" s="99"/>
      <c r="N67" s="99"/>
      <c r="O67" s="99"/>
      <c r="P67" s="99"/>
      <c r="Q67" s="99"/>
      <c r="R67" s="99"/>
      <c r="S67" s="99"/>
      <c r="T67" s="99"/>
    </row>
    <row r="68" spans="1:20" s="101" customFormat="1" ht="15" customHeight="1" x14ac:dyDescent="0.2">
      <c r="A68" s="99"/>
      <c r="B68" s="99"/>
      <c r="C68" s="99"/>
      <c r="D68" s="99"/>
      <c r="E68" s="99"/>
      <c r="F68" s="99"/>
      <c r="G68" s="99"/>
      <c r="H68" s="99"/>
      <c r="I68" s="99"/>
      <c r="J68" s="99"/>
      <c r="K68" s="99"/>
      <c r="L68" s="99"/>
      <c r="M68" s="99"/>
      <c r="N68" s="99"/>
      <c r="O68" s="99"/>
      <c r="P68" s="99"/>
      <c r="Q68" s="99"/>
      <c r="R68" s="99"/>
      <c r="S68" s="99"/>
      <c r="T68" s="99"/>
    </row>
    <row r="69" spans="1:20" s="101" customFormat="1" ht="15" customHeight="1" x14ac:dyDescent="0.2">
      <c r="A69" s="99"/>
      <c r="B69" s="99"/>
      <c r="C69" s="99"/>
      <c r="D69" s="99"/>
      <c r="E69" s="99"/>
      <c r="F69" s="99"/>
      <c r="G69" s="99"/>
      <c r="H69" s="99"/>
      <c r="I69" s="99"/>
      <c r="J69" s="99"/>
      <c r="K69" s="99"/>
      <c r="L69" s="99"/>
      <c r="M69" s="99"/>
      <c r="N69" s="99"/>
      <c r="O69" s="99"/>
      <c r="P69" s="99"/>
      <c r="Q69" s="99"/>
      <c r="R69" s="99"/>
      <c r="S69" s="99"/>
      <c r="T69" s="99"/>
    </row>
    <row r="70" spans="1:20" s="101" customFormat="1" ht="15" customHeight="1" x14ac:dyDescent="0.2">
      <c r="A70" s="99"/>
      <c r="B70" s="99"/>
      <c r="C70" s="99"/>
      <c r="D70" s="99"/>
      <c r="E70" s="99"/>
      <c r="F70" s="99"/>
      <c r="G70" s="99"/>
      <c r="H70" s="99"/>
      <c r="I70" s="99"/>
      <c r="J70" s="99"/>
      <c r="K70" s="99"/>
      <c r="L70" s="99"/>
      <c r="M70" s="99"/>
      <c r="N70" s="99"/>
      <c r="O70" s="99"/>
      <c r="P70" s="99"/>
      <c r="Q70" s="99"/>
      <c r="R70" s="99"/>
      <c r="S70" s="99"/>
      <c r="T70" s="99"/>
    </row>
    <row r="71" spans="1:20" ht="18" customHeight="1" x14ac:dyDescent="0.2">
      <c r="A71" s="171" t="s">
        <v>47</v>
      </c>
      <c r="B71" s="171"/>
      <c r="C71" s="171"/>
      <c r="D71" s="171"/>
      <c r="E71" s="171"/>
      <c r="F71" s="171"/>
      <c r="G71" s="171"/>
      <c r="H71" s="171"/>
      <c r="I71" s="171"/>
      <c r="J71" s="171"/>
      <c r="K71" s="171"/>
      <c r="L71" s="171"/>
      <c r="M71" s="171"/>
      <c r="N71" s="171"/>
      <c r="O71" s="171"/>
      <c r="P71" s="171"/>
      <c r="Q71" s="171"/>
      <c r="R71" s="171"/>
      <c r="S71" s="171"/>
      <c r="T71" s="171"/>
    </row>
    <row r="72" spans="1:20" ht="25.5" customHeight="1" x14ac:dyDescent="0.2">
      <c r="A72" s="193" t="s">
        <v>30</v>
      </c>
      <c r="B72" s="298" t="s">
        <v>29</v>
      </c>
      <c r="C72" s="299"/>
      <c r="D72" s="299"/>
      <c r="E72" s="299"/>
      <c r="F72" s="299"/>
      <c r="G72" s="299"/>
      <c r="H72" s="299"/>
      <c r="I72" s="300"/>
      <c r="J72" s="172" t="s">
        <v>43</v>
      </c>
      <c r="K72" s="177" t="s">
        <v>27</v>
      </c>
      <c r="L72" s="191"/>
      <c r="M72" s="192"/>
      <c r="N72" s="177" t="s">
        <v>44</v>
      </c>
      <c r="O72" s="178"/>
      <c r="P72" s="179"/>
      <c r="Q72" s="177" t="s">
        <v>26</v>
      </c>
      <c r="R72" s="191"/>
      <c r="S72" s="192"/>
      <c r="T72" s="195" t="s">
        <v>25</v>
      </c>
    </row>
    <row r="73" spans="1:20" ht="16.5" customHeight="1" x14ac:dyDescent="0.2">
      <c r="A73" s="194"/>
      <c r="B73" s="301"/>
      <c r="C73" s="302"/>
      <c r="D73" s="302"/>
      <c r="E73" s="302"/>
      <c r="F73" s="302"/>
      <c r="G73" s="302"/>
      <c r="H73" s="302"/>
      <c r="I73" s="303"/>
      <c r="J73" s="173"/>
      <c r="K73" s="5" t="s">
        <v>31</v>
      </c>
      <c r="L73" s="5" t="s">
        <v>32</v>
      </c>
      <c r="M73" s="5" t="s">
        <v>33</v>
      </c>
      <c r="N73" s="62" t="s">
        <v>37</v>
      </c>
      <c r="O73" s="62" t="s">
        <v>8</v>
      </c>
      <c r="P73" s="62" t="s">
        <v>34</v>
      </c>
      <c r="Q73" s="62" t="s">
        <v>35</v>
      </c>
      <c r="R73" s="62" t="s">
        <v>31</v>
      </c>
      <c r="S73" s="62" t="s">
        <v>36</v>
      </c>
      <c r="T73" s="196"/>
    </row>
    <row r="74" spans="1:20" x14ac:dyDescent="0.2">
      <c r="A74" s="39" t="s">
        <v>154</v>
      </c>
      <c r="B74" s="180" t="s">
        <v>155</v>
      </c>
      <c r="C74" s="181"/>
      <c r="D74" s="181"/>
      <c r="E74" s="181"/>
      <c r="F74" s="181"/>
      <c r="G74" s="181"/>
      <c r="H74" s="181"/>
      <c r="I74" s="182"/>
      <c r="J74" s="10">
        <v>4</v>
      </c>
      <c r="K74" s="10">
        <v>2</v>
      </c>
      <c r="L74" s="10">
        <v>2</v>
      </c>
      <c r="M74" s="10">
        <v>0</v>
      </c>
      <c r="N74" s="102">
        <f>K74+L74+M74</f>
        <v>4</v>
      </c>
      <c r="O74" s="16">
        <f>P74-N74</f>
        <v>3</v>
      </c>
      <c r="P74" s="16">
        <f>ROUND(PRODUCT(J74,25)/14,0)</f>
        <v>7</v>
      </c>
      <c r="Q74" s="19" t="s">
        <v>35</v>
      </c>
      <c r="R74" s="10"/>
      <c r="S74" s="20"/>
      <c r="T74" s="10" t="s">
        <v>40</v>
      </c>
    </row>
    <row r="75" spans="1:20" x14ac:dyDescent="0.2">
      <c r="A75" s="39" t="s">
        <v>156</v>
      </c>
      <c r="B75" s="180" t="s">
        <v>157</v>
      </c>
      <c r="C75" s="181"/>
      <c r="D75" s="181"/>
      <c r="E75" s="181"/>
      <c r="F75" s="181"/>
      <c r="G75" s="181"/>
      <c r="H75" s="181"/>
      <c r="I75" s="182"/>
      <c r="J75" s="10">
        <v>4</v>
      </c>
      <c r="K75" s="10">
        <v>2</v>
      </c>
      <c r="L75" s="10">
        <v>2</v>
      </c>
      <c r="M75" s="10">
        <v>0</v>
      </c>
      <c r="N75" s="155">
        <f t="shared" ref="N75:N81" si="8">K75+L75+M75</f>
        <v>4</v>
      </c>
      <c r="O75" s="16">
        <f t="shared" ref="O75:O81" si="9">P75-N75</f>
        <v>3</v>
      </c>
      <c r="P75" s="16">
        <f t="shared" ref="P75:P81" si="10">ROUND(PRODUCT(J75,25)/14,0)</f>
        <v>7</v>
      </c>
      <c r="Q75" s="19" t="s">
        <v>35</v>
      </c>
      <c r="R75" s="10"/>
      <c r="S75" s="20"/>
      <c r="T75" s="10" t="s">
        <v>41</v>
      </c>
    </row>
    <row r="76" spans="1:20" x14ac:dyDescent="0.2">
      <c r="A76" s="39" t="s">
        <v>158</v>
      </c>
      <c r="B76" s="180" t="s">
        <v>239</v>
      </c>
      <c r="C76" s="181"/>
      <c r="D76" s="181"/>
      <c r="E76" s="181"/>
      <c r="F76" s="181"/>
      <c r="G76" s="181"/>
      <c r="H76" s="181"/>
      <c r="I76" s="182"/>
      <c r="J76" s="10">
        <v>3</v>
      </c>
      <c r="K76" s="10">
        <v>2</v>
      </c>
      <c r="L76" s="10">
        <v>2</v>
      </c>
      <c r="M76" s="10">
        <v>0</v>
      </c>
      <c r="N76" s="155">
        <f t="shared" si="8"/>
        <v>4</v>
      </c>
      <c r="O76" s="16">
        <f t="shared" si="9"/>
        <v>1</v>
      </c>
      <c r="P76" s="16">
        <f t="shared" si="10"/>
        <v>5</v>
      </c>
      <c r="Q76" s="19" t="s">
        <v>35</v>
      </c>
      <c r="R76" s="10"/>
      <c r="S76" s="20"/>
      <c r="T76" s="10" t="s">
        <v>41</v>
      </c>
    </row>
    <row r="77" spans="1:20" x14ac:dyDescent="0.2">
      <c r="A77" s="39" t="s">
        <v>160</v>
      </c>
      <c r="B77" s="180" t="s">
        <v>161</v>
      </c>
      <c r="C77" s="181"/>
      <c r="D77" s="181"/>
      <c r="E77" s="181"/>
      <c r="F77" s="181"/>
      <c r="G77" s="181"/>
      <c r="H77" s="181"/>
      <c r="I77" s="182"/>
      <c r="J77" s="10">
        <v>4</v>
      </c>
      <c r="K77" s="10">
        <v>2</v>
      </c>
      <c r="L77" s="10">
        <v>2</v>
      </c>
      <c r="M77" s="10">
        <v>0</v>
      </c>
      <c r="N77" s="155">
        <f t="shared" si="8"/>
        <v>4</v>
      </c>
      <c r="O77" s="16">
        <f t="shared" si="9"/>
        <v>3</v>
      </c>
      <c r="P77" s="16">
        <f t="shared" si="10"/>
        <v>7</v>
      </c>
      <c r="Q77" s="19" t="s">
        <v>35</v>
      </c>
      <c r="R77" s="10"/>
      <c r="S77" s="20"/>
      <c r="T77" s="10" t="s">
        <v>41</v>
      </c>
    </row>
    <row r="78" spans="1:20" x14ac:dyDescent="0.2">
      <c r="A78" s="103" t="s">
        <v>162</v>
      </c>
      <c r="B78" s="367" t="s">
        <v>163</v>
      </c>
      <c r="C78" s="368"/>
      <c r="D78" s="368"/>
      <c r="E78" s="368"/>
      <c r="F78" s="368"/>
      <c r="G78" s="368"/>
      <c r="H78" s="368"/>
      <c r="I78" s="369"/>
      <c r="J78" s="104">
        <v>3</v>
      </c>
      <c r="K78" s="104">
        <v>0</v>
      </c>
      <c r="L78" s="104">
        <v>0</v>
      </c>
      <c r="M78" s="104">
        <v>3</v>
      </c>
      <c r="N78" s="155">
        <f t="shared" si="8"/>
        <v>3</v>
      </c>
      <c r="O78" s="16">
        <f t="shared" si="9"/>
        <v>2</v>
      </c>
      <c r="P78" s="16">
        <f t="shared" si="10"/>
        <v>5</v>
      </c>
      <c r="Q78" s="106"/>
      <c r="R78" s="104" t="s">
        <v>31</v>
      </c>
      <c r="S78" s="107"/>
      <c r="T78" s="104" t="s">
        <v>41</v>
      </c>
    </row>
    <row r="79" spans="1:20" s="101" customFormat="1" x14ac:dyDescent="0.2">
      <c r="A79" s="39" t="s">
        <v>165</v>
      </c>
      <c r="B79" s="347" t="s">
        <v>104</v>
      </c>
      <c r="C79" s="348"/>
      <c r="D79" s="348"/>
      <c r="E79" s="348"/>
      <c r="F79" s="348"/>
      <c r="G79" s="348"/>
      <c r="H79" s="348"/>
      <c r="I79" s="349"/>
      <c r="J79" s="10">
        <v>4</v>
      </c>
      <c r="K79" s="10">
        <v>2</v>
      </c>
      <c r="L79" s="10">
        <v>1</v>
      </c>
      <c r="M79" s="10">
        <v>0</v>
      </c>
      <c r="N79" s="155">
        <f t="shared" si="8"/>
        <v>3</v>
      </c>
      <c r="O79" s="16">
        <f t="shared" si="9"/>
        <v>4</v>
      </c>
      <c r="P79" s="16">
        <f t="shared" si="10"/>
        <v>7</v>
      </c>
      <c r="Q79" s="19"/>
      <c r="R79" s="10" t="s">
        <v>31</v>
      </c>
      <c r="S79" s="20"/>
      <c r="T79" s="10" t="s">
        <v>41</v>
      </c>
    </row>
    <row r="80" spans="1:20" s="153" customFormat="1" x14ac:dyDescent="0.2">
      <c r="A80" s="39" t="s">
        <v>165</v>
      </c>
      <c r="B80" s="347" t="s">
        <v>105</v>
      </c>
      <c r="C80" s="348"/>
      <c r="D80" s="348"/>
      <c r="E80" s="348"/>
      <c r="F80" s="348"/>
      <c r="G80" s="348"/>
      <c r="H80" s="348"/>
      <c r="I80" s="349"/>
      <c r="J80" s="10">
        <v>4</v>
      </c>
      <c r="K80" s="10">
        <v>2</v>
      </c>
      <c r="L80" s="10">
        <v>1</v>
      </c>
      <c r="M80" s="10">
        <v>0</v>
      </c>
      <c r="N80" s="155">
        <f t="shared" si="8"/>
        <v>3</v>
      </c>
      <c r="O80" s="16">
        <f t="shared" si="9"/>
        <v>4</v>
      </c>
      <c r="P80" s="16">
        <f t="shared" si="10"/>
        <v>7</v>
      </c>
      <c r="Q80" s="19"/>
      <c r="R80" s="10" t="s">
        <v>31</v>
      </c>
      <c r="S80" s="20"/>
      <c r="T80" s="10" t="s">
        <v>41</v>
      </c>
    </row>
    <row r="81" spans="1:23" x14ac:dyDescent="0.2">
      <c r="A81" s="39" t="s">
        <v>165</v>
      </c>
      <c r="B81" s="347" t="s">
        <v>108</v>
      </c>
      <c r="C81" s="348"/>
      <c r="D81" s="348"/>
      <c r="E81" s="348"/>
      <c r="F81" s="348"/>
      <c r="G81" s="348"/>
      <c r="H81" s="348"/>
      <c r="I81" s="349"/>
      <c r="J81" s="10">
        <v>4</v>
      </c>
      <c r="K81" s="10">
        <v>2</v>
      </c>
      <c r="L81" s="10">
        <v>1</v>
      </c>
      <c r="M81" s="10">
        <v>0</v>
      </c>
      <c r="N81" s="155">
        <f t="shared" si="8"/>
        <v>3</v>
      </c>
      <c r="O81" s="16">
        <f t="shared" si="9"/>
        <v>4</v>
      </c>
      <c r="P81" s="16">
        <f t="shared" si="10"/>
        <v>7</v>
      </c>
      <c r="Q81" s="19"/>
      <c r="R81" s="10" t="s">
        <v>31</v>
      </c>
      <c r="S81" s="20"/>
      <c r="T81" s="10" t="s">
        <v>41</v>
      </c>
    </row>
    <row r="82" spans="1:23" x14ac:dyDescent="0.2">
      <c r="A82" s="17" t="s">
        <v>28</v>
      </c>
      <c r="B82" s="188"/>
      <c r="C82" s="189"/>
      <c r="D82" s="189"/>
      <c r="E82" s="189"/>
      <c r="F82" s="189"/>
      <c r="G82" s="189"/>
      <c r="H82" s="189"/>
      <c r="I82" s="190"/>
      <c r="J82" s="17">
        <f t="shared" ref="J82:P82" si="11">SUM(J74:J81)</f>
        <v>30</v>
      </c>
      <c r="K82" s="17">
        <f t="shared" si="11"/>
        <v>14</v>
      </c>
      <c r="L82" s="17">
        <f t="shared" si="11"/>
        <v>11</v>
      </c>
      <c r="M82" s="17">
        <f t="shared" si="11"/>
        <v>3</v>
      </c>
      <c r="N82" s="17">
        <f t="shared" si="11"/>
        <v>28</v>
      </c>
      <c r="O82" s="17">
        <f t="shared" si="11"/>
        <v>24</v>
      </c>
      <c r="P82" s="17">
        <f t="shared" si="11"/>
        <v>52</v>
      </c>
      <c r="Q82" s="17">
        <f>COUNTIF(Q74:Q81,"E")</f>
        <v>4</v>
      </c>
      <c r="R82" s="17">
        <f>COUNTIF(R74:R81,"C")</f>
        <v>4</v>
      </c>
      <c r="S82" s="17">
        <f>COUNTIF(S74:S81,"VP")</f>
        <v>0</v>
      </c>
      <c r="T82" s="40">
        <f>COUNTA(T74:T81)</f>
        <v>8</v>
      </c>
      <c r="U82" s="185" t="str">
        <f>IF(Q82&gt;=SUM(R82:S82),"Corect","E trebuie să fie cel puțin egal cu C+VP")</f>
        <v>Corect</v>
      </c>
      <c r="V82" s="186"/>
      <c r="W82" s="186"/>
    </row>
    <row r="83" spans="1:23" ht="4.5" customHeight="1" x14ac:dyDescent="0.2"/>
    <row r="84" spans="1:23" ht="18.75" customHeight="1" x14ac:dyDescent="0.2">
      <c r="A84" s="187" t="s">
        <v>48</v>
      </c>
      <c r="B84" s="187"/>
      <c r="C84" s="187"/>
      <c r="D84" s="187"/>
      <c r="E84" s="187"/>
      <c r="F84" s="187"/>
      <c r="G84" s="187"/>
      <c r="H84" s="187"/>
      <c r="I84" s="187"/>
      <c r="J84" s="187"/>
      <c r="K84" s="187"/>
      <c r="L84" s="187"/>
      <c r="M84" s="187"/>
      <c r="N84" s="187"/>
      <c r="O84" s="187"/>
      <c r="P84" s="187"/>
      <c r="Q84" s="187"/>
      <c r="R84" s="187"/>
      <c r="S84" s="187"/>
      <c r="T84" s="187"/>
    </row>
    <row r="85" spans="1:23" ht="24.75" customHeight="1" x14ac:dyDescent="0.2">
      <c r="A85" s="193" t="s">
        <v>30</v>
      </c>
      <c r="B85" s="298" t="s">
        <v>29</v>
      </c>
      <c r="C85" s="299"/>
      <c r="D85" s="299"/>
      <c r="E85" s="299"/>
      <c r="F85" s="299"/>
      <c r="G85" s="299"/>
      <c r="H85" s="299"/>
      <c r="I85" s="300"/>
      <c r="J85" s="172" t="s">
        <v>43</v>
      </c>
      <c r="K85" s="177" t="s">
        <v>27</v>
      </c>
      <c r="L85" s="191"/>
      <c r="M85" s="192"/>
      <c r="N85" s="177" t="s">
        <v>44</v>
      </c>
      <c r="O85" s="178"/>
      <c r="P85" s="179"/>
      <c r="Q85" s="177" t="s">
        <v>26</v>
      </c>
      <c r="R85" s="191"/>
      <c r="S85" s="192"/>
      <c r="T85" s="195" t="s">
        <v>25</v>
      </c>
    </row>
    <row r="86" spans="1:23" x14ac:dyDescent="0.2">
      <c r="A86" s="194"/>
      <c r="B86" s="301"/>
      <c r="C86" s="302"/>
      <c r="D86" s="302"/>
      <c r="E86" s="302"/>
      <c r="F86" s="302"/>
      <c r="G86" s="302"/>
      <c r="H86" s="302"/>
      <c r="I86" s="303"/>
      <c r="J86" s="196"/>
      <c r="K86" s="5" t="s">
        <v>31</v>
      </c>
      <c r="L86" s="5" t="s">
        <v>32</v>
      </c>
      <c r="M86" s="5" t="s">
        <v>33</v>
      </c>
      <c r="N86" s="62" t="s">
        <v>37</v>
      </c>
      <c r="O86" s="62" t="s">
        <v>8</v>
      </c>
      <c r="P86" s="62" t="s">
        <v>34</v>
      </c>
      <c r="Q86" s="62" t="s">
        <v>35</v>
      </c>
      <c r="R86" s="62" t="s">
        <v>31</v>
      </c>
      <c r="S86" s="62" t="s">
        <v>36</v>
      </c>
      <c r="T86" s="196"/>
    </row>
    <row r="87" spans="1:23" x14ac:dyDescent="0.2">
      <c r="A87" s="39" t="s">
        <v>167</v>
      </c>
      <c r="B87" s="180" t="s">
        <v>168</v>
      </c>
      <c r="C87" s="181"/>
      <c r="D87" s="181"/>
      <c r="E87" s="181"/>
      <c r="F87" s="181"/>
      <c r="G87" s="181"/>
      <c r="H87" s="181"/>
      <c r="I87" s="182"/>
      <c r="J87" s="10">
        <v>4</v>
      </c>
      <c r="K87" s="10">
        <v>2</v>
      </c>
      <c r="L87" s="10">
        <v>2</v>
      </c>
      <c r="M87" s="10">
        <v>0</v>
      </c>
      <c r="N87" s="102">
        <f t="shared" ref="N87:N93" si="12">K87+L87+M87</f>
        <v>4</v>
      </c>
      <c r="O87" s="16">
        <f t="shared" ref="O87:O93" si="13">P87-N87</f>
        <v>3</v>
      </c>
      <c r="P87" s="16">
        <f t="shared" ref="P87:P93" si="14">ROUND(PRODUCT(J87,25)/14,0)</f>
        <v>7</v>
      </c>
      <c r="Q87" s="19" t="s">
        <v>35</v>
      </c>
      <c r="R87" s="10"/>
      <c r="S87" s="20"/>
      <c r="T87" s="10" t="s">
        <v>40</v>
      </c>
    </row>
    <row r="88" spans="1:23" x14ac:dyDescent="0.2">
      <c r="A88" s="39" t="s">
        <v>169</v>
      </c>
      <c r="B88" s="180" t="s">
        <v>170</v>
      </c>
      <c r="C88" s="181"/>
      <c r="D88" s="181"/>
      <c r="E88" s="181"/>
      <c r="F88" s="181"/>
      <c r="G88" s="181"/>
      <c r="H88" s="181"/>
      <c r="I88" s="182"/>
      <c r="J88" s="10">
        <v>4</v>
      </c>
      <c r="K88" s="10">
        <v>2</v>
      </c>
      <c r="L88" s="10">
        <v>0</v>
      </c>
      <c r="M88" s="10">
        <v>2</v>
      </c>
      <c r="N88" s="102">
        <f t="shared" si="12"/>
        <v>4</v>
      </c>
      <c r="O88" s="16">
        <f t="shared" si="13"/>
        <v>3</v>
      </c>
      <c r="P88" s="16">
        <f t="shared" si="14"/>
        <v>7</v>
      </c>
      <c r="Q88" s="19"/>
      <c r="R88" s="10" t="s">
        <v>31</v>
      </c>
      <c r="S88" s="20"/>
      <c r="T88" s="10" t="s">
        <v>41</v>
      </c>
    </row>
    <row r="89" spans="1:23" x14ac:dyDescent="0.2">
      <c r="A89" s="39" t="s">
        <v>171</v>
      </c>
      <c r="B89" s="180" t="s">
        <v>172</v>
      </c>
      <c r="C89" s="181"/>
      <c r="D89" s="181"/>
      <c r="E89" s="181"/>
      <c r="F89" s="181"/>
      <c r="G89" s="181"/>
      <c r="H89" s="181"/>
      <c r="I89" s="182"/>
      <c r="J89" s="10">
        <v>3</v>
      </c>
      <c r="K89" s="10">
        <v>2</v>
      </c>
      <c r="L89" s="10">
        <v>2</v>
      </c>
      <c r="M89" s="10">
        <v>0</v>
      </c>
      <c r="N89" s="102">
        <f t="shared" si="12"/>
        <v>4</v>
      </c>
      <c r="O89" s="16">
        <f t="shared" si="13"/>
        <v>1</v>
      </c>
      <c r="P89" s="16">
        <f t="shared" si="14"/>
        <v>5</v>
      </c>
      <c r="Q89" s="19" t="s">
        <v>35</v>
      </c>
      <c r="R89" s="10"/>
      <c r="S89" s="20"/>
      <c r="T89" s="10" t="s">
        <v>41</v>
      </c>
    </row>
    <row r="90" spans="1:23" x14ac:dyDescent="0.2">
      <c r="A90" s="39" t="s">
        <v>173</v>
      </c>
      <c r="B90" s="180" t="s">
        <v>174</v>
      </c>
      <c r="C90" s="181"/>
      <c r="D90" s="181"/>
      <c r="E90" s="181"/>
      <c r="F90" s="181"/>
      <c r="G90" s="181"/>
      <c r="H90" s="181"/>
      <c r="I90" s="182"/>
      <c r="J90" s="10">
        <v>4</v>
      </c>
      <c r="K90" s="10">
        <v>2</v>
      </c>
      <c r="L90" s="10">
        <v>2</v>
      </c>
      <c r="M90" s="10">
        <v>0</v>
      </c>
      <c r="N90" s="102">
        <f t="shared" si="12"/>
        <v>4</v>
      </c>
      <c r="O90" s="16">
        <f t="shared" si="13"/>
        <v>3</v>
      </c>
      <c r="P90" s="16">
        <f t="shared" si="14"/>
        <v>7</v>
      </c>
      <c r="Q90" s="19" t="s">
        <v>35</v>
      </c>
      <c r="R90" s="10"/>
      <c r="S90" s="20"/>
      <c r="T90" s="10" t="s">
        <v>41</v>
      </c>
    </row>
    <row r="91" spans="1:23" x14ac:dyDescent="0.2">
      <c r="A91" s="39" t="s">
        <v>176</v>
      </c>
      <c r="B91" s="180" t="s">
        <v>177</v>
      </c>
      <c r="C91" s="181"/>
      <c r="D91" s="181"/>
      <c r="E91" s="181"/>
      <c r="F91" s="181"/>
      <c r="G91" s="181"/>
      <c r="H91" s="181"/>
      <c r="I91" s="182"/>
      <c r="J91" s="10">
        <v>3</v>
      </c>
      <c r="K91" s="10">
        <v>0</v>
      </c>
      <c r="L91" s="10">
        <v>0</v>
      </c>
      <c r="M91" s="10">
        <v>2</v>
      </c>
      <c r="N91" s="102">
        <f t="shared" si="12"/>
        <v>2</v>
      </c>
      <c r="O91" s="16">
        <f t="shared" si="13"/>
        <v>3</v>
      </c>
      <c r="P91" s="16">
        <f t="shared" si="14"/>
        <v>5</v>
      </c>
      <c r="Q91" s="19"/>
      <c r="R91" s="10" t="s">
        <v>31</v>
      </c>
      <c r="S91" s="20"/>
      <c r="T91" s="10" t="s">
        <v>41</v>
      </c>
    </row>
    <row r="92" spans="1:23" x14ac:dyDescent="0.2">
      <c r="A92" s="39" t="s">
        <v>186</v>
      </c>
      <c r="B92" s="347" t="s">
        <v>109</v>
      </c>
      <c r="C92" s="348"/>
      <c r="D92" s="348"/>
      <c r="E92" s="348"/>
      <c r="F92" s="348"/>
      <c r="G92" s="348"/>
      <c r="H92" s="348"/>
      <c r="I92" s="349"/>
      <c r="J92" s="10">
        <v>6</v>
      </c>
      <c r="K92" s="10">
        <v>2</v>
      </c>
      <c r="L92" s="10">
        <v>1</v>
      </c>
      <c r="M92" s="10">
        <v>0</v>
      </c>
      <c r="N92" s="102">
        <f t="shared" si="12"/>
        <v>3</v>
      </c>
      <c r="O92" s="16">
        <f t="shared" si="13"/>
        <v>8</v>
      </c>
      <c r="P92" s="16">
        <f t="shared" si="14"/>
        <v>11</v>
      </c>
      <c r="Q92" s="19"/>
      <c r="R92" s="10" t="s">
        <v>31</v>
      </c>
      <c r="S92" s="20"/>
      <c r="T92" s="10" t="s">
        <v>41</v>
      </c>
    </row>
    <row r="93" spans="1:23" x14ac:dyDescent="0.2">
      <c r="A93" s="39" t="s">
        <v>186</v>
      </c>
      <c r="B93" s="347" t="s">
        <v>110</v>
      </c>
      <c r="C93" s="348"/>
      <c r="D93" s="348"/>
      <c r="E93" s="348"/>
      <c r="F93" s="348"/>
      <c r="G93" s="348"/>
      <c r="H93" s="348"/>
      <c r="I93" s="349"/>
      <c r="J93" s="10">
        <v>6</v>
      </c>
      <c r="K93" s="10">
        <v>2</v>
      </c>
      <c r="L93" s="10">
        <v>1</v>
      </c>
      <c r="M93" s="10">
        <v>0</v>
      </c>
      <c r="N93" s="102">
        <f t="shared" si="12"/>
        <v>3</v>
      </c>
      <c r="O93" s="16">
        <f t="shared" si="13"/>
        <v>8</v>
      </c>
      <c r="P93" s="16">
        <f t="shared" si="14"/>
        <v>11</v>
      </c>
      <c r="Q93" s="19" t="s">
        <v>35</v>
      </c>
      <c r="R93" s="10"/>
      <c r="S93" s="20"/>
      <c r="T93" s="10" t="s">
        <v>41</v>
      </c>
    </row>
    <row r="94" spans="1:23" x14ac:dyDescent="0.2">
      <c r="A94" s="17" t="s">
        <v>28</v>
      </c>
      <c r="B94" s="188"/>
      <c r="C94" s="189"/>
      <c r="D94" s="189"/>
      <c r="E94" s="189"/>
      <c r="F94" s="189"/>
      <c r="G94" s="189"/>
      <c r="H94" s="189"/>
      <c r="I94" s="190"/>
      <c r="J94" s="17">
        <f t="shared" ref="J94:P94" si="15">SUM(J87:J93)</f>
        <v>30</v>
      </c>
      <c r="K94" s="17">
        <f t="shared" si="15"/>
        <v>12</v>
      </c>
      <c r="L94" s="17">
        <f t="shared" si="15"/>
        <v>8</v>
      </c>
      <c r="M94" s="17">
        <f t="shared" si="15"/>
        <v>4</v>
      </c>
      <c r="N94" s="17">
        <f t="shared" si="15"/>
        <v>24</v>
      </c>
      <c r="O94" s="17">
        <f t="shared" si="15"/>
        <v>29</v>
      </c>
      <c r="P94" s="17">
        <f t="shared" si="15"/>
        <v>53</v>
      </c>
      <c r="Q94" s="17">
        <f>COUNTIF(Q87:Q93,"E")</f>
        <v>4</v>
      </c>
      <c r="R94" s="17">
        <f>COUNTIF(R87:R93,"C")</f>
        <v>3</v>
      </c>
      <c r="S94" s="17">
        <f>COUNTIF(S87:S93,"VP")</f>
        <v>0</v>
      </c>
      <c r="T94" s="40">
        <f>COUNTA(T87:T93)</f>
        <v>7</v>
      </c>
      <c r="U94" s="185" t="str">
        <f>IF(Q94&gt;=SUM(R94:S94),"Corect","E trebuie să fie cel puțin egal cu C+VP")</f>
        <v>Corect</v>
      </c>
      <c r="V94" s="186"/>
      <c r="W94" s="186"/>
    </row>
    <row r="95" spans="1:23" ht="6.75" customHeight="1" x14ac:dyDescent="0.2"/>
    <row r="96" spans="1:23" ht="18" customHeight="1" x14ac:dyDescent="0.2">
      <c r="A96" s="364" t="s">
        <v>49</v>
      </c>
      <c r="B96" s="365"/>
      <c r="C96" s="365"/>
      <c r="D96" s="365"/>
      <c r="E96" s="365"/>
      <c r="F96" s="365"/>
      <c r="G96" s="365"/>
      <c r="H96" s="365"/>
      <c r="I96" s="365"/>
      <c r="J96" s="365"/>
      <c r="K96" s="365"/>
      <c r="L96" s="365"/>
      <c r="M96" s="365"/>
      <c r="N96" s="365"/>
      <c r="O96" s="365"/>
      <c r="P96" s="365"/>
      <c r="Q96" s="365"/>
      <c r="R96" s="365"/>
      <c r="S96" s="365"/>
      <c r="T96" s="366"/>
    </row>
    <row r="97" spans="1:23" ht="25.5" customHeight="1" x14ac:dyDescent="0.2">
      <c r="A97" s="193" t="s">
        <v>30</v>
      </c>
      <c r="B97" s="298" t="s">
        <v>29</v>
      </c>
      <c r="C97" s="299"/>
      <c r="D97" s="299"/>
      <c r="E97" s="299"/>
      <c r="F97" s="299"/>
      <c r="G97" s="299"/>
      <c r="H97" s="299"/>
      <c r="I97" s="300"/>
      <c r="J97" s="172" t="s">
        <v>43</v>
      </c>
      <c r="K97" s="318" t="s">
        <v>27</v>
      </c>
      <c r="L97" s="319"/>
      <c r="M97" s="320"/>
      <c r="N97" s="177" t="s">
        <v>44</v>
      </c>
      <c r="O97" s="178"/>
      <c r="P97" s="179"/>
      <c r="Q97" s="177" t="s">
        <v>26</v>
      </c>
      <c r="R97" s="191"/>
      <c r="S97" s="192"/>
      <c r="T97" s="195" t="s">
        <v>25</v>
      </c>
    </row>
    <row r="98" spans="1:23" x14ac:dyDescent="0.2">
      <c r="A98" s="194"/>
      <c r="B98" s="301"/>
      <c r="C98" s="302"/>
      <c r="D98" s="302"/>
      <c r="E98" s="302"/>
      <c r="F98" s="302"/>
      <c r="G98" s="302"/>
      <c r="H98" s="302"/>
      <c r="I98" s="303"/>
      <c r="J98" s="196"/>
      <c r="K98" s="5" t="s">
        <v>31</v>
      </c>
      <c r="L98" s="5" t="s">
        <v>32</v>
      </c>
      <c r="M98" s="5" t="s">
        <v>33</v>
      </c>
      <c r="N98" s="62" t="s">
        <v>37</v>
      </c>
      <c r="O98" s="62" t="s">
        <v>8</v>
      </c>
      <c r="P98" s="62" t="s">
        <v>34</v>
      </c>
      <c r="Q98" s="62" t="s">
        <v>35</v>
      </c>
      <c r="R98" s="62" t="s">
        <v>31</v>
      </c>
      <c r="S98" s="62" t="s">
        <v>36</v>
      </c>
      <c r="T98" s="196"/>
    </row>
    <row r="99" spans="1:23" x14ac:dyDescent="0.2">
      <c r="A99" s="39" t="s">
        <v>178</v>
      </c>
      <c r="B99" s="180" t="s">
        <v>179</v>
      </c>
      <c r="C99" s="181"/>
      <c r="D99" s="181"/>
      <c r="E99" s="181"/>
      <c r="F99" s="181"/>
      <c r="G99" s="181"/>
      <c r="H99" s="181"/>
      <c r="I99" s="182"/>
      <c r="J99" s="10">
        <v>5</v>
      </c>
      <c r="K99" s="10">
        <v>2</v>
      </c>
      <c r="L99" s="10">
        <v>2</v>
      </c>
      <c r="M99" s="10">
        <v>0</v>
      </c>
      <c r="N99" s="102">
        <f t="shared" ref="N99:N105" si="16">K99+L99+M99</f>
        <v>4</v>
      </c>
      <c r="O99" s="16">
        <f t="shared" ref="O99:O105" si="17">P99-N99</f>
        <v>5</v>
      </c>
      <c r="P99" s="16">
        <f t="shared" ref="P99:P105" si="18">ROUND(PRODUCT(J99,25)/14,0)</f>
        <v>9</v>
      </c>
      <c r="Q99" s="19" t="s">
        <v>35</v>
      </c>
      <c r="R99" s="10"/>
      <c r="S99" s="20"/>
      <c r="T99" s="10" t="s">
        <v>42</v>
      </c>
    </row>
    <row r="100" spans="1:23" x14ac:dyDescent="0.2">
      <c r="A100" s="39" t="s">
        <v>180</v>
      </c>
      <c r="B100" s="180" t="s">
        <v>181</v>
      </c>
      <c r="C100" s="181"/>
      <c r="D100" s="181"/>
      <c r="E100" s="181"/>
      <c r="F100" s="181"/>
      <c r="G100" s="181"/>
      <c r="H100" s="181"/>
      <c r="I100" s="182"/>
      <c r="J100" s="10">
        <v>5</v>
      </c>
      <c r="K100" s="10">
        <v>2</v>
      </c>
      <c r="L100" s="10">
        <v>2</v>
      </c>
      <c r="M100" s="10">
        <v>0</v>
      </c>
      <c r="N100" s="102">
        <f t="shared" si="16"/>
        <v>4</v>
      </c>
      <c r="O100" s="16">
        <f t="shared" si="17"/>
        <v>5</v>
      </c>
      <c r="P100" s="16">
        <f t="shared" si="18"/>
        <v>9</v>
      </c>
      <c r="Q100" s="19" t="s">
        <v>35</v>
      </c>
      <c r="R100" s="10"/>
      <c r="S100" s="20"/>
      <c r="T100" s="10" t="s">
        <v>41</v>
      </c>
    </row>
    <row r="101" spans="1:23" x14ac:dyDescent="0.2">
      <c r="A101" s="39" t="s">
        <v>182</v>
      </c>
      <c r="B101" s="180" t="s">
        <v>183</v>
      </c>
      <c r="C101" s="181"/>
      <c r="D101" s="181"/>
      <c r="E101" s="181"/>
      <c r="F101" s="181"/>
      <c r="G101" s="181"/>
      <c r="H101" s="181"/>
      <c r="I101" s="182"/>
      <c r="J101" s="10">
        <v>5</v>
      </c>
      <c r="K101" s="10">
        <v>2</v>
      </c>
      <c r="L101" s="10">
        <v>2</v>
      </c>
      <c r="M101" s="10">
        <v>0</v>
      </c>
      <c r="N101" s="102">
        <f t="shared" si="16"/>
        <v>4</v>
      </c>
      <c r="O101" s="16">
        <f t="shared" si="17"/>
        <v>5</v>
      </c>
      <c r="P101" s="16">
        <f t="shared" si="18"/>
        <v>9</v>
      </c>
      <c r="Q101" s="19" t="s">
        <v>35</v>
      </c>
      <c r="R101" s="10"/>
      <c r="S101" s="20"/>
      <c r="T101" s="10" t="s">
        <v>41</v>
      </c>
    </row>
    <row r="102" spans="1:23" x14ac:dyDescent="0.2">
      <c r="A102" s="39" t="s">
        <v>184</v>
      </c>
      <c r="B102" s="370" t="s">
        <v>159</v>
      </c>
      <c r="C102" s="371"/>
      <c r="D102" s="371"/>
      <c r="E102" s="371"/>
      <c r="F102" s="371"/>
      <c r="G102" s="371"/>
      <c r="H102" s="371"/>
      <c r="I102" s="372"/>
      <c r="J102" s="10">
        <v>4</v>
      </c>
      <c r="K102" s="10">
        <v>2</v>
      </c>
      <c r="L102" s="10">
        <v>2</v>
      </c>
      <c r="M102" s="10">
        <v>0</v>
      </c>
      <c r="N102" s="102">
        <f t="shared" si="16"/>
        <v>4</v>
      </c>
      <c r="O102" s="16">
        <f t="shared" si="17"/>
        <v>3</v>
      </c>
      <c r="P102" s="16">
        <f t="shared" si="18"/>
        <v>7</v>
      </c>
      <c r="Q102" s="19" t="s">
        <v>35</v>
      </c>
      <c r="R102" s="10"/>
      <c r="S102" s="20"/>
      <c r="T102" s="10" t="s">
        <v>41</v>
      </c>
    </row>
    <row r="103" spans="1:23" x14ac:dyDescent="0.2">
      <c r="A103" s="39" t="s">
        <v>187</v>
      </c>
      <c r="B103" s="180" t="s">
        <v>188</v>
      </c>
      <c r="C103" s="181"/>
      <c r="D103" s="181"/>
      <c r="E103" s="181"/>
      <c r="F103" s="181"/>
      <c r="G103" s="181"/>
      <c r="H103" s="181"/>
      <c r="I103" s="182"/>
      <c r="J103" s="10">
        <v>3</v>
      </c>
      <c r="K103" s="10">
        <v>0</v>
      </c>
      <c r="L103" s="10">
        <v>2</v>
      </c>
      <c r="M103" s="10">
        <v>0</v>
      </c>
      <c r="N103" s="102">
        <f t="shared" si="16"/>
        <v>2</v>
      </c>
      <c r="O103" s="16">
        <f t="shared" si="17"/>
        <v>3</v>
      </c>
      <c r="P103" s="16">
        <f t="shared" si="18"/>
        <v>5</v>
      </c>
      <c r="Q103" s="19"/>
      <c r="R103" s="10" t="s">
        <v>31</v>
      </c>
      <c r="S103" s="20"/>
      <c r="T103" s="10" t="s">
        <v>41</v>
      </c>
    </row>
    <row r="104" spans="1:23" x14ac:dyDescent="0.2">
      <c r="A104" s="39" t="s">
        <v>227</v>
      </c>
      <c r="B104" s="347" t="s">
        <v>111</v>
      </c>
      <c r="C104" s="348"/>
      <c r="D104" s="348"/>
      <c r="E104" s="348"/>
      <c r="F104" s="348"/>
      <c r="G104" s="348"/>
      <c r="H104" s="348"/>
      <c r="I104" s="349"/>
      <c r="J104" s="10">
        <v>4</v>
      </c>
      <c r="K104" s="10">
        <v>2</v>
      </c>
      <c r="L104" s="10">
        <v>2</v>
      </c>
      <c r="M104" s="10">
        <v>0</v>
      </c>
      <c r="N104" s="124">
        <f t="shared" si="16"/>
        <v>4</v>
      </c>
      <c r="O104" s="16">
        <f t="shared" si="17"/>
        <v>3</v>
      </c>
      <c r="P104" s="16">
        <f t="shared" si="18"/>
        <v>7</v>
      </c>
      <c r="Q104" s="19"/>
      <c r="R104" s="10" t="s">
        <v>31</v>
      </c>
      <c r="S104" s="20"/>
      <c r="T104" s="10" t="s">
        <v>41</v>
      </c>
    </row>
    <row r="105" spans="1:23" x14ac:dyDescent="0.2">
      <c r="A105" s="39" t="s">
        <v>227</v>
      </c>
      <c r="B105" s="347" t="s">
        <v>199</v>
      </c>
      <c r="C105" s="348"/>
      <c r="D105" s="348"/>
      <c r="E105" s="348"/>
      <c r="F105" s="348"/>
      <c r="G105" s="348"/>
      <c r="H105" s="348"/>
      <c r="I105" s="349"/>
      <c r="J105" s="10">
        <v>4</v>
      </c>
      <c r="K105" s="10">
        <v>2</v>
      </c>
      <c r="L105" s="10">
        <v>2</v>
      </c>
      <c r="M105" s="10">
        <v>0</v>
      </c>
      <c r="N105" s="124">
        <f t="shared" si="16"/>
        <v>4</v>
      </c>
      <c r="O105" s="16">
        <f t="shared" si="17"/>
        <v>3</v>
      </c>
      <c r="P105" s="16">
        <f t="shared" si="18"/>
        <v>7</v>
      </c>
      <c r="Q105" s="19"/>
      <c r="R105" s="10" t="s">
        <v>31</v>
      </c>
      <c r="S105" s="20"/>
      <c r="T105" s="10" t="s">
        <v>41</v>
      </c>
    </row>
    <row r="106" spans="1:23" x14ac:dyDescent="0.2">
      <c r="A106" s="17" t="s">
        <v>28</v>
      </c>
      <c r="B106" s="188"/>
      <c r="C106" s="189"/>
      <c r="D106" s="189"/>
      <c r="E106" s="189"/>
      <c r="F106" s="189"/>
      <c r="G106" s="189"/>
      <c r="H106" s="189"/>
      <c r="I106" s="190"/>
      <c r="J106" s="17">
        <f t="shared" ref="J106:P106" si="19">SUM(J99:J105)</f>
        <v>30</v>
      </c>
      <c r="K106" s="17">
        <f t="shared" si="19"/>
        <v>12</v>
      </c>
      <c r="L106" s="17">
        <f t="shared" si="19"/>
        <v>14</v>
      </c>
      <c r="M106" s="17">
        <f t="shared" si="19"/>
        <v>0</v>
      </c>
      <c r="N106" s="17">
        <f t="shared" si="19"/>
        <v>26</v>
      </c>
      <c r="O106" s="17">
        <f t="shared" si="19"/>
        <v>27</v>
      </c>
      <c r="P106" s="17">
        <f t="shared" si="19"/>
        <v>53</v>
      </c>
      <c r="Q106" s="17">
        <f>COUNTIF(Q99:Q105,"E")</f>
        <v>4</v>
      </c>
      <c r="R106" s="17">
        <f>COUNTIF(R99:R105,"C")</f>
        <v>3</v>
      </c>
      <c r="S106" s="17">
        <f>COUNTIF(S99:S105,"VP")</f>
        <v>0</v>
      </c>
      <c r="T106" s="40">
        <f>COUNTA(T99:T105)</f>
        <v>7</v>
      </c>
      <c r="U106" s="185" t="str">
        <f>IF(Q106&gt;=SUM(R106:S106),"Corect","E trebuie să fie cel puțin egal cu C+VP")</f>
        <v>Corect</v>
      </c>
      <c r="V106" s="186"/>
      <c r="W106" s="186"/>
    </row>
    <row r="107" spans="1:23" ht="6" customHeight="1" x14ac:dyDescent="0.2"/>
    <row r="108" spans="1:23" ht="19.5" customHeight="1" x14ac:dyDescent="0.2">
      <c r="A108" s="364" t="s">
        <v>50</v>
      </c>
      <c r="B108" s="365"/>
      <c r="C108" s="365"/>
      <c r="D108" s="365"/>
      <c r="E108" s="365"/>
      <c r="F108" s="365"/>
      <c r="G108" s="365"/>
      <c r="H108" s="365"/>
      <c r="I108" s="365"/>
      <c r="J108" s="365"/>
      <c r="K108" s="365"/>
      <c r="L108" s="365"/>
      <c r="M108" s="365"/>
      <c r="N108" s="365"/>
      <c r="O108" s="365"/>
      <c r="P108" s="365"/>
      <c r="Q108" s="365"/>
      <c r="R108" s="365"/>
      <c r="S108" s="365"/>
      <c r="T108" s="366"/>
    </row>
    <row r="109" spans="1:23" ht="25.5" customHeight="1" x14ac:dyDescent="0.2">
      <c r="A109" s="193" t="s">
        <v>30</v>
      </c>
      <c r="B109" s="298" t="s">
        <v>29</v>
      </c>
      <c r="C109" s="299"/>
      <c r="D109" s="299"/>
      <c r="E109" s="299"/>
      <c r="F109" s="299"/>
      <c r="G109" s="299"/>
      <c r="H109" s="299"/>
      <c r="I109" s="300"/>
      <c r="J109" s="172" t="s">
        <v>43</v>
      </c>
      <c r="K109" s="318" t="s">
        <v>27</v>
      </c>
      <c r="L109" s="319"/>
      <c r="M109" s="320"/>
      <c r="N109" s="177" t="s">
        <v>44</v>
      </c>
      <c r="O109" s="178"/>
      <c r="P109" s="179"/>
      <c r="Q109" s="177" t="s">
        <v>26</v>
      </c>
      <c r="R109" s="191"/>
      <c r="S109" s="192"/>
      <c r="T109" s="195" t="s">
        <v>25</v>
      </c>
    </row>
    <row r="110" spans="1:23" x14ac:dyDescent="0.2">
      <c r="A110" s="194"/>
      <c r="B110" s="301"/>
      <c r="C110" s="302"/>
      <c r="D110" s="302"/>
      <c r="E110" s="302"/>
      <c r="F110" s="302"/>
      <c r="G110" s="302"/>
      <c r="H110" s="302"/>
      <c r="I110" s="303"/>
      <c r="J110" s="196"/>
      <c r="K110" s="5" t="s">
        <v>31</v>
      </c>
      <c r="L110" s="5" t="s">
        <v>32</v>
      </c>
      <c r="M110" s="5" t="s">
        <v>33</v>
      </c>
      <c r="N110" s="62" t="s">
        <v>37</v>
      </c>
      <c r="O110" s="62" t="s">
        <v>8</v>
      </c>
      <c r="P110" s="62" t="s">
        <v>34</v>
      </c>
      <c r="Q110" s="62" t="s">
        <v>35</v>
      </c>
      <c r="R110" s="62" t="s">
        <v>31</v>
      </c>
      <c r="S110" s="62" t="s">
        <v>36</v>
      </c>
      <c r="T110" s="196"/>
    </row>
    <row r="111" spans="1:23" ht="12" customHeight="1" x14ac:dyDescent="0.2">
      <c r="A111" s="39" t="s">
        <v>189</v>
      </c>
      <c r="B111" s="180" t="s">
        <v>190</v>
      </c>
      <c r="C111" s="181"/>
      <c r="D111" s="181"/>
      <c r="E111" s="181"/>
      <c r="F111" s="181"/>
      <c r="G111" s="181"/>
      <c r="H111" s="181"/>
      <c r="I111" s="182"/>
      <c r="J111" s="10">
        <v>4</v>
      </c>
      <c r="K111" s="10">
        <v>2</v>
      </c>
      <c r="L111" s="10">
        <v>2</v>
      </c>
      <c r="M111" s="10">
        <v>0</v>
      </c>
      <c r="N111" s="102">
        <f t="shared" ref="N111:N117" si="20">K111+L111+M111</f>
        <v>4</v>
      </c>
      <c r="O111" s="16">
        <f t="shared" ref="O111:O117" si="21">P111-N111</f>
        <v>4</v>
      </c>
      <c r="P111" s="16">
        <f t="shared" ref="P111:P117" si="22">ROUND(PRODUCT(J111,25)/12,0)</f>
        <v>8</v>
      </c>
      <c r="Q111" s="19" t="s">
        <v>35</v>
      </c>
      <c r="R111" s="10"/>
      <c r="S111" s="20"/>
      <c r="T111" s="10" t="s">
        <v>40</v>
      </c>
    </row>
    <row r="112" spans="1:23" ht="12" customHeight="1" x14ac:dyDescent="0.2">
      <c r="A112" s="39" t="s">
        <v>191</v>
      </c>
      <c r="B112" s="180" t="s">
        <v>192</v>
      </c>
      <c r="C112" s="181"/>
      <c r="D112" s="181"/>
      <c r="E112" s="181"/>
      <c r="F112" s="181"/>
      <c r="G112" s="181"/>
      <c r="H112" s="181"/>
      <c r="I112" s="182"/>
      <c r="J112" s="10">
        <v>4</v>
      </c>
      <c r="K112" s="10">
        <v>2</v>
      </c>
      <c r="L112" s="10">
        <v>2</v>
      </c>
      <c r="M112" s="10">
        <v>0</v>
      </c>
      <c r="N112" s="102">
        <f t="shared" si="20"/>
        <v>4</v>
      </c>
      <c r="O112" s="16">
        <f t="shared" si="21"/>
        <v>4</v>
      </c>
      <c r="P112" s="16">
        <f t="shared" si="22"/>
        <v>8</v>
      </c>
      <c r="Q112" s="19" t="s">
        <v>35</v>
      </c>
      <c r="R112" s="10"/>
      <c r="S112" s="20"/>
      <c r="T112" s="10" t="s">
        <v>41</v>
      </c>
    </row>
    <row r="113" spans="1:29" ht="12" customHeight="1" x14ac:dyDescent="0.2">
      <c r="A113" s="39" t="s">
        <v>193</v>
      </c>
      <c r="B113" s="180" t="s">
        <v>194</v>
      </c>
      <c r="C113" s="181"/>
      <c r="D113" s="181"/>
      <c r="E113" s="181"/>
      <c r="F113" s="181"/>
      <c r="G113" s="181"/>
      <c r="H113" s="181"/>
      <c r="I113" s="182"/>
      <c r="J113" s="10">
        <v>4</v>
      </c>
      <c r="K113" s="10">
        <v>2</v>
      </c>
      <c r="L113" s="10">
        <v>2</v>
      </c>
      <c r="M113" s="10">
        <v>0</v>
      </c>
      <c r="N113" s="102">
        <f t="shared" si="20"/>
        <v>4</v>
      </c>
      <c r="O113" s="16">
        <f t="shared" si="21"/>
        <v>4</v>
      </c>
      <c r="P113" s="16">
        <f t="shared" si="22"/>
        <v>8</v>
      </c>
      <c r="Q113" s="19" t="s">
        <v>35</v>
      </c>
      <c r="R113" s="10"/>
      <c r="S113" s="20"/>
      <c r="T113" s="10" t="s">
        <v>41</v>
      </c>
    </row>
    <row r="114" spans="1:29" ht="12" customHeight="1" x14ac:dyDescent="0.2">
      <c r="A114" s="39" t="s">
        <v>195</v>
      </c>
      <c r="B114" s="180" t="s">
        <v>196</v>
      </c>
      <c r="C114" s="181"/>
      <c r="D114" s="181"/>
      <c r="E114" s="181"/>
      <c r="F114" s="181"/>
      <c r="G114" s="181"/>
      <c r="H114" s="181"/>
      <c r="I114" s="182"/>
      <c r="J114" s="10">
        <v>4</v>
      </c>
      <c r="K114" s="10">
        <v>2</v>
      </c>
      <c r="L114" s="10">
        <v>1</v>
      </c>
      <c r="M114" s="10">
        <v>0</v>
      </c>
      <c r="N114" s="102">
        <f t="shared" si="20"/>
        <v>3</v>
      </c>
      <c r="O114" s="16">
        <f t="shared" si="21"/>
        <v>5</v>
      </c>
      <c r="P114" s="16">
        <f t="shared" si="22"/>
        <v>8</v>
      </c>
      <c r="Q114" s="19" t="s">
        <v>35</v>
      </c>
      <c r="R114" s="10"/>
      <c r="S114" s="20"/>
      <c r="T114" s="10" t="s">
        <v>42</v>
      </c>
    </row>
    <row r="115" spans="1:29" ht="12" customHeight="1" x14ac:dyDescent="0.2">
      <c r="A115" s="39" t="s">
        <v>197</v>
      </c>
      <c r="B115" s="180" t="s">
        <v>198</v>
      </c>
      <c r="C115" s="181"/>
      <c r="D115" s="181"/>
      <c r="E115" s="181"/>
      <c r="F115" s="181"/>
      <c r="G115" s="181"/>
      <c r="H115" s="181"/>
      <c r="I115" s="182"/>
      <c r="J115" s="10">
        <v>4</v>
      </c>
      <c r="K115" s="10">
        <v>2</v>
      </c>
      <c r="L115" s="10">
        <v>2</v>
      </c>
      <c r="M115" s="10">
        <v>0</v>
      </c>
      <c r="N115" s="102">
        <f t="shared" si="20"/>
        <v>4</v>
      </c>
      <c r="O115" s="16">
        <f t="shared" si="21"/>
        <v>4</v>
      </c>
      <c r="P115" s="16">
        <f t="shared" si="22"/>
        <v>8</v>
      </c>
      <c r="Q115" s="19" t="s">
        <v>35</v>
      </c>
      <c r="R115" s="10"/>
      <c r="S115" s="20"/>
      <c r="T115" s="10" t="s">
        <v>41</v>
      </c>
    </row>
    <row r="116" spans="1:29" ht="12" customHeight="1" x14ac:dyDescent="0.2">
      <c r="A116" s="39" t="s">
        <v>230</v>
      </c>
      <c r="B116" s="347" t="s">
        <v>200</v>
      </c>
      <c r="C116" s="348"/>
      <c r="D116" s="348"/>
      <c r="E116" s="348"/>
      <c r="F116" s="348"/>
      <c r="G116" s="348"/>
      <c r="H116" s="348"/>
      <c r="I116" s="349"/>
      <c r="J116" s="10">
        <v>5</v>
      </c>
      <c r="K116" s="10">
        <v>2</v>
      </c>
      <c r="L116" s="10">
        <v>1</v>
      </c>
      <c r="M116" s="10">
        <v>0</v>
      </c>
      <c r="N116" s="124">
        <f t="shared" si="20"/>
        <v>3</v>
      </c>
      <c r="O116" s="16">
        <f t="shared" si="21"/>
        <v>7</v>
      </c>
      <c r="P116" s="16">
        <f t="shared" si="22"/>
        <v>10</v>
      </c>
      <c r="Q116" s="19"/>
      <c r="R116" s="10" t="s">
        <v>31</v>
      </c>
      <c r="S116" s="20"/>
      <c r="T116" s="10" t="s">
        <v>41</v>
      </c>
    </row>
    <row r="117" spans="1:29" ht="12" customHeight="1" x14ac:dyDescent="0.2">
      <c r="A117" s="39" t="s">
        <v>230</v>
      </c>
      <c r="B117" s="347" t="s">
        <v>236</v>
      </c>
      <c r="C117" s="348"/>
      <c r="D117" s="348"/>
      <c r="E117" s="348"/>
      <c r="F117" s="348"/>
      <c r="G117" s="348"/>
      <c r="H117" s="348"/>
      <c r="I117" s="349"/>
      <c r="J117" s="10">
        <v>5</v>
      </c>
      <c r="K117" s="10">
        <v>2</v>
      </c>
      <c r="L117" s="10">
        <v>1</v>
      </c>
      <c r="M117" s="10">
        <v>0</v>
      </c>
      <c r="N117" s="124">
        <f t="shared" si="20"/>
        <v>3</v>
      </c>
      <c r="O117" s="16">
        <f t="shared" si="21"/>
        <v>7</v>
      </c>
      <c r="P117" s="16">
        <f t="shared" si="22"/>
        <v>10</v>
      </c>
      <c r="Q117" s="19"/>
      <c r="R117" s="10" t="s">
        <v>31</v>
      </c>
      <c r="S117" s="20"/>
      <c r="T117" s="10" t="s">
        <v>41</v>
      </c>
    </row>
    <row r="118" spans="1:29" ht="12" customHeight="1" x14ac:dyDescent="0.2">
      <c r="A118" s="17" t="s">
        <v>28</v>
      </c>
      <c r="B118" s="188"/>
      <c r="C118" s="189"/>
      <c r="D118" s="189"/>
      <c r="E118" s="189"/>
      <c r="F118" s="189"/>
      <c r="G118" s="189"/>
      <c r="H118" s="189"/>
      <c r="I118" s="190"/>
      <c r="J118" s="17">
        <f t="shared" ref="J118:P118" si="23">SUM(J111:J117)</f>
        <v>30</v>
      </c>
      <c r="K118" s="17">
        <f t="shared" si="23"/>
        <v>14</v>
      </c>
      <c r="L118" s="17">
        <f t="shared" si="23"/>
        <v>11</v>
      </c>
      <c r="M118" s="17">
        <f t="shared" si="23"/>
        <v>0</v>
      </c>
      <c r="N118" s="17">
        <f t="shared" si="23"/>
        <v>25</v>
      </c>
      <c r="O118" s="17">
        <f t="shared" si="23"/>
        <v>35</v>
      </c>
      <c r="P118" s="17">
        <f t="shared" si="23"/>
        <v>60</v>
      </c>
      <c r="Q118" s="17">
        <f>COUNTIF(Q111:Q117,"E")</f>
        <v>5</v>
      </c>
      <c r="R118" s="17">
        <f>COUNTIF(R111:R117,"C")</f>
        <v>2</v>
      </c>
      <c r="S118" s="17">
        <f>COUNTIF(S111:S117,"VP")</f>
        <v>0</v>
      </c>
      <c r="T118" s="40">
        <f>COUNTA(T111:T117)</f>
        <v>7</v>
      </c>
      <c r="U118" s="185" t="str">
        <f>IF(Q118&gt;=SUM(R118:S118),"Corect","E trebuie să fie cel puțin egal cu C+VP")</f>
        <v>Corect</v>
      </c>
      <c r="V118" s="186"/>
      <c r="W118" s="186"/>
    </row>
    <row r="119" spans="1:29" s="144" customFormat="1" ht="12" customHeight="1" x14ac:dyDescent="0.2">
      <c r="A119" s="59"/>
      <c r="B119" s="59"/>
      <c r="C119" s="59"/>
      <c r="D119" s="59"/>
      <c r="E119" s="59"/>
      <c r="F119" s="59"/>
      <c r="G119" s="59"/>
      <c r="H119" s="59"/>
      <c r="I119" s="59"/>
      <c r="J119" s="59"/>
      <c r="K119" s="59"/>
      <c r="L119" s="59"/>
      <c r="M119" s="59"/>
      <c r="N119" s="59"/>
      <c r="O119" s="59"/>
      <c r="P119" s="59"/>
      <c r="Q119" s="59"/>
      <c r="R119" s="59"/>
      <c r="S119" s="59"/>
      <c r="T119" s="130"/>
      <c r="U119" s="145"/>
    </row>
    <row r="121" spans="1:29" ht="18" customHeight="1" x14ac:dyDescent="0.2">
      <c r="A121" s="187" t="s">
        <v>51</v>
      </c>
      <c r="B121" s="187"/>
      <c r="C121" s="187"/>
      <c r="D121" s="187"/>
      <c r="E121" s="187"/>
      <c r="F121" s="187"/>
      <c r="G121" s="187"/>
      <c r="H121" s="187"/>
      <c r="I121" s="187"/>
      <c r="J121" s="187"/>
      <c r="K121" s="187"/>
      <c r="L121" s="187"/>
      <c r="M121" s="187"/>
      <c r="N121" s="187"/>
      <c r="O121" s="187"/>
      <c r="P121" s="187"/>
      <c r="Q121" s="187"/>
      <c r="R121" s="187"/>
      <c r="S121" s="187"/>
      <c r="T121" s="187"/>
      <c r="U121" s="92"/>
      <c r="V121" s="63"/>
      <c r="W121" s="63"/>
      <c r="X121" s="63"/>
      <c r="Y121" s="63"/>
    </row>
    <row r="122" spans="1:29" ht="27.75" customHeight="1" x14ac:dyDescent="0.2">
      <c r="A122" s="187" t="s">
        <v>30</v>
      </c>
      <c r="B122" s="187" t="s">
        <v>29</v>
      </c>
      <c r="C122" s="187"/>
      <c r="D122" s="187"/>
      <c r="E122" s="187"/>
      <c r="F122" s="187"/>
      <c r="G122" s="187"/>
      <c r="H122" s="187"/>
      <c r="I122" s="187"/>
      <c r="J122" s="183" t="s">
        <v>43</v>
      </c>
      <c r="K122" s="183" t="s">
        <v>27</v>
      </c>
      <c r="L122" s="183"/>
      <c r="M122" s="183"/>
      <c r="N122" s="183" t="s">
        <v>44</v>
      </c>
      <c r="O122" s="184"/>
      <c r="P122" s="184"/>
      <c r="Q122" s="183" t="s">
        <v>26</v>
      </c>
      <c r="R122" s="183"/>
      <c r="S122" s="183"/>
      <c r="T122" s="183" t="s">
        <v>25</v>
      </c>
      <c r="U122" s="92"/>
      <c r="V122" s="63"/>
      <c r="W122" s="63"/>
      <c r="X122" s="63"/>
      <c r="Y122" s="63"/>
    </row>
    <row r="123" spans="1:29" ht="12.75" customHeight="1" x14ac:dyDescent="0.2">
      <c r="A123" s="187"/>
      <c r="B123" s="187"/>
      <c r="C123" s="187"/>
      <c r="D123" s="187"/>
      <c r="E123" s="187"/>
      <c r="F123" s="187"/>
      <c r="G123" s="187"/>
      <c r="H123" s="187"/>
      <c r="I123" s="187"/>
      <c r="J123" s="183"/>
      <c r="K123" s="108" t="s">
        <v>31</v>
      </c>
      <c r="L123" s="108" t="s">
        <v>32</v>
      </c>
      <c r="M123" s="108" t="s">
        <v>33</v>
      </c>
      <c r="N123" s="108" t="s">
        <v>37</v>
      </c>
      <c r="O123" s="108" t="s">
        <v>8</v>
      </c>
      <c r="P123" s="108" t="s">
        <v>34</v>
      </c>
      <c r="Q123" s="108" t="s">
        <v>35</v>
      </c>
      <c r="R123" s="108" t="s">
        <v>31</v>
      </c>
      <c r="S123" s="108" t="s">
        <v>36</v>
      </c>
      <c r="T123" s="183"/>
      <c r="U123" s="92"/>
      <c r="V123" s="92"/>
      <c r="W123" s="92"/>
      <c r="X123" s="63"/>
      <c r="Y123" s="63"/>
    </row>
    <row r="124" spans="1:29" ht="12" customHeight="1" x14ac:dyDescent="0.2">
      <c r="A124" s="146" t="s">
        <v>165</v>
      </c>
      <c r="B124" s="352" t="s">
        <v>205</v>
      </c>
      <c r="C124" s="352"/>
      <c r="D124" s="352"/>
      <c r="E124" s="352"/>
      <c r="F124" s="352"/>
      <c r="G124" s="352"/>
      <c r="H124" s="352"/>
      <c r="I124" s="352"/>
      <c r="J124" s="352"/>
      <c r="K124" s="352"/>
      <c r="L124" s="352"/>
      <c r="M124" s="352"/>
      <c r="N124" s="352"/>
      <c r="O124" s="352"/>
      <c r="P124" s="352"/>
      <c r="Q124" s="352"/>
      <c r="R124" s="352"/>
      <c r="S124" s="352"/>
      <c r="T124" s="352"/>
      <c r="U124" s="92"/>
      <c r="V124" s="92"/>
      <c r="W124" s="92"/>
      <c r="X124" s="92"/>
      <c r="Y124" s="92"/>
      <c r="Z124" s="154"/>
      <c r="AA124" s="154"/>
      <c r="AB124" s="154"/>
      <c r="AC124" s="154"/>
    </row>
    <row r="125" spans="1:29" ht="12.75" customHeight="1" x14ac:dyDescent="0.2">
      <c r="A125" s="388" t="s">
        <v>166</v>
      </c>
      <c r="B125" s="174" t="s">
        <v>221</v>
      </c>
      <c r="C125" s="175"/>
      <c r="D125" s="175"/>
      <c r="E125" s="175"/>
      <c r="F125" s="175"/>
      <c r="G125" s="175"/>
      <c r="H125" s="175"/>
      <c r="I125" s="176"/>
      <c r="J125" s="135">
        <v>4</v>
      </c>
      <c r="K125" s="135">
        <v>2</v>
      </c>
      <c r="L125" s="135">
        <v>1</v>
      </c>
      <c r="M125" s="135">
        <v>0</v>
      </c>
      <c r="N125" s="136">
        <f>K125+L125+M125</f>
        <v>3</v>
      </c>
      <c r="O125" s="136">
        <f>P125-N125</f>
        <v>4</v>
      </c>
      <c r="P125" s="136">
        <f>ROUND(PRODUCT(J125,25)/14,0)</f>
        <v>7</v>
      </c>
      <c r="Q125" s="135"/>
      <c r="R125" s="135" t="s">
        <v>31</v>
      </c>
      <c r="S125" s="137"/>
      <c r="T125" s="138" t="s">
        <v>41</v>
      </c>
      <c r="U125" s="92"/>
      <c r="V125" s="92"/>
      <c r="W125" s="92"/>
      <c r="X125" s="69"/>
      <c r="Y125" s="69"/>
      <c r="Z125" s="52"/>
    </row>
    <row r="126" spans="1:29" ht="12" customHeight="1" x14ac:dyDescent="0.2">
      <c r="A126" s="388" t="s">
        <v>164</v>
      </c>
      <c r="B126" s="174" t="s">
        <v>203</v>
      </c>
      <c r="C126" s="175"/>
      <c r="D126" s="175"/>
      <c r="E126" s="175"/>
      <c r="F126" s="175"/>
      <c r="G126" s="175"/>
      <c r="H126" s="175"/>
      <c r="I126" s="176"/>
      <c r="J126" s="135">
        <v>4</v>
      </c>
      <c r="K126" s="135">
        <v>2</v>
      </c>
      <c r="L126" s="135">
        <v>1</v>
      </c>
      <c r="M126" s="135">
        <v>0</v>
      </c>
      <c r="N126" s="136">
        <f>K126+L126+M126</f>
        <v>3</v>
      </c>
      <c r="O126" s="136">
        <f>P126-N126</f>
        <v>4</v>
      </c>
      <c r="P126" s="136">
        <f>ROUND(PRODUCT(J126,25)/14,0)</f>
        <v>7</v>
      </c>
      <c r="Q126" s="135"/>
      <c r="R126" s="135" t="s">
        <v>31</v>
      </c>
      <c r="S126" s="137"/>
      <c r="T126" s="138" t="s">
        <v>41</v>
      </c>
      <c r="U126" s="69"/>
      <c r="V126" s="69"/>
      <c r="W126" s="69"/>
      <c r="X126" s="69"/>
      <c r="Y126" s="69"/>
      <c r="Z126" s="52"/>
    </row>
    <row r="127" spans="1:29" s="150" customFormat="1" x14ac:dyDescent="0.2">
      <c r="A127" s="388" t="s">
        <v>175</v>
      </c>
      <c r="B127" s="174" t="s">
        <v>204</v>
      </c>
      <c r="C127" s="175"/>
      <c r="D127" s="175"/>
      <c r="E127" s="175"/>
      <c r="F127" s="175"/>
      <c r="G127" s="175"/>
      <c r="H127" s="175"/>
      <c r="I127" s="176"/>
      <c r="J127" s="135">
        <v>4</v>
      </c>
      <c r="K127" s="135">
        <v>2</v>
      </c>
      <c r="L127" s="135">
        <v>1</v>
      </c>
      <c r="M127" s="135">
        <v>0</v>
      </c>
      <c r="N127" s="136">
        <f>K127+L127+M127</f>
        <v>3</v>
      </c>
      <c r="O127" s="136">
        <f>P127-N127</f>
        <v>4</v>
      </c>
      <c r="P127" s="136">
        <f>ROUND(PRODUCT(J127,25)/14,0)</f>
        <v>7</v>
      </c>
      <c r="Q127" s="135"/>
      <c r="R127" s="135" t="s">
        <v>31</v>
      </c>
      <c r="S127" s="137"/>
      <c r="T127" s="138" t="s">
        <v>41</v>
      </c>
      <c r="U127" s="152"/>
      <c r="V127" s="68"/>
      <c r="W127" s="68"/>
      <c r="X127" s="68"/>
      <c r="Y127" s="72"/>
      <c r="Z127" s="151"/>
    </row>
    <row r="128" spans="1:29" x14ac:dyDescent="0.2">
      <c r="A128" s="388" t="s">
        <v>186</v>
      </c>
      <c r="B128" s="174" t="s">
        <v>235</v>
      </c>
      <c r="C128" s="175"/>
      <c r="D128" s="175"/>
      <c r="E128" s="175"/>
      <c r="F128" s="175"/>
      <c r="G128" s="175"/>
      <c r="H128" s="175"/>
      <c r="I128" s="176"/>
      <c r="J128" s="135">
        <v>4</v>
      </c>
      <c r="K128" s="135">
        <v>2</v>
      </c>
      <c r="L128" s="135">
        <v>1</v>
      </c>
      <c r="M128" s="135">
        <v>0</v>
      </c>
      <c r="N128" s="136">
        <f>K128+L128+M128</f>
        <v>3</v>
      </c>
      <c r="O128" s="136">
        <f>P128-N128</f>
        <v>4</v>
      </c>
      <c r="P128" s="136">
        <f>ROUND(PRODUCT(J128,25)/14,0)</f>
        <v>7</v>
      </c>
      <c r="Q128" s="135"/>
      <c r="R128" s="135" t="s">
        <v>31</v>
      </c>
      <c r="S128" s="137"/>
      <c r="T128" s="138" t="s">
        <v>41</v>
      </c>
      <c r="U128" s="152"/>
      <c r="V128" s="68"/>
      <c r="W128" s="68"/>
      <c r="X128" s="68"/>
      <c r="Y128" s="72"/>
      <c r="Z128" s="52"/>
    </row>
    <row r="129" spans="1:26" ht="15" customHeight="1" x14ac:dyDescent="0.2">
      <c r="A129" s="146" t="s">
        <v>186</v>
      </c>
      <c r="B129" s="199" t="s">
        <v>206</v>
      </c>
      <c r="C129" s="199"/>
      <c r="D129" s="199"/>
      <c r="E129" s="199"/>
      <c r="F129" s="199"/>
      <c r="G129" s="199"/>
      <c r="H129" s="199"/>
      <c r="I129" s="199"/>
      <c r="J129" s="199"/>
      <c r="K129" s="199"/>
      <c r="L129" s="199"/>
      <c r="M129" s="199"/>
      <c r="N129" s="199"/>
      <c r="O129" s="199"/>
      <c r="P129" s="199"/>
      <c r="Q129" s="199"/>
      <c r="R129" s="199"/>
      <c r="S129" s="199"/>
      <c r="T129" s="199"/>
      <c r="U129" s="168" t="s">
        <v>251</v>
      </c>
      <c r="V129" s="167"/>
      <c r="W129" s="167"/>
      <c r="X129" s="70"/>
      <c r="Y129" s="73"/>
      <c r="Z129" s="52"/>
    </row>
    <row r="130" spans="1:26" x14ac:dyDescent="0.2">
      <c r="A130" s="388" t="s">
        <v>201</v>
      </c>
      <c r="B130" s="385" t="s">
        <v>207</v>
      </c>
      <c r="C130" s="385"/>
      <c r="D130" s="385"/>
      <c r="E130" s="385"/>
      <c r="F130" s="385"/>
      <c r="G130" s="385"/>
      <c r="H130" s="385"/>
      <c r="I130" s="385"/>
      <c r="J130" s="135">
        <v>6</v>
      </c>
      <c r="K130" s="135">
        <v>2</v>
      </c>
      <c r="L130" s="135">
        <v>1</v>
      </c>
      <c r="M130" s="135">
        <v>0</v>
      </c>
      <c r="N130" s="136">
        <f>K130+L130+M130</f>
        <v>3</v>
      </c>
      <c r="O130" s="136">
        <f>P130-N130</f>
        <v>8</v>
      </c>
      <c r="P130" s="136">
        <f>ROUND(PRODUCT(J130,25)/14,0)</f>
        <v>11</v>
      </c>
      <c r="Q130" s="135"/>
      <c r="R130" s="135" t="s">
        <v>31</v>
      </c>
      <c r="S130" s="137"/>
      <c r="T130" s="138" t="s">
        <v>41</v>
      </c>
      <c r="U130" s="168"/>
      <c r="V130" s="167"/>
      <c r="W130" s="167"/>
      <c r="X130" s="70"/>
      <c r="Y130" s="73"/>
      <c r="Z130" s="52"/>
    </row>
    <row r="131" spans="1:26" s="142" customFormat="1" x14ac:dyDescent="0.2">
      <c r="A131" s="388" t="s">
        <v>202</v>
      </c>
      <c r="B131" s="174" t="s">
        <v>211</v>
      </c>
      <c r="C131" s="175"/>
      <c r="D131" s="175"/>
      <c r="E131" s="175"/>
      <c r="F131" s="175"/>
      <c r="G131" s="175"/>
      <c r="H131" s="175"/>
      <c r="I131" s="176"/>
      <c r="J131" s="135">
        <v>6</v>
      </c>
      <c r="K131" s="135">
        <v>2</v>
      </c>
      <c r="L131" s="135">
        <v>1</v>
      </c>
      <c r="M131" s="135">
        <v>0</v>
      </c>
      <c r="N131" s="136">
        <f>K131+L131+M131</f>
        <v>3</v>
      </c>
      <c r="O131" s="136">
        <f t="shared" ref="O131:O132" si="24">P131-N131</f>
        <v>8</v>
      </c>
      <c r="P131" s="136">
        <f>ROUND(PRODUCT(J131,25)/14,0)</f>
        <v>11</v>
      </c>
      <c r="Q131" s="135"/>
      <c r="R131" s="135" t="s">
        <v>31</v>
      </c>
      <c r="S131" s="137"/>
      <c r="T131" s="138" t="s">
        <v>41</v>
      </c>
      <c r="U131" s="168"/>
      <c r="V131" s="167"/>
      <c r="W131" s="167"/>
      <c r="X131" s="140"/>
      <c r="Y131" s="139"/>
      <c r="Z131" s="141"/>
    </row>
    <row r="132" spans="1:26" x14ac:dyDescent="0.2">
      <c r="A132" s="388" t="s">
        <v>227</v>
      </c>
      <c r="B132" s="174" t="s">
        <v>209</v>
      </c>
      <c r="C132" s="175"/>
      <c r="D132" s="175"/>
      <c r="E132" s="175"/>
      <c r="F132" s="175"/>
      <c r="G132" s="175"/>
      <c r="H132" s="175"/>
      <c r="I132" s="176"/>
      <c r="J132" s="135">
        <v>6</v>
      </c>
      <c r="K132" s="135">
        <v>2</v>
      </c>
      <c r="L132" s="135">
        <v>1</v>
      </c>
      <c r="M132" s="135">
        <v>0</v>
      </c>
      <c r="N132" s="136">
        <f>K132+L132+M132</f>
        <v>3</v>
      </c>
      <c r="O132" s="136">
        <f t="shared" si="24"/>
        <v>8</v>
      </c>
      <c r="P132" s="136">
        <f>ROUND(PRODUCT(J132,25)/14,0)</f>
        <v>11</v>
      </c>
      <c r="Q132" s="135"/>
      <c r="R132" s="135" t="s">
        <v>31</v>
      </c>
      <c r="S132" s="137"/>
      <c r="T132" s="138" t="s">
        <v>41</v>
      </c>
      <c r="U132" s="152"/>
      <c r="V132" s="68"/>
      <c r="W132" s="68"/>
      <c r="X132" s="68"/>
      <c r="Y132" s="72"/>
      <c r="Z132" s="52"/>
    </row>
    <row r="133" spans="1:26" ht="15" customHeight="1" x14ac:dyDescent="0.2">
      <c r="A133" s="146" t="s">
        <v>227</v>
      </c>
      <c r="B133" s="199" t="s">
        <v>226</v>
      </c>
      <c r="C133" s="199"/>
      <c r="D133" s="199"/>
      <c r="E133" s="199"/>
      <c r="F133" s="199"/>
      <c r="G133" s="199"/>
      <c r="H133" s="199"/>
      <c r="I133" s="199"/>
      <c r="J133" s="199"/>
      <c r="K133" s="199"/>
      <c r="L133" s="199"/>
      <c r="M133" s="199"/>
      <c r="N133" s="199"/>
      <c r="O133" s="199"/>
      <c r="P133" s="199"/>
      <c r="Q133" s="199"/>
      <c r="R133" s="199"/>
      <c r="S133" s="199"/>
      <c r="T133" s="199"/>
      <c r="U133" s="71"/>
      <c r="V133" s="71"/>
      <c r="W133" s="71"/>
      <c r="X133" s="71"/>
      <c r="Y133" s="71"/>
      <c r="Z133" s="52"/>
    </row>
    <row r="134" spans="1:26" x14ac:dyDescent="0.2">
      <c r="A134" s="388" t="s">
        <v>228</v>
      </c>
      <c r="B134" s="147" t="s">
        <v>210</v>
      </c>
      <c r="C134" s="148"/>
      <c r="D134" s="148"/>
      <c r="E134" s="148"/>
      <c r="F134" s="148"/>
      <c r="G134" s="148"/>
      <c r="H134" s="148"/>
      <c r="I134" s="149"/>
      <c r="J134" s="135">
        <v>4</v>
      </c>
      <c r="K134" s="135">
        <v>2</v>
      </c>
      <c r="L134" s="135">
        <v>2</v>
      </c>
      <c r="M134" s="135">
        <v>0</v>
      </c>
      <c r="N134" s="136">
        <f>K134+L134+M134</f>
        <v>4</v>
      </c>
      <c r="O134" s="136">
        <f>P134-N134</f>
        <v>3</v>
      </c>
      <c r="P134" s="136">
        <f>ROUND(PRODUCT(J134,25)/14,0)</f>
        <v>7</v>
      </c>
      <c r="Q134" s="135"/>
      <c r="R134" s="135" t="s">
        <v>31</v>
      </c>
      <c r="S134" s="137"/>
      <c r="T134" s="138" t="s">
        <v>41</v>
      </c>
      <c r="U134" s="71"/>
      <c r="V134" s="71"/>
      <c r="W134" s="71"/>
      <c r="X134" s="71"/>
      <c r="Y134" s="71"/>
      <c r="Z134" s="52"/>
    </row>
    <row r="135" spans="1:26" x14ac:dyDescent="0.2">
      <c r="A135" s="388" t="s">
        <v>229</v>
      </c>
      <c r="B135" s="174" t="s">
        <v>208</v>
      </c>
      <c r="C135" s="175"/>
      <c r="D135" s="175"/>
      <c r="E135" s="175"/>
      <c r="F135" s="175"/>
      <c r="G135" s="175"/>
      <c r="H135" s="175"/>
      <c r="I135" s="176"/>
      <c r="J135" s="135">
        <v>4</v>
      </c>
      <c r="K135" s="135">
        <v>2</v>
      </c>
      <c r="L135" s="135">
        <v>2</v>
      </c>
      <c r="M135" s="135">
        <v>0</v>
      </c>
      <c r="N135" s="136">
        <f>K135+L135+M135</f>
        <v>4</v>
      </c>
      <c r="O135" s="136">
        <f t="shared" ref="O135" si="25">P135-N135</f>
        <v>3</v>
      </c>
      <c r="P135" s="136">
        <f>ROUND(PRODUCT(J135,25)/14,0)</f>
        <v>7</v>
      </c>
      <c r="Q135" s="135"/>
      <c r="R135" s="135" t="s">
        <v>31</v>
      </c>
      <c r="S135" s="137"/>
      <c r="T135" s="138" t="s">
        <v>41</v>
      </c>
      <c r="U135" s="71"/>
      <c r="V135" s="71"/>
      <c r="W135" s="71"/>
      <c r="X135" s="71"/>
      <c r="Y135" s="71"/>
      <c r="Z135" s="52"/>
    </row>
    <row r="136" spans="1:26" x14ac:dyDescent="0.2">
      <c r="A136" s="388" t="s">
        <v>229</v>
      </c>
      <c r="B136" s="174" t="s">
        <v>212</v>
      </c>
      <c r="C136" s="175"/>
      <c r="D136" s="175"/>
      <c r="E136" s="175"/>
      <c r="F136" s="175"/>
      <c r="G136" s="175"/>
      <c r="H136" s="175"/>
      <c r="I136" s="176"/>
      <c r="J136" s="135">
        <v>4</v>
      </c>
      <c r="K136" s="135">
        <v>2</v>
      </c>
      <c r="L136" s="135">
        <v>2</v>
      </c>
      <c r="M136" s="135">
        <v>0</v>
      </c>
      <c r="N136" s="136">
        <f>K136+L136+M136</f>
        <v>4</v>
      </c>
      <c r="O136" s="136">
        <f>P136-N136</f>
        <v>3</v>
      </c>
      <c r="P136" s="136">
        <f>ROUND(PRODUCT(J136,25)/14,0)</f>
        <v>7</v>
      </c>
      <c r="Q136" s="135"/>
      <c r="R136" s="135" t="s">
        <v>31</v>
      </c>
      <c r="S136" s="137"/>
      <c r="T136" s="138" t="s">
        <v>41</v>
      </c>
      <c r="U136" s="71"/>
      <c r="V136" s="71"/>
      <c r="W136" s="71"/>
      <c r="X136" s="71"/>
      <c r="Y136" s="71"/>
      <c r="Z136" s="52"/>
    </row>
    <row r="137" spans="1:26" x14ac:dyDescent="0.2">
      <c r="A137" s="146" t="s">
        <v>230</v>
      </c>
      <c r="B137" s="199" t="s">
        <v>234</v>
      </c>
      <c r="C137" s="199"/>
      <c r="D137" s="199"/>
      <c r="E137" s="199"/>
      <c r="F137" s="199"/>
      <c r="G137" s="199"/>
      <c r="H137" s="199"/>
      <c r="I137" s="199"/>
      <c r="J137" s="199"/>
      <c r="K137" s="199"/>
      <c r="L137" s="199"/>
      <c r="M137" s="199"/>
      <c r="N137" s="199"/>
      <c r="O137" s="199"/>
      <c r="P137" s="199"/>
      <c r="Q137" s="199"/>
      <c r="R137" s="199"/>
      <c r="S137" s="199"/>
      <c r="T137" s="199"/>
      <c r="U137" s="71"/>
      <c r="V137" s="71"/>
      <c r="W137" s="71"/>
      <c r="X137" s="71"/>
      <c r="Y137" s="71"/>
      <c r="Z137" s="52"/>
    </row>
    <row r="138" spans="1:26" ht="15" customHeight="1" x14ac:dyDescent="0.2">
      <c r="A138" s="388" t="s">
        <v>231</v>
      </c>
      <c r="B138" s="174" t="s">
        <v>213</v>
      </c>
      <c r="C138" s="175"/>
      <c r="D138" s="175"/>
      <c r="E138" s="175"/>
      <c r="F138" s="175"/>
      <c r="G138" s="175"/>
      <c r="H138" s="175"/>
      <c r="I138" s="176"/>
      <c r="J138" s="135">
        <v>5</v>
      </c>
      <c r="K138" s="135">
        <v>2</v>
      </c>
      <c r="L138" s="135">
        <v>2</v>
      </c>
      <c r="M138" s="135">
        <v>0</v>
      </c>
      <c r="N138" s="136">
        <f>K138+L138+M138</f>
        <v>4</v>
      </c>
      <c r="O138" s="136">
        <f t="shared" ref="O138" si="26">P138-N138</f>
        <v>6</v>
      </c>
      <c r="P138" s="136">
        <f>ROUND(PRODUCT(J138,25)/12,0)</f>
        <v>10</v>
      </c>
      <c r="Q138" s="135"/>
      <c r="R138" s="135" t="s">
        <v>31</v>
      </c>
      <c r="S138" s="137"/>
      <c r="T138" s="138" t="s">
        <v>41</v>
      </c>
      <c r="U138" s="71"/>
      <c r="V138" s="71"/>
      <c r="W138" s="71"/>
      <c r="X138" s="71"/>
      <c r="Y138" s="52"/>
    </row>
    <row r="139" spans="1:26" x14ac:dyDescent="0.2">
      <c r="A139" s="388" t="s">
        <v>232</v>
      </c>
      <c r="B139" s="174" t="s">
        <v>214</v>
      </c>
      <c r="C139" s="175"/>
      <c r="D139" s="175"/>
      <c r="E139" s="175"/>
      <c r="F139" s="175"/>
      <c r="G139" s="175"/>
      <c r="H139" s="175"/>
      <c r="I139" s="176"/>
      <c r="J139" s="135">
        <v>5</v>
      </c>
      <c r="K139" s="135">
        <v>2</v>
      </c>
      <c r="L139" s="135">
        <v>2</v>
      </c>
      <c r="M139" s="135">
        <v>0</v>
      </c>
      <c r="N139" s="136">
        <f>K139+L139+M139</f>
        <v>4</v>
      </c>
      <c r="O139" s="136">
        <f>P139-N139</f>
        <v>6</v>
      </c>
      <c r="P139" s="136">
        <f>ROUND(PRODUCT(J139,25)/12,0)</f>
        <v>10</v>
      </c>
      <c r="Q139" s="135"/>
      <c r="R139" s="135" t="s">
        <v>31</v>
      </c>
      <c r="S139" s="137"/>
      <c r="T139" s="138" t="s">
        <v>41</v>
      </c>
      <c r="U139" s="71"/>
      <c r="V139" s="71"/>
      <c r="W139" s="71"/>
      <c r="X139" s="71"/>
      <c r="Y139" s="52"/>
    </row>
    <row r="140" spans="1:26" x14ac:dyDescent="0.2">
      <c r="A140" s="388" t="s">
        <v>233</v>
      </c>
      <c r="B140" s="174" t="s">
        <v>215</v>
      </c>
      <c r="C140" s="175"/>
      <c r="D140" s="175"/>
      <c r="E140" s="175"/>
      <c r="F140" s="175"/>
      <c r="G140" s="175"/>
      <c r="H140" s="175"/>
      <c r="I140" s="176"/>
      <c r="J140" s="135">
        <v>5</v>
      </c>
      <c r="K140" s="135">
        <v>2</v>
      </c>
      <c r="L140" s="135">
        <v>2</v>
      </c>
      <c r="M140" s="135">
        <v>0</v>
      </c>
      <c r="N140" s="136">
        <f>K140+L140+M140</f>
        <v>4</v>
      </c>
      <c r="O140" s="136">
        <f>P140-N140</f>
        <v>6</v>
      </c>
      <c r="P140" s="136">
        <f>ROUND(PRODUCT(J140,25)/12,0)</f>
        <v>10</v>
      </c>
      <c r="Q140" s="135"/>
      <c r="R140" s="135" t="s">
        <v>31</v>
      </c>
      <c r="S140" s="137"/>
      <c r="T140" s="138" t="s">
        <v>41</v>
      </c>
      <c r="U140" s="152"/>
      <c r="V140" s="71"/>
      <c r="W140" s="71"/>
      <c r="X140" s="71"/>
      <c r="Y140" s="52"/>
    </row>
    <row r="141" spans="1:26" s="111" customFormat="1" ht="30.95" customHeight="1" x14ac:dyDescent="0.2">
      <c r="A141" s="210" t="s">
        <v>115</v>
      </c>
      <c r="B141" s="210"/>
      <c r="C141" s="210"/>
      <c r="D141" s="210"/>
      <c r="E141" s="210"/>
      <c r="F141" s="210"/>
      <c r="G141" s="210"/>
      <c r="H141" s="210"/>
      <c r="I141" s="210"/>
      <c r="J141" s="110">
        <f>SUM(J125:J127,J130:J131,J134:J135,J138:J139)</f>
        <v>42</v>
      </c>
      <c r="K141" s="160">
        <f t="shared" ref="K141:P141" si="27">SUM(K125:K127,K130:K131,K134:K135,K138:K139)</f>
        <v>18</v>
      </c>
      <c r="L141" s="160">
        <f t="shared" si="27"/>
        <v>13</v>
      </c>
      <c r="M141" s="160">
        <f t="shared" si="27"/>
        <v>0</v>
      </c>
      <c r="N141" s="160">
        <f t="shared" si="27"/>
        <v>31</v>
      </c>
      <c r="O141" s="160">
        <f t="shared" si="27"/>
        <v>46</v>
      </c>
      <c r="P141" s="160">
        <f t="shared" si="27"/>
        <v>77</v>
      </c>
      <c r="Q141" s="143">
        <f>COUNTIF(Q125:Q127,"E")+COUNTIF(Q130:Q131,"E")+COUNTIF(Q134:Q135,"E")+COUNTIF(Q138:Q139,"E")</f>
        <v>0</v>
      </c>
      <c r="R141" s="158">
        <f>COUNTIF(R125:R127,"C")+COUNTIF(R130:R131,"C")+COUNTIF(R134:R135,"C")+COUNTIF(R138:R139,"C")</f>
        <v>9</v>
      </c>
      <c r="S141" s="158">
        <f>COUNTIF(S125:S127,"VP")+COUNTIF(S130:S131,"VP")+COUNTIF(S134:S135,"VP")+COUNTIF(S138:S139,"VP")</f>
        <v>0</v>
      </c>
      <c r="T141" s="94">
        <f>COUNTA(T125:T127,T130:T131,T134:T135,T138:T139)</f>
        <v>9</v>
      </c>
      <c r="U141" s="68"/>
    </row>
    <row r="142" spans="1:26" s="111" customFormat="1" ht="18.75" customHeight="1" x14ac:dyDescent="0.2">
      <c r="A142" s="210" t="s">
        <v>53</v>
      </c>
      <c r="B142" s="210"/>
      <c r="C142" s="210"/>
      <c r="D142" s="210"/>
      <c r="E142" s="210"/>
      <c r="F142" s="210"/>
      <c r="G142" s="210"/>
      <c r="H142" s="210"/>
      <c r="I142" s="210"/>
      <c r="J142" s="210"/>
      <c r="K142" s="165">
        <f>SUM(K125:K127,K130:K131,K134:K135)*14+SUM(K138:K139)*12</f>
        <v>244</v>
      </c>
      <c r="L142" s="165">
        <f t="shared" ref="L142:P142" si="28">SUM(L125:L127,L130:L131,L134:L135)*14+SUM(L138:L139)*12</f>
        <v>174</v>
      </c>
      <c r="M142" s="165">
        <f t="shared" si="28"/>
        <v>0</v>
      </c>
      <c r="N142" s="165">
        <f t="shared" si="28"/>
        <v>418</v>
      </c>
      <c r="O142" s="165">
        <f t="shared" si="28"/>
        <v>620</v>
      </c>
      <c r="P142" s="165">
        <f t="shared" si="28"/>
        <v>1038</v>
      </c>
      <c r="Q142" s="211"/>
      <c r="R142" s="211"/>
      <c r="S142" s="211"/>
      <c r="T142" s="211"/>
      <c r="U142" s="161"/>
      <c r="V142" s="161"/>
    </row>
    <row r="143" spans="1:26" s="111" customFormat="1" ht="16.5" customHeight="1" x14ac:dyDescent="0.2">
      <c r="A143" s="210"/>
      <c r="B143" s="210"/>
      <c r="C143" s="210"/>
      <c r="D143" s="210"/>
      <c r="E143" s="210"/>
      <c r="F143" s="210"/>
      <c r="G143" s="210"/>
      <c r="H143" s="210"/>
      <c r="I143" s="210"/>
      <c r="J143" s="210"/>
      <c r="K143" s="268">
        <f>SUM(K142:M142)</f>
        <v>418</v>
      </c>
      <c r="L143" s="268"/>
      <c r="M143" s="268"/>
      <c r="N143" s="268">
        <f>SUM(N142:O142)</f>
        <v>1038</v>
      </c>
      <c r="O143" s="268"/>
      <c r="P143" s="268"/>
      <c r="Q143" s="211"/>
      <c r="R143" s="211"/>
      <c r="S143" s="211"/>
      <c r="T143" s="211"/>
    </row>
    <row r="144" spans="1:26" s="111" customFormat="1" ht="19.5" customHeight="1" x14ac:dyDescent="0.2">
      <c r="A144" s="197" t="s">
        <v>114</v>
      </c>
      <c r="B144" s="197"/>
      <c r="C144" s="197"/>
      <c r="D144" s="197"/>
      <c r="E144" s="197"/>
      <c r="F144" s="197"/>
      <c r="G144" s="197"/>
      <c r="H144" s="197"/>
      <c r="I144" s="197"/>
      <c r="J144" s="197"/>
      <c r="K144" s="198">
        <f>T141/SUM(T47,T64,T82,T94,T106,T118)</f>
        <v>0.20930232558139536</v>
      </c>
      <c r="L144" s="198"/>
      <c r="M144" s="198"/>
      <c r="N144" s="198"/>
      <c r="O144" s="198"/>
      <c r="P144" s="198"/>
      <c r="Q144" s="198"/>
      <c r="R144" s="198"/>
      <c r="S144" s="198"/>
      <c r="T144" s="198"/>
    </row>
    <row r="145" spans="1:30" s="111" customFormat="1" ht="19.5" customHeight="1" x14ac:dyDescent="0.2">
      <c r="A145" s="350" t="s">
        <v>117</v>
      </c>
      <c r="B145" s="350"/>
      <c r="C145" s="350"/>
      <c r="D145" s="350"/>
      <c r="E145" s="350"/>
      <c r="F145" s="350"/>
      <c r="G145" s="350"/>
      <c r="H145" s="350"/>
      <c r="I145" s="350"/>
      <c r="J145" s="350"/>
      <c r="K145" s="351">
        <f>K143/(SUM(N47,N64,N82,N94,N106)*14+N118*12)</f>
        <v>0.20530451866404714</v>
      </c>
      <c r="L145" s="351"/>
      <c r="M145" s="351"/>
      <c r="N145" s="351"/>
      <c r="O145" s="351"/>
      <c r="P145" s="351"/>
      <c r="Q145" s="351"/>
      <c r="R145" s="351"/>
      <c r="S145" s="351"/>
      <c r="T145" s="351"/>
      <c r="U145" s="154"/>
      <c r="V145" s="154"/>
      <c r="W145" s="154"/>
      <c r="X145" s="154"/>
      <c r="Y145" s="154"/>
      <c r="Z145" s="154"/>
      <c r="AA145" s="154"/>
      <c r="AB145" s="154"/>
      <c r="AC145" s="154"/>
      <c r="AD145" s="154"/>
    </row>
    <row r="146" spans="1:30" s="131" customFormat="1" ht="19.5" customHeight="1" x14ac:dyDescent="0.2">
      <c r="A146" s="132"/>
      <c r="B146" s="132"/>
      <c r="C146" s="132"/>
      <c r="D146" s="132"/>
      <c r="E146" s="132"/>
      <c r="F146" s="132"/>
      <c r="G146" s="132"/>
      <c r="H146" s="132"/>
      <c r="I146" s="132"/>
      <c r="J146" s="132"/>
      <c r="K146" s="86"/>
      <c r="L146" s="86"/>
      <c r="M146" s="86"/>
      <c r="N146" s="86"/>
      <c r="O146" s="86"/>
      <c r="P146" s="86"/>
      <c r="Q146" s="86"/>
      <c r="R146" s="86"/>
      <c r="S146" s="86"/>
      <c r="T146" s="86"/>
    </row>
    <row r="147" spans="1:30" ht="17.100000000000001" customHeight="1" x14ac:dyDescent="0.2">
      <c r="A147" s="111"/>
      <c r="B147" s="109"/>
      <c r="C147" s="109"/>
      <c r="D147" s="109"/>
      <c r="E147" s="109"/>
      <c r="F147" s="109"/>
      <c r="G147" s="109"/>
      <c r="H147" s="111"/>
      <c r="I147" s="111"/>
      <c r="J147" s="111"/>
      <c r="K147" s="111"/>
      <c r="L147" s="111"/>
      <c r="M147" s="109"/>
      <c r="N147" s="109"/>
      <c r="O147" s="109"/>
      <c r="P147" s="109"/>
      <c r="Q147" s="109"/>
      <c r="R147" s="109"/>
      <c r="S147" s="109"/>
      <c r="T147" s="111"/>
    </row>
    <row r="148" spans="1:30" ht="19.5" customHeight="1" x14ac:dyDescent="0.2">
      <c r="A148" s="364" t="s">
        <v>54</v>
      </c>
      <c r="B148" s="365"/>
      <c r="C148" s="365"/>
      <c r="D148" s="365"/>
      <c r="E148" s="365"/>
      <c r="F148" s="365"/>
      <c r="G148" s="365"/>
      <c r="H148" s="365"/>
      <c r="I148" s="365"/>
      <c r="J148" s="365"/>
      <c r="K148" s="365"/>
      <c r="L148" s="365"/>
      <c r="M148" s="365"/>
      <c r="N148" s="365"/>
      <c r="O148" s="365"/>
      <c r="P148" s="365"/>
      <c r="Q148" s="365"/>
      <c r="R148" s="365"/>
      <c r="S148" s="365"/>
      <c r="T148" s="366"/>
    </row>
    <row r="149" spans="1:30" ht="28.5" customHeight="1" x14ac:dyDescent="0.2">
      <c r="A149" s="120" t="s">
        <v>30</v>
      </c>
      <c r="B149" s="298" t="s">
        <v>29</v>
      </c>
      <c r="C149" s="299"/>
      <c r="D149" s="299"/>
      <c r="E149" s="299"/>
      <c r="F149" s="299"/>
      <c r="G149" s="299"/>
      <c r="H149" s="299"/>
      <c r="I149" s="300"/>
      <c r="J149" s="172" t="s">
        <v>43</v>
      </c>
      <c r="K149" s="318" t="s">
        <v>27</v>
      </c>
      <c r="L149" s="319"/>
      <c r="M149" s="320"/>
      <c r="N149" s="318" t="s">
        <v>44</v>
      </c>
      <c r="O149" s="319"/>
      <c r="P149" s="320"/>
      <c r="Q149" s="318" t="s">
        <v>26</v>
      </c>
      <c r="R149" s="319"/>
      <c r="S149" s="320"/>
      <c r="T149" s="122" t="s">
        <v>25</v>
      </c>
    </row>
    <row r="150" spans="1:30" ht="16.5" customHeight="1" x14ac:dyDescent="0.2">
      <c r="A150" s="121"/>
      <c r="B150" s="301"/>
      <c r="C150" s="302"/>
      <c r="D150" s="302"/>
      <c r="E150" s="302"/>
      <c r="F150" s="302"/>
      <c r="G150" s="302"/>
      <c r="H150" s="302"/>
      <c r="I150" s="303"/>
      <c r="J150" s="196"/>
      <c r="K150" s="108" t="s">
        <v>31</v>
      </c>
      <c r="L150" s="108" t="s">
        <v>32</v>
      </c>
      <c r="M150" s="108" t="s">
        <v>33</v>
      </c>
      <c r="N150" s="108" t="s">
        <v>37</v>
      </c>
      <c r="O150" s="108" t="s">
        <v>8</v>
      </c>
      <c r="P150" s="108" t="s">
        <v>34</v>
      </c>
      <c r="Q150" s="108" t="s">
        <v>35</v>
      </c>
      <c r="R150" s="108" t="s">
        <v>31</v>
      </c>
      <c r="S150" s="108" t="s">
        <v>36</v>
      </c>
      <c r="T150" s="123"/>
    </row>
    <row r="151" spans="1:30" ht="12" customHeight="1" x14ac:dyDescent="0.2">
      <c r="A151" s="203" t="s">
        <v>57</v>
      </c>
      <c r="B151" s="204"/>
      <c r="C151" s="204"/>
      <c r="D151" s="204"/>
      <c r="E151" s="204"/>
      <c r="F151" s="204"/>
      <c r="G151" s="204"/>
      <c r="H151" s="204"/>
      <c r="I151" s="204"/>
      <c r="J151" s="204"/>
      <c r="K151" s="204"/>
      <c r="L151" s="204"/>
      <c r="M151" s="204"/>
      <c r="N151" s="204"/>
      <c r="O151" s="204"/>
      <c r="P151" s="204"/>
      <c r="Q151" s="204"/>
      <c r="R151" s="204"/>
      <c r="S151" s="204"/>
      <c r="T151" s="205"/>
      <c r="U151" s="52"/>
    </row>
    <row r="152" spans="1:30" s="134" customFormat="1" x14ac:dyDescent="0.2">
      <c r="A152" s="127" t="s">
        <v>216</v>
      </c>
      <c r="B152" s="382" t="s">
        <v>217</v>
      </c>
      <c r="C152" s="383"/>
      <c r="D152" s="383"/>
      <c r="E152" s="383"/>
      <c r="F152" s="383"/>
      <c r="G152" s="383"/>
      <c r="H152" s="383"/>
      <c r="I152" s="384"/>
      <c r="J152" s="128">
        <v>3</v>
      </c>
      <c r="K152" s="128">
        <v>0</v>
      </c>
      <c r="L152" s="128">
        <v>2</v>
      </c>
      <c r="M152" s="128">
        <v>0</v>
      </c>
      <c r="N152" s="105">
        <v>2</v>
      </c>
      <c r="O152" s="105">
        <v>3</v>
      </c>
      <c r="P152" s="105">
        <v>5</v>
      </c>
      <c r="Q152" s="128"/>
      <c r="R152" s="128"/>
      <c r="S152" s="129" t="s">
        <v>36</v>
      </c>
      <c r="T152" s="104" t="s">
        <v>41</v>
      </c>
      <c r="U152" s="133"/>
    </row>
    <row r="153" spans="1:30" x14ac:dyDescent="0.2">
      <c r="A153" s="127" t="s">
        <v>223</v>
      </c>
      <c r="B153" s="382" t="s">
        <v>222</v>
      </c>
      <c r="C153" s="383"/>
      <c r="D153" s="383"/>
      <c r="E153" s="383"/>
      <c r="F153" s="383"/>
      <c r="G153" s="383"/>
      <c r="H153" s="383"/>
      <c r="I153" s="384"/>
      <c r="J153" s="128">
        <v>3</v>
      </c>
      <c r="K153" s="128">
        <v>0</v>
      </c>
      <c r="L153" s="128">
        <v>2</v>
      </c>
      <c r="M153" s="128">
        <v>0</v>
      </c>
      <c r="N153" s="105">
        <v>2</v>
      </c>
      <c r="O153" s="105">
        <v>3</v>
      </c>
      <c r="P153" s="105">
        <v>5</v>
      </c>
      <c r="Q153" s="128"/>
      <c r="R153" s="128"/>
      <c r="S153" s="129" t="s">
        <v>36</v>
      </c>
      <c r="T153" s="104" t="s">
        <v>41</v>
      </c>
      <c r="U153" s="52"/>
    </row>
    <row r="154" spans="1:30" x14ac:dyDescent="0.2">
      <c r="A154" s="380" t="s">
        <v>58</v>
      </c>
      <c r="B154" s="380"/>
      <c r="C154" s="380"/>
      <c r="D154" s="380"/>
      <c r="E154" s="380"/>
      <c r="F154" s="380"/>
      <c r="G154" s="380"/>
      <c r="H154" s="380"/>
      <c r="I154" s="380"/>
      <c r="J154" s="380"/>
      <c r="K154" s="380"/>
      <c r="L154" s="380"/>
      <c r="M154" s="380"/>
      <c r="N154" s="380"/>
      <c r="O154" s="380"/>
      <c r="P154" s="380"/>
      <c r="Q154" s="380"/>
      <c r="R154" s="380"/>
      <c r="S154" s="380"/>
      <c r="T154" s="380"/>
      <c r="U154" s="69"/>
      <c r="V154" s="74"/>
      <c r="W154" s="74"/>
      <c r="X154" s="74"/>
      <c r="Y154" s="74"/>
      <c r="Z154" s="74"/>
    </row>
    <row r="155" spans="1:30" ht="12.75" customHeight="1" x14ac:dyDescent="0.2">
      <c r="A155" s="112" t="s">
        <v>218</v>
      </c>
      <c r="B155" s="379" t="s">
        <v>219</v>
      </c>
      <c r="C155" s="379"/>
      <c r="D155" s="379"/>
      <c r="E155" s="379"/>
      <c r="F155" s="379"/>
      <c r="G155" s="379"/>
      <c r="H155" s="379"/>
      <c r="I155" s="379"/>
      <c r="J155" s="21">
        <v>3</v>
      </c>
      <c r="K155" s="21">
        <v>2</v>
      </c>
      <c r="L155" s="21">
        <v>0</v>
      </c>
      <c r="M155" s="21">
        <v>0</v>
      </c>
      <c r="N155" s="16">
        <f>K155+L155+M155</f>
        <v>2</v>
      </c>
      <c r="O155" s="16">
        <f>P155-N155</f>
        <v>3</v>
      </c>
      <c r="P155" s="16">
        <f>ROUND(PRODUCT(J155,25)/14,0)</f>
        <v>5</v>
      </c>
      <c r="Q155" s="21"/>
      <c r="R155" s="21" t="s">
        <v>31</v>
      </c>
      <c r="S155" s="22"/>
      <c r="T155" s="10" t="s">
        <v>42</v>
      </c>
      <c r="U155" s="69"/>
      <c r="V155" s="74"/>
      <c r="W155" s="74"/>
      <c r="X155" s="74"/>
      <c r="Y155" s="74"/>
      <c r="Z155" s="74"/>
    </row>
    <row r="156" spans="1:30" ht="26.25" customHeight="1" x14ac:dyDescent="0.2">
      <c r="A156" s="210" t="s">
        <v>116</v>
      </c>
      <c r="B156" s="210"/>
      <c r="C156" s="210"/>
      <c r="D156" s="210"/>
      <c r="E156" s="210"/>
      <c r="F156" s="210"/>
      <c r="G156" s="210"/>
      <c r="H156" s="210"/>
      <c r="I156" s="210"/>
      <c r="J156" s="18">
        <f t="shared" ref="J156:P156" si="29">SUM(J153,J155)</f>
        <v>6</v>
      </c>
      <c r="K156" s="18">
        <f t="shared" si="29"/>
        <v>2</v>
      </c>
      <c r="L156" s="18">
        <f t="shared" si="29"/>
        <v>2</v>
      </c>
      <c r="M156" s="18">
        <f t="shared" si="29"/>
        <v>0</v>
      </c>
      <c r="N156" s="18">
        <f t="shared" si="29"/>
        <v>4</v>
      </c>
      <c r="O156" s="18">
        <f t="shared" si="29"/>
        <v>6</v>
      </c>
      <c r="P156" s="18">
        <f t="shared" si="29"/>
        <v>10</v>
      </c>
      <c r="Q156" s="18">
        <f>COUNTIF(Q1421,"E")+COUNTIF(Q155,"E")</f>
        <v>0</v>
      </c>
      <c r="R156" s="18">
        <f>COUNTIF(R153,”C”)+COUNTIF(R155,”C”)</f>
        <v>0</v>
      </c>
      <c r="S156" s="18">
        <f>COUNTIF(S153,”VP”)+COUNTIF(S155,”VP”)</f>
        <v>0</v>
      </c>
      <c r="T156" s="94">
        <f>COUNTA(T49,T155)</f>
        <v>1</v>
      </c>
    </row>
    <row r="157" spans="1:30" x14ac:dyDescent="0.2">
      <c r="A157" s="210" t="s">
        <v>53</v>
      </c>
      <c r="B157" s="210"/>
      <c r="C157" s="210"/>
      <c r="D157" s="210"/>
      <c r="E157" s="210"/>
      <c r="F157" s="210"/>
      <c r="G157" s="210"/>
      <c r="H157" s="210"/>
      <c r="I157" s="210"/>
      <c r="J157" s="210"/>
      <c r="K157" s="18">
        <f>SUM(K153,K155)*14</f>
        <v>28</v>
      </c>
      <c r="L157" s="18">
        <f>SUM(L153,L155)*14</f>
        <v>28</v>
      </c>
      <c r="M157" s="18">
        <f>SUM(M153,M1467)*14</f>
        <v>0</v>
      </c>
      <c r="N157" s="18">
        <f>SUM(N153,N155)*14</f>
        <v>56</v>
      </c>
      <c r="O157" s="18">
        <f>SUM(O153,O155)*14</f>
        <v>84</v>
      </c>
      <c r="P157" s="18">
        <f>SUM(P153,P155)*14</f>
        <v>140</v>
      </c>
      <c r="Q157" s="125"/>
      <c r="R157" s="125"/>
      <c r="S157" s="125"/>
      <c r="T157" s="125"/>
    </row>
    <row r="158" spans="1:30" x14ac:dyDescent="0.2">
      <c r="A158" s="210"/>
      <c r="B158" s="210"/>
      <c r="C158" s="210"/>
      <c r="D158" s="210"/>
      <c r="E158" s="210"/>
      <c r="F158" s="210"/>
      <c r="G158" s="210"/>
      <c r="H158" s="210"/>
      <c r="I158" s="210"/>
      <c r="J158" s="210"/>
      <c r="K158" s="268">
        <f>SUM(K157:M157)</f>
        <v>56</v>
      </c>
      <c r="L158" s="268"/>
      <c r="M158" s="268"/>
      <c r="N158" s="268">
        <f>SUM(N157:O157)</f>
        <v>140</v>
      </c>
      <c r="O158" s="268"/>
      <c r="P158" s="268"/>
      <c r="Q158" s="125"/>
      <c r="R158" s="125"/>
      <c r="S158" s="125"/>
      <c r="T158" s="125"/>
    </row>
    <row r="159" spans="1:30" ht="21.75" customHeight="1" x14ac:dyDescent="0.2">
      <c r="A159" s="241" t="s">
        <v>114</v>
      </c>
      <c r="B159" s="242"/>
      <c r="C159" s="242"/>
      <c r="D159" s="242"/>
      <c r="E159" s="242"/>
      <c r="F159" s="242"/>
      <c r="G159" s="242"/>
      <c r="H159" s="242"/>
      <c r="I159" s="242"/>
      <c r="J159" s="243"/>
      <c r="K159" s="247">
        <f>T156/SUM(T47,T64,T82,T94,T106,T118)</f>
        <v>2.3255813953488372E-2</v>
      </c>
      <c r="L159" s="248"/>
      <c r="M159" s="248"/>
      <c r="N159" s="248"/>
      <c r="O159" s="248"/>
      <c r="P159" s="248"/>
      <c r="Q159" s="248"/>
      <c r="R159" s="248"/>
      <c r="S159" s="248"/>
      <c r="T159" s="249"/>
    </row>
    <row r="160" spans="1:30" ht="20.25" customHeight="1" x14ac:dyDescent="0.2">
      <c r="A160" s="244" t="s">
        <v>117</v>
      </c>
      <c r="B160" s="245"/>
      <c r="C160" s="245"/>
      <c r="D160" s="245"/>
      <c r="E160" s="245"/>
      <c r="F160" s="245"/>
      <c r="G160" s="245"/>
      <c r="H160" s="245"/>
      <c r="I160" s="245"/>
      <c r="J160" s="246"/>
      <c r="K160" s="247">
        <f>K158/(SUM(N47,N64,N82,N94,N106)*14+N118*12)</f>
        <v>2.75049115913556E-2</v>
      </c>
      <c r="L160" s="248"/>
      <c r="M160" s="248"/>
      <c r="N160" s="248"/>
      <c r="O160" s="248"/>
      <c r="P160" s="248"/>
      <c r="Q160" s="248"/>
      <c r="R160" s="248"/>
      <c r="S160" s="248"/>
      <c r="T160" s="249"/>
    </row>
    <row r="161" spans="1:22" s="144" customFormat="1" x14ac:dyDescent="0.2">
      <c r="A161" s="85"/>
      <c r="B161" s="85"/>
      <c r="C161" s="85"/>
      <c r="D161" s="85"/>
      <c r="E161" s="85"/>
      <c r="F161" s="85"/>
      <c r="G161" s="85"/>
      <c r="H161" s="85"/>
      <c r="I161" s="85"/>
      <c r="J161" s="85"/>
      <c r="K161" s="86"/>
      <c r="L161" s="86"/>
      <c r="M161" s="86"/>
      <c r="N161" s="86"/>
      <c r="O161" s="86"/>
      <c r="P161" s="86"/>
      <c r="Q161" s="86"/>
      <c r="R161" s="86"/>
      <c r="S161" s="86"/>
      <c r="T161" s="86"/>
    </row>
    <row r="162" spans="1:22" s="144" customFormat="1" x14ac:dyDescent="0.2">
      <c r="A162" s="85"/>
      <c r="B162" s="85"/>
      <c r="C162" s="85"/>
      <c r="D162" s="85"/>
      <c r="E162" s="85"/>
      <c r="F162" s="85"/>
      <c r="G162" s="85"/>
      <c r="H162" s="85"/>
      <c r="I162" s="85"/>
      <c r="J162" s="85"/>
      <c r="K162" s="86"/>
      <c r="L162" s="86"/>
      <c r="M162" s="86"/>
      <c r="N162" s="86"/>
      <c r="O162" s="86"/>
      <c r="P162" s="86"/>
      <c r="Q162" s="86"/>
      <c r="R162" s="86"/>
      <c r="S162" s="86"/>
      <c r="T162" s="86"/>
    </row>
    <row r="163" spans="1:22" s="144" customFormat="1" x14ac:dyDescent="0.2">
      <c r="A163" s="85"/>
      <c r="B163" s="85"/>
      <c r="C163" s="85"/>
      <c r="D163" s="85"/>
      <c r="E163" s="85"/>
      <c r="F163" s="85"/>
      <c r="G163" s="85"/>
      <c r="H163" s="85"/>
      <c r="I163" s="85"/>
      <c r="J163" s="85"/>
      <c r="K163" s="86"/>
      <c r="L163" s="86"/>
      <c r="M163" s="86"/>
      <c r="N163" s="86"/>
      <c r="O163" s="86"/>
      <c r="P163" s="86"/>
      <c r="Q163" s="86"/>
      <c r="R163" s="86"/>
      <c r="S163" s="86"/>
      <c r="T163" s="86"/>
    </row>
    <row r="164" spans="1:22" s="144" customFormat="1" x14ac:dyDescent="0.2">
      <c r="A164" s="85"/>
      <c r="B164" s="85"/>
      <c r="C164" s="85"/>
      <c r="D164" s="85"/>
      <c r="E164" s="85"/>
      <c r="F164" s="85"/>
      <c r="G164" s="85"/>
      <c r="H164" s="85"/>
      <c r="I164" s="85"/>
      <c r="J164" s="85"/>
      <c r="K164" s="86"/>
      <c r="L164" s="86"/>
      <c r="M164" s="86"/>
      <c r="N164" s="86"/>
      <c r="O164" s="86"/>
      <c r="P164" s="86"/>
      <c r="Q164" s="86"/>
      <c r="R164" s="86"/>
      <c r="S164" s="86"/>
      <c r="T164" s="86"/>
    </row>
    <row r="165" spans="1:22" s="144" customFormat="1" x14ac:dyDescent="0.2">
      <c r="A165" s="85"/>
      <c r="B165" s="85"/>
      <c r="C165" s="85"/>
      <c r="D165" s="85"/>
      <c r="E165" s="85"/>
      <c r="F165" s="85"/>
      <c r="G165" s="85"/>
      <c r="H165" s="85"/>
      <c r="I165" s="85"/>
      <c r="J165" s="85"/>
      <c r="K165" s="86"/>
      <c r="L165" s="86"/>
      <c r="M165" s="86"/>
      <c r="N165" s="86"/>
      <c r="O165" s="86"/>
      <c r="P165" s="86"/>
      <c r="Q165" s="86"/>
      <c r="R165" s="86"/>
      <c r="S165" s="86"/>
      <c r="T165" s="86"/>
    </row>
    <row r="166" spans="1:22" s="144" customFormat="1" x14ac:dyDescent="0.2">
      <c r="A166" s="85"/>
      <c r="B166" s="85"/>
      <c r="C166" s="85"/>
      <c r="D166" s="85"/>
      <c r="E166" s="85"/>
      <c r="F166" s="85"/>
      <c r="G166" s="85"/>
      <c r="H166" s="85"/>
      <c r="I166" s="85"/>
      <c r="J166" s="85"/>
      <c r="K166" s="86"/>
      <c r="L166" s="86"/>
      <c r="M166" s="86"/>
      <c r="N166" s="86"/>
      <c r="O166" s="86"/>
      <c r="P166" s="86"/>
      <c r="Q166" s="86"/>
      <c r="R166" s="86"/>
      <c r="S166" s="86"/>
      <c r="T166" s="86"/>
    </row>
    <row r="167" spans="1:22" s="144" customFormat="1" x14ac:dyDescent="0.2">
      <c r="A167" s="85"/>
      <c r="B167" s="85"/>
      <c r="C167" s="85"/>
      <c r="D167" s="85"/>
      <c r="E167" s="85"/>
      <c r="F167" s="85"/>
      <c r="G167" s="85"/>
      <c r="H167" s="85"/>
      <c r="I167" s="85"/>
      <c r="J167" s="85"/>
      <c r="K167" s="86"/>
      <c r="L167" s="86"/>
      <c r="M167" s="86"/>
      <c r="N167" s="86"/>
      <c r="O167" s="86"/>
      <c r="P167" s="86"/>
      <c r="Q167" s="86"/>
      <c r="R167" s="86"/>
      <c r="S167" s="86"/>
      <c r="T167" s="86"/>
    </row>
    <row r="168" spans="1:22" s="144" customFormat="1" x14ac:dyDescent="0.2">
      <c r="A168" s="85"/>
      <c r="B168" s="85"/>
      <c r="C168" s="85"/>
      <c r="D168" s="85"/>
      <c r="E168" s="85"/>
      <c r="F168" s="85"/>
      <c r="G168" s="85"/>
      <c r="H168" s="85"/>
      <c r="I168" s="85"/>
      <c r="J168" s="85"/>
      <c r="K168" s="86"/>
      <c r="L168" s="86"/>
      <c r="M168" s="86"/>
      <c r="N168" s="86"/>
      <c r="O168" s="86"/>
      <c r="P168" s="86"/>
      <c r="Q168" s="86"/>
      <c r="R168" s="86"/>
      <c r="S168" s="86"/>
      <c r="T168" s="86"/>
    </row>
    <row r="169" spans="1:22" s="144" customFormat="1" x14ac:dyDescent="0.2">
      <c r="A169" s="85"/>
      <c r="B169" s="85"/>
      <c r="C169" s="85"/>
      <c r="D169" s="85"/>
      <c r="E169" s="85"/>
      <c r="F169" s="85"/>
      <c r="G169" s="85"/>
      <c r="H169" s="85"/>
      <c r="I169" s="85"/>
      <c r="J169" s="85"/>
      <c r="K169" s="86"/>
      <c r="L169" s="86"/>
      <c r="M169" s="86"/>
      <c r="N169" s="86"/>
      <c r="O169" s="86"/>
      <c r="P169" s="86"/>
      <c r="Q169" s="86"/>
      <c r="R169" s="86"/>
      <c r="S169" s="86"/>
      <c r="T169" s="86"/>
    </row>
    <row r="170" spans="1:22" s="144" customFormat="1" x14ac:dyDescent="0.2">
      <c r="A170" s="85"/>
      <c r="B170" s="85"/>
      <c r="C170" s="85"/>
      <c r="D170" s="85"/>
      <c r="E170" s="85"/>
      <c r="F170" s="85"/>
      <c r="G170" s="85"/>
      <c r="H170" s="85"/>
      <c r="I170" s="85"/>
      <c r="J170" s="85"/>
      <c r="K170" s="86"/>
      <c r="L170" s="86"/>
      <c r="M170" s="86"/>
      <c r="N170" s="86"/>
      <c r="O170" s="86"/>
      <c r="P170" s="86"/>
      <c r="Q170" s="86"/>
      <c r="R170" s="86"/>
      <c r="S170" s="86"/>
      <c r="T170" s="86"/>
    </row>
    <row r="171" spans="1:22" s="144" customFormat="1" x14ac:dyDescent="0.2">
      <c r="A171" s="85"/>
      <c r="B171" s="85"/>
      <c r="C171" s="85"/>
      <c r="D171" s="85"/>
      <c r="E171" s="85"/>
      <c r="F171" s="85"/>
      <c r="G171" s="85"/>
      <c r="H171" s="85"/>
      <c r="I171" s="85"/>
      <c r="J171" s="85"/>
      <c r="K171" s="86"/>
      <c r="L171" s="86"/>
      <c r="M171" s="86"/>
      <c r="N171" s="86"/>
      <c r="O171" s="86"/>
      <c r="P171" s="86"/>
      <c r="Q171" s="86"/>
      <c r="R171" s="86"/>
      <c r="S171" s="86"/>
      <c r="T171" s="86"/>
    </row>
    <row r="172" spans="1:22" s="47" customFormat="1" x14ac:dyDescent="0.2">
      <c r="A172" s="11"/>
      <c r="B172" s="11"/>
      <c r="C172" s="11"/>
      <c r="D172" s="11"/>
      <c r="E172" s="11"/>
      <c r="F172" s="11"/>
      <c r="G172" s="11"/>
      <c r="H172" s="11"/>
      <c r="I172" s="11"/>
      <c r="J172" s="11"/>
      <c r="K172" s="12"/>
      <c r="L172" s="12"/>
      <c r="M172" s="12"/>
      <c r="N172" s="13"/>
      <c r="O172" s="13"/>
      <c r="P172" s="13"/>
      <c r="Q172" s="13"/>
      <c r="R172" s="13"/>
      <c r="S172" s="13"/>
      <c r="T172" s="13"/>
    </row>
    <row r="173" spans="1:22" ht="21" customHeight="1" x14ac:dyDescent="0.2">
      <c r="A173" s="323" t="s">
        <v>61</v>
      </c>
      <c r="B173" s="381"/>
      <c r="C173" s="381"/>
      <c r="D173" s="381"/>
      <c r="E173" s="381"/>
      <c r="F173" s="381"/>
      <c r="G173" s="381"/>
      <c r="H173" s="381"/>
      <c r="I173" s="381"/>
      <c r="J173" s="381"/>
      <c r="K173" s="381"/>
      <c r="L173" s="381"/>
      <c r="M173" s="381"/>
      <c r="N173" s="381"/>
      <c r="O173" s="381"/>
      <c r="P173" s="381"/>
      <c r="Q173" s="381"/>
      <c r="R173" s="381"/>
      <c r="S173" s="381"/>
      <c r="T173" s="381"/>
    </row>
    <row r="174" spans="1:22" ht="21" customHeight="1" x14ac:dyDescent="0.2">
      <c r="A174" s="206" t="s">
        <v>63</v>
      </c>
      <c r="B174" s="208"/>
      <c r="C174" s="208"/>
      <c r="D174" s="208"/>
      <c r="E174" s="208"/>
      <c r="F174" s="208"/>
      <c r="G174" s="208"/>
      <c r="H174" s="208"/>
      <c r="I174" s="208"/>
      <c r="J174" s="208"/>
      <c r="K174" s="208"/>
      <c r="L174" s="208"/>
      <c r="M174" s="208"/>
      <c r="N174" s="208"/>
      <c r="O174" s="208"/>
      <c r="P174" s="208"/>
      <c r="Q174" s="208"/>
      <c r="R174" s="208"/>
      <c r="S174" s="208"/>
      <c r="T174" s="208"/>
      <c r="U174" s="52"/>
    </row>
    <row r="175" spans="1:22" ht="28.5" customHeight="1" x14ac:dyDescent="0.2">
      <c r="A175" s="206" t="s">
        <v>30</v>
      </c>
      <c r="B175" s="206" t="s">
        <v>29</v>
      </c>
      <c r="C175" s="206"/>
      <c r="D175" s="206"/>
      <c r="E175" s="206"/>
      <c r="F175" s="206"/>
      <c r="G175" s="206"/>
      <c r="H175" s="206"/>
      <c r="I175" s="206"/>
      <c r="J175" s="209" t="s">
        <v>43</v>
      </c>
      <c r="K175" s="200" t="s">
        <v>27</v>
      </c>
      <c r="L175" s="201"/>
      <c r="M175" s="202"/>
      <c r="N175" s="200" t="s">
        <v>44</v>
      </c>
      <c r="O175" s="201"/>
      <c r="P175" s="202"/>
      <c r="Q175" s="209" t="s">
        <v>26</v>
      </c>
      <c r="R175" s="209"/>
      <c r="S175" s="209"/>
      <c r="T175" s="209" t="s">
        <v>25</v>
      </c>
      <c r="U175" s="157"/>
      <c r="V175" s="154"/>
    </row>
    <row r="176" spans="1:22" x14ac:dyDescent="0.2">
      <c r="A176" s="206"/>
      <c r="B176" s="206"/>
      <c r="C176" s="206"/>
      <c r="D176" s="206"/>
      <c r="E176" s="206"/>
      <c r="F176" s="206"/>
      <c r="G176" s="206"/>
      <c r="H176" s="206"/>
      <c r="I176" s="206"/>
      <c r="J176" s="209"/>
      <c r="K176" s="91" t="s">
        <v>31</v>
      </c>
      <c r="L176" s="91" t="s">
        <v>32</v>
      </c>
      <c r="M176" s="91" t="s">
        <v>33</v>
      </c>
      <c r="N176" s="91" t="s">
        <v>37</v>
      </c>
      <c r="O176" s="91" t="s">
        <v>8</v>
      </c>
      <c r="P176" s="91" t="s">
        <v>34</v>
      </c>
      <c r="Q176" s="91" t="s">
        <v>35</v>
      </c>
      <c r="R176" s="91" t="s">
        <v>31</v>
      </c>
      <c r="S176" s="91" t="s">
        <v>36</v>
      </c>
      <c r="T176" s="209"/>
      <c r="U176" s="52"/>
    </row>
    <row r="177" spans="1:26" x14ac:dyDescent="0.2">
      <c r="A177" s="206" t="s">
        <v>62</v>
      </c>
      <c r="B177" s="206"/>
      <c r="C177" s="206"/>
      <c r="D177" s="206"/>
      <c r="E177" s="206"/>
      <c r="F177" s="206"/>
      <c r="G177" s="206"/>
      <c r="H177" s="206"/>
      <c r="I177" s="206"/>
      <c r="J177" s="206"/>
      <c r="K177" s="206"/>
      <c r="L177" s="206"/>
      <c r="M177" s="206"/>
      <c r="N177" s="206"/>
      <c r="O177" s="206"/>
      <c r="P177" s="206"/>
      <c r="Q177" s="206"/>
      <c r="R177" s="206"/>
      <c r="S177" s="206"/>
      <c r="T177" s="206"/>
      <c r="U177" s="52"/>
    </row>
    <row r="178" spans="1:26" ht="15" x14ac:dyDescent="0.25">
      <c r="A178" s="25" t="str">
        <f t="shared" ref="A178:A185" si="30">IF(ISNA(INDEX($A$37:$T$185,MATCH($B178,$B$37:$B$185,0),1)),"",INDEX($A$37:$T$185,MATCH($B178,$B$37:$B$185,0),1))</f>
        <v>ULR4101</v>
      </c>
      <c r="B178" s="207" t="s">
        <v>137</v>
      </c>
      <c r="C178" s="207"/>
      <c r="D178" s="207"/>
      <c r="E178" s="207"/>
      <c r="F178" s="207"/>
      <c r="G178" s="207"/>
      <c r="H178" s="207"/>
      <c r="I178" s="207"/>
      <c r="J178" s="16">
        <f t="shared" ref="J178:J185" si="31">IF(ISNA(INDEX($A$37:$T$185,MATCH($B178,$B$37:$B$185,0),10)),"",INDEX($A$37:$T$185,MATCH($B178,$B$37:$B$185,0),10))</f>
        <v>6</v>
      </c>
      <c r="K178" s="16">
        <f t="shared" ref="K178:K185" si="32">IF(ISNA(INDEX($A$37:$T$185,MATCH($B178,$B$37:$B$185,0),11)),"",INDEX($A$37:$T$185,MATCH($B178,$B$37:$B$185,0),11))</f>
        <v>2</v>
      </c>
      <c r="L178" s="16">
        <f t="shared" ref="L178:L185" si="33">IF(ISNA(INDEX($A$37:$T$185,MATCH($B178,$B$37:$B$185,0),12)),"",INDEX($A$37:$T$185,MATCH($B178,$B$37:$B$185,0),12))</f>
        <v>2</v>
      </c>
      <c r="M178" s="16">
        <f t="shared" ref="M178:M185" si="34">IF(ISNA(INDEX($A$37:$T$185,MATCH($B178,$B$37:$B$185,0),13)),"",INDEX($A$37:$T$185,MATCH($B178,$B$37:$B$185,0),13))</f>
        <v>0</v>
      </c>
      <c r="N178" s="16">
        <f t="shared" ref="N178:N185" si="35">IF(ISNA(INDEX($A$37:$T$185,MATCH($B178,$B$37:$B$185,0),14)),"",INDEX($A$37:$T$185,MATCH($B178,$B$37:$B$185,0),14))</f>
        <v>4</v>
      </c>
      <c r="O178" s="16">
        <f t="shared" ref="O178:O185" si="36">IF(ISNA(INDEX($A$37:$T$185,MATCH($B178,$B$37:$B$185,0),15)),"",INDEX($A$37:$T$185,MATCH($B178,$B$37:$B$185,0),15))</f>
        <v>7</v>
      </c>
      <c r="P178" s="16">
        <f t="shared" ref="P178:P185" si="37">IF(ISNA(INDEX($A$37:$T$185,MATCH($B178,$B$37:$B$185,0),16)),"",INDEX($A$37:$T$185,MATCH($B178,$B$37:$B$185,0),16))</f>
        <v>11</v>
      </c>
      <c r="Q178" s="23" t="str">
        <f t="shared" ref="Q178:Q185" si="38">IF(ISNA(INDEX($A$37:$T$185,MATCH($B178,$B$37:$B$185,0),17)),"",INDEX($A$37:$T$185,MATCH($B178,$B$37:$B$185,0),17))</f>
        <v>E</v>
      </c>
      <c r="R178" s="23">
        <f t="shared" ref="R178:R185" si="39">IF(ISNA(INDEX($A$37:$T$185,MATCH($B178,$B$37:$B$185,0),18)),"",INDEX($A$37:$T$185,MATCH($B178,$B$37:$B$185,0),18))</f>
        <v>0</v>
      </c>
      <c r="S178" s="23">
        <f t="shared" ref="S178:S185" si="40">IF(ISNA(INDEX($A$37:$T$185,MATCH($B178,$B$37:$B$185,0),19)),"",INDEX($A$37:$T$185,MATCH($B178,$B$37:$B$185,0),19))</f>
        <v>0</v>
      </c>
      <c r="T178" s="23" t="str">
        <f t="shared" ref="T178:T185" si="41">IF(ISNA(INDEX($A$37:$T$185,MATCH($B178,$B$37:$B$185,0),20)),"",INDEX($A$37:$T$185,MATCH($B178,$B$37:$B$185,0),20))</f>
        <v>DF</v>
      </c>
      <c r="U178" s="95"/>
      <c r="V178" s="75"/>
      <c r="W178" s="75"/>
      <c r="X178" s="75"/>
      <c r="Y178" s="75"/>
      <c r="Z178" s="75"/>
    </row>
    <row r="179" spans="1:26" ht="15" customHeight="1" x14ac:dyDescent="0.25">
      <c r="A179" s="25" t="str">
        <f t="shared" si="30"/>
        <v>ULR4207</v>
      </c>
      <c r="B179" s="207" t="s">
        <v>139</v>
      </c>
      <c r="C179" s="207"/>
      <c r="D179" s="207"/>
      <c r="E179" s="207"/>
      <c r="F179" s="207"/>
      <c r="G179" s="207"/>
      <c r="H179" s="207"/>
      <c r="I179" s="207"/>
      <c r="J179" s="16">
        <f t="shared" si="31"/>
        <v>6</v>
      </c>
      <c r="K179" s="16">
        <f t="shared" si="32"/>
        <v>2</v>
      </c>
      <c r="L179" s="16">
        <f t="shared" si="33"/>
        <v>2</v>
      </c>
      <c r="M179" s="16">
        <f t="shared" si="34"/>
        <v>0</v>
      </c>
      <c r="N179" s="16">
        <f t="shared" si="35"/>
        <v>4</v>
      </c>
      <c r="O179" s="16">
        <f t="shared" si="36"/>
        <v>7</v>
      </c>
      <c r="P179" s="16">
        <f t="shared" si="37"/>
        <v>11</v>
      </c>
      <c r="Q179" s="23" t="str">
        <f t="shared" si="38"/>
        <v>E</v>
      </c>
      <c r="R179" s="23">
        <f t="shared" si="39"/>
        <v>0</v>
      </c>
      <c r="S179" s="23">
        <f t="shared" si="40"/>
        <v>0</v>
      </c>
      <c r="T179" s="23" t="str">
        <f t="shared" si="41"/>
        <v>DF</v>
      </c>
      <c r="U179" s="96"/>
      <c r="V179" s="75"/>
      <c r="W179" s="75"/>
      <c r="X179" s="75"/>
      <c r="Y179" s="75"/>
      <c r="Z179" s="75"/>
    </row>
    <row r="180" spans="1:26" ht="15" x14ac:dyDescent="0.25">
      <c r="A180" s="25" t="str">
        <f t="shared" ca="1" si="30"/>
        <v>ULR5621</v>
      </c>
      <c r="B180" s="207" t="s">
        <v>237</v>
      </c>
      <c r="C180" s="207"/>
      <c r="D180" s="207"/>
      <c r="E180" s="207"/>
      <c r="F180" s="207"/>
      <c r="G180" s="207"/>
      <c r="H180" s="207"/>
      <c r="I180" s="207"/>
      <c r="J180" s="16">
        <f t="shared" ca="1" si="31"/>
        <v>5</v>
      </c>
      <c r="K180" s="16">
        <f t="shared" ca="1" si="32"/>
        <v>2</v>
      </c>
      <c r="L180" s="16">
        <f t="shared" ca="1" si="33"/>
        <v>2</v>
      </c>
      <c r="M180" s="16">
        <f t="shared" ca="1" si="34"/>
        <v>0</v>
      </c>
      <c r="N180" s="16">
        <f t="shared" ca="1" si="35"/>
        <v>4</v>
      </c>
      <c r="O180" s="16">
        <f t="shared" ca="1" si="36"/>
        <v>5</v>
      </c>
      <c r="P180" s="16">
        <f t="shared" ca="1" si="37"/>
        <v>9</v>
      </c>
      <c r="Q180" s="23" t="str">
        <f t="shared" ca="1" si="38"/>
        <v>E</v>
      </c>
      <c r="R180" s="23">
        <f t="shared" ca="1" si="39"/>
        <v>0</v>
      </c>
      <c r="S180" s="23">
        <f t="shared" ca="1" si="40"/>
        <v>0</v>
      </c>
      <c r="T180" s="23" t="str">
        <f t="shared" ca="1" si="41"/>
        <v>DF</v>
      </c>
      <c r="U180" s="96"/>
      <c r="V180" s="75"/>
      <c r="W180" s="75"/>
      <c r="X180" s="75"/>
      <c r="Y180" s="75"/>
      <c r="Z180" s="75"/>
    </row>
    <row r="181" spans="1:26" ht="15" x14ac:dyDescent="0.25">
      <c r="A181" s="25" t="str">
        <f t="shared" si="30"/>
        <v>ULR4104</v>
      </c>
      <c r="B181" s="207" t="s">
        <v>142</v>
      </c>
      <c r="C181" s="207"/>
      <c r="D181" s="207"/>
      <c r="E181" s="207"/>
      <c r="F181" s="207"/>
      <c r="G181" s="207"/>
      <c r="H181" s="207"/>
      <c r="I181" s="207"/>
      <c r="J181" s="16">
        <f t="shared" si="31"/>
        <v>6</v>
      </c>
      <c r="K181" s="16">
        <f t="shared" si="32"/>
        <v>2</v>
      </c>
      <c r="L181" s="16">
        <f t="shared" si="33"/>
        <v>2</v>
      </c>
      <c r="M181" s="16">
        <f t="shared" si="34"/>
        <v>0</v>
      </c>
      <c r="N181" s="16">
        <f t="shared" si="35"/>
        <v>4</v>
      </c>
      <c r="O181" s="16">
        <f t="shared" si="36"/>
        <v>7</v>
      </c>
      <c r="P181" s="16">
        <f t="shared" si="37"/>
        <v>11</v>
      </c>
      <c r="Q181" s="23" t="str">
        <f t="shared" si="38"/>
        <v>E</v>
      </c>
      <c r="R181" s="23">
        <f t="shared" si="39"/>
        <v>0</v>
      </c>
      <c r="S181" s="23">
        <f t="shared" si="40"/>
        <v>0</v>
      </c>
      <c r="T181" s="23" t="str">
        <f t="shared" si="41"/>
        <v>DF</v>
      </c>
      <c r="U181" s="96"/>
      <c r="V181" s="75"/>
      <c r="W181" s="75"/>
      <c r="X181" s="75"/>
      <c r="Y181" s="75"/>
      <c r="Z181" s="75"/>
    </row>
    <row r="182" spans="1:26" ht="15" x14ac:dyDescent="0.25">
      <c r="A182" s="25" t="str">
        <f t="shared" si="30"/>
        <v>ULR4102</v>
      </c>
      <c r="B182" s="207" t="s">
        <v>146</v>
      </c>
      <c r="C182" s="207"/>
      <c r="D182" s="207"/>
      <c r="E182" s="207"/>
      <c r="F182" s="207"/>
      <c r="G182" s="207"/>
      <c r="H182" s="207"/>
      <c r="I182" s="207"/>
      <c r="J182" s="16">
        <f t="shared" si="31"/>
        <v>6</v>
      </c>
      <c r="K182" s="16">
        <f t="shared" si="32"/>
        <v>2</v>
      </c>
      <c r="L182" s="16">
        <f t="shared" si="33"/>
        <v>2</v>
      </c>
      <c r="M182" s="16">
        <f t="shared" si="34"/>
        <v>0</v>
      </c>
      <c r="N182" s="16">
        <f t="shared" si="35"/>
        <v>4</v>
      </c>
      <c r="O182" s="16">
        <f t="shared" si="36"/>
        <v>7</v>
      </c>
      <c r="P182" s="16">
        <f t="shared" si="37"/>
        <v>11</v>
      </c>
      <c r="Q182" s="23" t="str">
        <f t="shared" si="38"/>
        <v>E</v>
      </c>
      <c r="R182" s="23">
        <f t="shared" si="39"/>
        <v>0</v>
      </c>
      <c r="S182" s="23">
        <f t="shared" si="40"/>
        <v>0</v>
      </c>
      <c r="T182" s="23" t="str">
        <f t="shared" si="41"/>
        <v>DF</v>
      </c>
      <c r="U182" s="96"/>
      <c r="V182" s="75"/>
      <c r="W182" s="75"/>
      <c r="X182" s="75"/>
      <c r="Y182" s="75"/>
      <c r="Z182" s="75"/>
    </row>
    <row r="183" spans="1:26" s="41" customFormat="1" ht="15" x14ac:dyDescent="0.25">
      <c r="A183" s="25" t="str">
        <f t="shared" si="30"/>
        <v>ULR4208</v>
      </c>
      <c r="B183" s="207" t="s">
        <v>150</v>
      </c>
      <c r="C183" s="207"/>
      <c r="D183" s="207"/>
      <c r="E183" s="207"/>
      <c r="F183" s="207"/>
      <c r="G183" s="207"/>
      <c r="H183" s="207"/>
      <c r="I183" s="207"/>
      <c r="J183" s="16">
        <f t="shared" si="31"/>
        <v>6</v>
      </c>
      <c r="K183" s="16">
        <f t="shared" si="32"/>
        <v>2</v>
      </c>
      <c r="L183" s="16">
        <f t="shared" si="33"/>
        <v>2</v>
      </c>
      <c r="M183" s="16">
        <f t="shared" si="34"/>
        <v>0</v>
      </c>
      <c r="N183" s="16">
        <f t="shared" si="35"/>
        <v>4</v>
      </c>
      <c r="O183" s="16">
        <f t="shared" si="36"/>
        <v>7</v>
      </c>
      <c r="P183" s="16">
        <f t="shared" si="37"/>
        <v>11</v>
      </c>
      <c r="Q183" s="23" t="str">
        <f t="shared" si="38"/>
        <v>E</v>
      </c>
      <c r="R183" s="23">
        <f t="shared" si="39"/>
        <v>0</v>
      </c>
      <c r="S183" s="23">
        <f t="shared" si="40"/>
        <v>0</v>
      </c>
      <c r="T183" s="23" t="str">
        <f t="shared" si="41"/>
        <v>DF</v>
      </c>
      <c r="U183" s="96"/>
      <c r="V183" s="75"/>
      <c r="W183" s="75"/>
      <c r="X183" s="75"/>
      <c r="Y183" s="75"/>
      <c r="Z183" s="75"/>
    </row>
    <row r="184" spans="1:26" ht="15" x14ac:dyDescent="0.25">
      <c r="A184" s="25" t="str">
        <f t="shared" si="30"/>
        <v>ULR4311</v>
      </c>
      <c r="B184" s="207" t="s">
        <v>155</v>
      </c>
      <c r="C184" s="207"/>
      <c r="D184" s="207"/>
      <c r="E184" s="207"/>
      <c r="F184" s="207"/>
      <c r="G184" s="207"/>
      <c r="H184" s="207"/>
      <c r="I184" s="207"/>
      <c r="J184" s="16">
        <f t="shared" si="31"/>
        <v>4</v>
      </c>
      <c r="K184" s="16">
        <f t="shared" si="32"/>
        <v>2</v>
      </c>
      <c r="L184" s="16">
        <f t="shared" si="33"/>
        <v>2</v>
      </c>
      <c r="M184" s="16">
        <f t="shared" si="34"/>
        <v>0</v>
      </c>
      <c r="N184" s="16">
        <f t="shared" si="35"/>
        <v>4</v>
      </c>
      <c r="O184" s="16">
        <f t="shared" si="36"/>
        <v>3</v>
      </c>
      <c r="P184" s="16">
        <f t="shared" si="37"/>
        <v>7</v>
      </c>
      <c r="Q184" s="23" t="str">
        <f t="shared" si="38"/>
        <v>E</v>
      </c>
      <c r="R184" s="23">
        <f t="shared" si="39"/>
        <v>0</v>
      </c>
      <c r="S184" s="23">
        <f t="shared" si="40"/>
        <v>0</v>
      </c>
      <c r="T184" s="23" t="str">
        <f t="shared" si="41"/>
        <v>DF</v>
      </c>
      <c r="U184" s="96"/>
      <c r="V184" s="75"/>
      <c r="W184" s="75"/>
      <c r="X184" s="75"/>
      <c r="Y184" s="75"/>
      <c r="Z184" s="75"/>
    </row>
    <row r="185" spans="1:26" ht="15" x14ac:dyDescent="0.25">
      <c r="A185" s="25" t="str">
        <f t="shared" si="30"/>
        <v>ULR4416</v>
      </c>
      <c r="B185" s="207" t="s">
        <v>168</v>
      </c>
      <c r="C185" s="207"/>
      <c r="D185" s="207"/>
      <c r="E185" s="207"/>
      <c r="F185" s="207"/>
      <c r="G185" s="207"/>
      <c r="H185" s="207"/>
      <c r="I185" s="207"/>
      <c r="J185" s="16">
        <f t="shared" si="31"/>
        <v>4</v>
      </c>
      <c r="K185" s="16">
        <f t="shared" si="32"/>
        <v>2</v>
      </c>
      <c r="L185" s="16">
        <f t="shared" si="33"/>
        <v>2</v>
      </c>
      <c r="M185" s="16">
        <f t="shared" si="34"/>
        <v>0</v>
      </c>
      <c r="N185" s="16">
        <f t="shared" si="35"/>
        <v>4</v>
      </c>
      <c r="O185" s="16">
        <f t="shared" si="36"/>
        <v>3</v>
      </c>
      <c r="P185" s="16">
        <f t="shared" si="37"/>
        <v>7</v>
      </c>
      <c r="Q185" s="23" t="str">
        <f t="shared" si="38"/>
        <v>E</v>
      </c>
      <c r="R185" s="23">
        <f t="shared" si="39"/>
        <v>0</v>
      </c>
      <c r="S185" s="23">
        <f t="shared" si="40"/>
        <v>0</v>
      </c>
      <c r="T185" s="23" t="str">
        <f t="shared" si="41"/>
        <v>DF</v>
      </c>
      <c r="U185" s="96"/>
      <c r="V185" s="75"/>
      <c r="W185" s="75"/>
      <c r="X185" s="75"/>
      <c r="Y185" s="75"/>
      <c r="Z185" s="75"/>
    </row>
    <row r="186" spans="1:26" ht="15" x14ac:dyDescent="0.25">
      <c r="A186" s="89" t="s">
        <v>28</v>
      </c>
      <c r="B186" s="271"/>
      <c r="C186" s="271"/>
      <c r="D186" s="271"/>
      <c r="E186" s="271"/>
      <c r="F186" s="271"/>
      <c r="G186" s="271"/>
      <c r="H186" s="271"/>
      <c r="I186" s="271"/>
      <c r="J186" s="18">
        <f ca="1">IF(ISNA(SUM(J178:J185)),"",SUM(J178:J185))</f>
        <v>43</v>
      </c>
      <c r="K186" s="18">
        <f t="shared" ref="K186:P186" ca="1" si="42">SUM(K178:K185)</f>
        <v>16</v>
      </c>
      <c r="L186" s="18">
        <f t="shared" ca="1" si="42"/>
        <v>16</v>
      </c>
      <c r="M186" s="18">
        <f t="shared" ca="1" si="42"/>
        <v>0</v>
      </c>
      <c r="N186" s="18">
        <f t="shared" ca="1" si="42"/>
        <v>32</v>
      </c>
      <c r="O186" s="18">
        <f t="shared" ca="1" si="42"/>
        <v>46</v>
      </c>
      <c r="P186" s="18">
        <f t="shared" ca="1" si="42"/>
        <v>78</v>
      </c>
      <c r="Q186" s="89">
        <f ca="1">COUNTIF(Q178:Q185,"E")</f>
        <v>8</v>
      </c>
      <c r="R186" s="89">
        <f ca="1">COUNTIF(R178:R185,"C")</f>
        <v>0</v>
      </c>
      <c r="S186" s="89">
        <f ca="1">COUNTIF(S178:S185,"VP")</f>
        <v>0</v>
      </c>
      <c r="T186" s="90">
        <f ca="1">COUNTA(T178:T185)</f>
        <v>8</v>
      </c>
      <c r="U186" s="96"/>
      <c r="V186" s="75"/>
      <c r="W186" s="75"/>
      <c r="X186" s="75"/>
      <c r="Y186" s="75"/>
      <c r="Z186" s="75"/>
    </row>
    <row r="187" spans="1:26" ht="15" x14ac:dyDescent="0.25">
      <c r="A187" s="206" t="s">
        <v>75</v>
      </c>
      <c r="B187" s="206"/>
      <c r="C187" s="206"/>
      <c r="D187" s="206"/>
      <c r="E187" s="206"/>
      <c r="F187" s="206"/>
      <c r="G187" s="206"/>
      <c r="H187" s="206"/>
      <c r="I187" s="206"/>
      <c r="J187" s="206"/>
      <c r="K187" s="206"/>
      <c r="L187" s="206"/>
      <c r="M187" s="206"/>
      <c r="N187" s="206"/>
      <c r="O187" s="206"/>
      <c r="P187" s="206"/>
      <c r="Q187" s="206"/>
      <c r="R187" s="206"/>
      <c r="S187" s="206"/>
      <c r="T187" s="206"/>
      <c r="U187" s="96"/>
      <c r="V187" s="75"/>
      <c r="W187" s="75"/>
      <c r="X187" s="75"/>
      <c r="Y187" s="75"/>
      <c r="Z187" s="75"/>
    </row>
    <row r="188" spans="1:26" ht="15" x14ac:dyDescent="0.25">
      <c r="A188" s="25" t="str">
        <f>IF(ISNA(INDEX($A$37:$T$188,MATCH($B188,$B$37:$B$188,0),1)),"",INDEX($A$37:$T$188,MATCH($B188,$B$37:$B$188,0),1))</f>
        <v>ULR4520</v>
      </c>
      <c r="B188" s="207" t="s">
        <v>190</v>
      </c>
      <c r="C188" s="207"/>
      <c r="D188" s="207"/>
      <c r="E188" s="207"/>
      <c r="F188" s="207"/>
      <c r="G188" s="207"/>
      <c r="H188" s="207"/>
      <c r="I188" s="207"/>
      <c r="J188" s="16">
        <f>IF(ISNA(INDEX($A$37:$T$188,MATCH($B188,$B$37:$B$188,0),10)),"",INDEX($A$37:$T$188,MATCH($B188,$B$37:$B$188,0),10))</f>
        <v>4</v>
      </c>
      <c r="K188" s="16">
        <f>IF(ISNA(INDEX($A$37:$T$188,MATCH($B188,$B$37:$B$188,0),11)),"",INDEX($A$37:$T$188,MATCH($B188,$B$37:$B$188,0),11))</f>
        <v>2</v>
      </c>
      <c r="L188" s="16">
        <f>IF(ISNA(INDEX($A$37:$T$188,MATCH($B188,$B$37:$B$188,0),12)),"",INDEX($A$37:$T$188,MATCH($B188,$B$37:$B$188,0),12))</f>
        <v>2</v>
      </c>
      <c r="M188" s="16">
        <f>IF(ISNA(INDEX($A$37:$T$188,MATCH($B188,$B$37:$B$188,0),13)),"",INDEX($A$37:$T$188,MATCH($B188,$B$37:$B$188,0),13))</f>
        <v>0</v>
      </c>
      <c r="N188" s="16">
        <f>IF(ISNA(INDEX($A$37:$T$188,MATCH($B188,$B$37:$B$188,0),14)),"",INDEX($A$37:$T$188,MATCH($B188,$B$37:$B$188,0),14))</f>
        <v>4</v>
      </c>
      <c r="O188" s="16">
        <f>IF(ISNA(INDEX($A$37:$T$188,MATCH($B188,$B$37:$B$188,0),15)),"",INDEX($A$37:$T$188,MATCH($B188,$B$37:$B$188,0),15))</f>
        <v>4</v>
      </c>
      <c r="P188" s="16">
        <f>IF(ISNA(INDEX($A$37:$T$188,MATCH($B188,$B$37:$B$188,0),16)),"",INDEX($A$37:$T$188,MATCH($B188,$B$37:$B$188,0),16))</f>
        <v>8</v>
      </c>
      <c r="Q188" s="23" t="str">
        <f>IF(ISNA(INDEX($A$37:$T$188,MATCH($B188,$B$37:$B$188,0),17)),"",INDEX($A$37:$T$188,MATCH($B188,$B$37:$B$188,0),17))</f>
        <v>E</v>
      </c>
      <c r="R188" s="23">
        <f>IF(ISNA(INDEX($A$37:$T$188,MATCH($B188,$B$37:$B$188,0),18)),"",INDEX($A$37:$T$188,MATCH($B188,$B$37:$B$188,0),18))</f>
        <v>0</v>
      </c>
      <c r="S188" s="23">
        <f>IF(ISNA(INDEX($A$37:$T$188,MATCH($B188,$B$37:$B$188,0),19)),"",INDEX($A$37:$T$188,MATCH($B188,$B$37:$B$188,0),19))</f>
        <v>0</v>
      </c>
      <c r="T188" s="23" t="str">
        <f>IF(ISNA(INDEX($A$37:$T$188,MATCH($B188,$B$37:$B$188,0),20)),"",INDEX($A$37:$T$188,MATCH($B188,$B$37:$B$188,0),20))</f>
        <v>DF</v>
      </c>
      <c r="U188" s="96"/>
      <c r="V188" s="75"/>
      <c r="W188" s="75"/>
      <c r="X188" s="75"/>
      <c r="Y188" s="75"/>
      <c r="Z188" s="75"/>
    </row>
    <row r="189" spans="1:26" ht="15" x14ac:dyDescent="0.25">
      <c r="A189" s="89" t="s">
        <v>28</v>
      </c>
      <c r="B189" s="206"/>
      <c r="C189" s="206"/>
      <c r="D189" s="206"/>
      <c r="E189" s="206"/>
      <c r="F189" s="206"/>
      <c r="G189" s="206"/>
      <c r="H189" s="206"/>
      <c r="I189" s="206"/>
      <c r="J189" s="18">
        <f t="shared" ref="J189:P189" si="43">SUM(J188:J188)</f>
        <v>4</v>
      </c>
      <c r="K189" s="18">
        <f t="shared" si="43"/>
        <v>2</v>
      </c>
      <c r="L189" s="18">
        <f t="shared" si="43"/>
        <v>2</v>
      </c>
      <c r="M189" s="18">
        <f t="shared" si="43"/>
        <v>0</v>
      </c>
      <c r="N189" s="18">
        <f t="shared" si="43"/>
        <v>4</v>
      </c>
      <c r="O189" s="18">
        <f t="shared" si="43"/>
        <v>4</v>
      </c>
      <c r="P189" s="18">
        <f t="shared" si="43"/>
        <v>8</v>
      </c>
      <c r="Q189" s="89">
        <f>COUNTIF(Q188:Q188,"E")</f>
        <v>1</v>
      </c>
      <c r="R189" s="89">
        <f>COUNTIF(R188:R188,"C")</f>
        <v>0</v>
      </c>
      <c r="S189" s="89">
        <f>COUNTIF(S188:S188,"VP")</f>
        <v>0</v>
      </c>
      <c r="T189" s="90">
        <f>COUNTA(T188:T188)</f>
        <v>1</v>
      </c>
      <c r="U189" s="96"/>
      <c r="V189" s="75"/>
      <c r="W189" s="75"/>
      <c r="X189" s="75"/>
      <c r="Y189" s="75"/>
      <c r="Z189" s="75"/>
    </row>
    <row r="190" spans="1:26" ht="25.5" customHeight="1" x14ac:dyDescent="0.25">
      <c r="A190" s="210" t="s">
        <v>116</v>
      </c>
      <c r="B190" s="210"/>
      <c r="C190" s="210"/>
      <c r="D190" s="210"/>
      <c r="E190" s="210"/>
      <c r="F190" s="210"/>
      <c r="G190" s="210"/>
      <c r="H190" s="210"/>
      <c r="I190" s="210"/>
      <c r="J190" s="18">
        <f t="shared" ref="J190:T190" ca="1" si="44">SUM(J186,J189)</f>
        <v>47</v>
      </c>
      <c r="K190" s="18">
        <f t="shared" ca="1" si="44"/>
        <v>18</v>
      </c>
      <c r="L190" s="18">
        <f t="shared" ca="1" si="44"/>
        <v>18</v>
      </c>
      <c r="M190" s="18">
        <f t="shared" ca="1" si="44"/>
        <v>0</v>
      </c>
      <c r="N190" s="18">
        <f t="shared" ca="1" si="44"/>
        <v>36</v>
      </c>
      <c r="O190" s="18">
        <f t="shared" ca="1" si="44"/>
        <v>50</v>
      </c>
      <c r="P190" s="18">
        <f t="shared" ca="1" si="44"/>
        <v>86</v>
      </c>
      <c r="Q190" s="18">
        <f t="shared" ca="1" si="44"/>
        <v>9</v>
      </c>
      <c r="R190" s="18">
        <f t="shared" ca="1" si="44"/>
        <v>0</v>
      </c>
      <c r="S190" s="18">
        <f t="shared" ca="1" si="44"/>
        <v>0</v>
      </c>
      <c r="T190" s="94">
        <f t="shared" ca="1" si="44"/>
        <v>9</v>
      </c>
      <c r="U190" s="96"/>
      <c r="V190" s="75"/>
      <c r="W190" s="75"/>
      <c r="X190" s="75"/>
      <c r="Y190" s="75"/>
      <c r="Z190" s="75"/>
    </row>
    <row r="191" spans="1:26" ht="15" x14ac:dyDescent="0.25">
      <c r="A191" s="210" t="s">
        <v>53</v>
      </c>
      <c r="B191" s="210"/>
      <c r="C191" s="210"/>
      <c r="D191" s="210"/>
      <c r="E191" s="210"/>
      <c r="F191" s="210"/>
      <c r="G191" s="210"/>
      <c r="H191" s="210"/>
      <c r="I191" s="210"/>
      <c r="J191" s="210"/>
      <c r="K191" s="18">
        <f t="shared" ref="K191:P191" ca="1" si="45">K186*14+K189*12</f>
        <v>248</v>
      </c>
      <c r="L191" s="18">
        <f t="shared" ca="1" si="45"/>
        <v>248</v>
      </c>
      <c r="M191" s="18">
        <f t="shared" ca="1" si="45"/>
        <v>0</v>
      </c>
      <c r="N191" s="18">
        <f t="shared" ca="1" si="45"/>
        <v>496</v>
      </c>
      <c r="O191" s="18">
        <f t="shared" ca="1" si="45"/>
        <v>692</v>
      </c>
      <c r="P191" s="18">
        <f t="shared" ca="1" si="45"/>
        <v>1188</v>
      </c>
      <c r="Q191" s="356"/>
      <c r="R191" s="356"/>
      <c r="S191" s="356"/>
      <c r="T191" s="356"/>
      <c r="U191" s="96"/>
      <c r="V191" s="75"/>
      <c r="W191" s="75"/>
      <c r="X191" s="75"/>
      <c r="Y191" s="75"/>
      <c r="Z191" s="75"/>
    </row>
    <row r="192" spans="1:26" ht="15" x14ac:dyDescent="0.25">
      <c r="A192" s="210"/>
      <c r="B192" s="210"/>
      <c r="C192" s="210"/>
      <c r="D192" s="210"/>
      <c r="E192" s="210"/>
      <c r="F192" s="210"/>
      <c r="G192" s="210"/>
      <c r="H192" s="210"/>
      <c r="I192" s="210"/>
      <c r="J192" s="210"/>
      <c r="K192" s="268">
        <f ca="1">SUM(K191:M191)</f>
        <v>496</v>
      </c>
      <c r="L192" s="268"/>
      <c r="M192" s="268"/>
      <c r="N192" s="268">
        <f ca="1">SUM(N191:O191)</f>
        <v>1188</v>
      </c>
      <c r="O192" s="268"/>
      <c r="P192" s="268"/>
      <c r="Q192" s="356"/>
      <c r="R192" s="356"/>
      <c r="S192" s="356"/>
      <c r="T192" s="356"/>
      <c r="U192" s="96"/>
      <c r="V192" s="75"/>
      <c r="W192" s="75"/>
      <c r="X192" s="75"/>
      <c r="Y192" s="75"/>
      <c r="Z192" s="75"/>
    </row>
    <row r="193" spans="1:26" ht="18" customHeight="1" x14ac:dyDescent="0.25">
      <c r="A193" s="197" t="s">
        <v>114</v>
      </c>
      <c r="B193" s="197"/>
      <c r="C193" s="197"/>
      <c r="D193" s="197"/>
      <c r="E193" s="197"/>
      <c r="F193" s="197"/>
      <c r="G193" s="197"/>
      <c r="H193" s="197"/>
      <c r="I193" s="197"/>
      <c r="J193" s="197"/>
      <c r="K193" s="198">
        <f ca="1">T190/SUM(T47,T64,T82,T94,T106,T118)</f>
        <v>0.20930232558139536</v>
      </c>
      <c r="L193" s="198"/>
      <c r="M193" s="198"/>
      <c r="N193" s="198"/>
      <c r="O193" s="198"/>
      <c r="P193" s="198"/>
      <c r="Q193" s="198"/>
      <c r="R193" s="198"/>
      <c r="S193" s="198"/>
      <c r="T193" s="198"/>
      <c r="U193" s="96"/>
      <c r="V193" s="75"/>
      <c r="W193" s="75"/>
      <c r="X193" s="75"/>
      <c r="Y193" s="75"/>
      <c r="Z193" s="75"/>
    </row>
    <row r="194" spans="1:26" ht="18" customHeight="1" x14ac:dyDescent="0.25">
      <c r="A194" s="250" t="s">
        <v>117</v>
      </c>
      <c r="B194" s="250"/>
      <c r="C194" s="250"/>
      <c r="D194" s="250"/>
      <c r="E194" s="250"/>
      <c r="F194" s="250"/>
      <c r="G194" s="250"/>
      <c r="H194" s="250"/>
      <c r="I194" s="250"/>
      <c r="J194" s="250"/>
      <c r="K194" s="198">
        <f ca="1">K192/(SUM(N47,N64,N82,N94,N106)*14+N118*12)</f>
        <v>0.24361493123772102</v>
      </c>
      <c r="L194" s="198"/>
      <c r="M194" s="198"/>
      <c r="N194" s="198"/>
      <c r="O194" s="198"/>
      <c r="P194" s="198"/>
      <c r="Q194" s="198"/>
      <c r="R194" s="198"/>
      <c r="S194" s="198"/>
      <c r="T194" s="198"/>
      <c r="U194" s="96"/>
      <c r="V194" s="75"/>
      <c r="W194" s="75"/>
      <c r="X194" s="75"/>
      <c r="Y194" s="75"/>
      <c r="Z194" s="75"/>
    </row>
    <row r="195" spans="1:26" s="47" customFormat="1" ht="12" customHeight="1" x14ac:dyDescent="0.2">
      <c r="A195" s="52"/>
      <c r="B195" s="52"/>
      <c r="C195" s="52"/>
      <c r="D195" s="52"/>
      <c r="E195" s="52"/>
      <c r="F195" s="52"/>
      <c r="G195" s="52"/>
      <c r="H195" s="52"/>
      <c r="I195" s="52"/>
      <c r="J195" s="52"/>
      <c r="K195" s="52"/>
      <c r="L195" s="52"/>
      <c r="M195" s="52"/>
      <c r="N195" s="52"/>
      <c r="O195" s="52"/>
      <c r="P195" s="52"/>
      <c r="Q195" s="52"/>
      <c r="R195" s="52"/>
      <c r="S195" s="52"/>
      <c r="T195" s="52"/>
    </row>
    <row r="196" spans="1:26" ht="21.75" customHeight="1" x14ac:dyDescent="0.2">
      <c r="A196" s="206" t="s">
        <v>64</v>
      </c>
      <c r="B196" s="208"/>
      <c r="C196" s="208"/>
      <c r="D196" s="208"/>
      <c r="E196" s="208"/>
      <c r="F196" s="208"/>
      <c r="G196" s="208"/>
      <c r="H196" s="208"/>
      <c r="I196" s="208"/>
      <c r="J196" s="208"/>
      <c r="K196" s="208"/>
      <c r="L196" s="208"/>
      <c r="M196" s="208"/>
      <c r="N196" s="208"/>
      <c r="O196" s="208"/>
      <c r="P196" s="208"/>
      <c r="Q196" s="208"/>
      <c r="R196" s="208"/>
      <c r="S196" s="208"/>
      <c r="T196" s="208"/>
    </row>
    <row r="197" spans="1:26" ht="26.25" customHeight="1" x14ac:dyDescent="0.2">
      <c r="A197" s="206" t="s">
        <v>30</v>
      </c>
      <c r="B197" s="357" t="s">
        <v>29</v>
      </c>
      <c r="C197" s="358"/>
      <c r="D197" s="358"/>
      <c r="E197" s="358"/>
      <c r="F197" s="358"/>
      <c r="G197" s="358"/>
      <c r="H197" s="358"/>
      <c r="I197" s="359"/>
      <c r="J197" s="209" t="s">
        <v>43</v>
      </c>
      <c r="K197" s="209" t="s">
        <v>27</v>
      </c>
      <c r="L197" s="209"/>
      <c r="M197" s="209"/>
      <c r="N197" s="209" t="s">
        <v>44</v>
      </c>
      <c r="O197" s="209"/>
      <c r="P197" s="209"/>
      <c r="Q197" s="286" t="s">
        <v>26</v>
      </c>
      <c r="R197" s="287"/>
      <c r="S197" s="288"/>
      <c r="T197" s="114" t="s">
        <v>25</v>
      </c>
      <c r="U197" s="157"/>
      <c r="V197" s="154"/>
    </row>
    <row r="198" spans="1:26" x14ac:dyDescent="0.2">
      <c r="A198" s="206"/>
      <c r="B198" s="360"/>
      <c r="C198" s="361"/>
      <c r="D198" s="361"/>
      <c r="E198" s="361"/>
      <c r="F198" s="361"/>
      <c r="G198" s="361"/>
      <c r="H198" s="361"/>
      <c r="I198" s="362"/>
      <c r="J198" s="209"/>
      <c r="K198" s="91" t="s">
        <v>31</v>
      </c>
      <c r="L198" s="91" t="s">
        <v>32</v>
      </c>
      <c r="M198" s="91" t="s">
        <v>33</v>
      </c>
      <c r="N198" s="91" t="s">
        <v>37</v>
      </c>
      <c r="O198" s="91" t="s">
        <v>8</v>
      </c>
      <c r="P198" s="91" t="s">
        <v>34</v>
      </c>
      <c r="Q198" s="91" t="s">
        <v>35</v>
      </c>
      <c r="R198" s="91" t="s">
        <v>31</v>
      </c>
      <c r="S198" s="91" t="s">
        <v>36</v>
      </c>
      <c r="T198" s="114"/>
    </row>
    <row r="199" spans="1:26" x14ac:dyDescent="0.2">
      <c r="A199" s="353" t="s">
        <v>62</v>
      </c>
      <c r="B199" s="354"/>
      <c r="C199" s="354"/>
      <c r="D199" s="354"/>
      <c r="E199" s="354"/>
      <c r="F199" s="354"/>
      <c r="G199" s="354"/>
      <c r="H199" s="354"/>
      <c r="I199" s="354"/>
      <c r="J199" s="354"/>
      <c r="K199" s="354"/>
      <c r="L199" s="354"/>
      <c r="M199" s="354"/>
      <c r="N199" s="354"/>
      <c r="O199" s="354"/>
      <c r="P199" s="354"/>
      <c r="Q199" s="354"/>
      <c r="R199" s="354"/>
      <c r="S199" s="354"/>
      <c r="T199" s="355"/>
      <c r="U199" s="52"/>
    </row>
    <row r="200" spans="1:26" x14ac:dyDescent="0.2">
      <c r="A200" s="25" t="str">
        <f t="shared" ref="A200:A222" si="46">IF(ISNA(INDEX($A$37:$T$188,MATCH($B200,$B$37:$B$188,0),1)),"",INDEX($A$37:$T$188,MATCH($B200,$B$37:$B$188,0),1))</f>
        <v>ULR5105</v>
      </c>
      <c r="B200" s="207" t="s">
        <v>144</v>
      </c>
      <c r="C200" s="207"/>
      <c r="D200" s="207"/>
      <c r="E200" s="207"/>
      <c r="F200" s="207"/>
      <c r="G200" s="207"/>
      <c r="H200" s="207"/>
      <c r="I200" s="207"/>
      <c r="J200" s="16">
        <f t="shared" ref="J200:J222" si="47">IF(ISNA(INDEX($A$37:$T$188,MATCH($B200,$B$37:$B$188,0),10)),"",INDEX($A$37:$T$188,MATCH($B200,$B$37:$B$188,0),10))</f>
        <v>4</v>
      </c>
      <c r="K200" s="16">
        <f t="shared" ref="K200:K222" si="48">IF(ISNA(INDEX($A$37:$T$188,MATCH($B200,$B$37:$B$188,0),11)),"",INDEX($A$37:$T$188,MATCH($B200,$B$37:$B$188,0),11))</f>
        <v>2</v>
      </c>
      <c r="L200" s="16">
        <f t="shared" ref="L200:L222" si="49">IF(ISNA(INDEX($A$37:$T$188,MATCH($B200,$B$37:$B$188,0),12)),"",INDEX($A$37:$T$188,MATCH($B200,$B$37:$B$188,0),12))</f>
        <v>2</v>
      </c>
      <c r="M200" s="16">
        <f t="shared" ref="M200:M222" si="50">IF(ISNA(INDEX($A$37:$T$188,MATCH($B200,$B$37:$B$188,0),13)),"",INDEX($A$37:$T$188,MATCH($B200,$B$37:$B$188,0),13))</f>
        <v>0</v>
      </c>
      <c r="N200" s="16">
        <f t="shared" ref="N200:N222" si="51">IF(ISNA(INDEX($A$37:$T$188,MATCH($B200,$B$37:$B$188,0),14)),"",INDEX($A$37:$T$188,MATCH($B200,$B$37:$B$188,0),14))</f>
        <v>4</v>
      </c>
      <c r="O200" s="16">
        <f t="shared" ref="O200:O222" si="52">IF(ISNA(INDEX($A$37:$T$188,MATCH($B200,$B$37:$B$188,0),15)),"",INDEX($A$37:$T$188,MATCH($B200,$B$37:$B$188,0),15))</f>
        <v>3</v>
      </c>
      <c r="P200" s="16">
        <f t="shared" ref="P200:P222" si="53">IF(ISNA(INDEX($A$37:$T$188,MATCH($B200,$B$37:$B$188,0),16)),"",INDEX($A$37:$T$188,MATCH($B200,$B$37:$B$188,0),16))</f>
        <v>7</v>
      </c>
      <c r="Q200" s="23">
        <f t="shared" ref="Q200:Q222" si="54">IF(ISNA(INDEX($A$37:$T$188,MATCH($B200,$B$37:$B$188,0),17)),"",INDEX($A$37:$T$188,MATCH($B200,$B$37:$B$188,0),17))</f>
        <v>0</v>
      </c>
      <c r="R200" s="23" t="str">
        <f t="shared" ref="R200:R222" si="55">IF(ISNA(INDEX($A$37:$T$188,MATCH($B200,$B$37:$B$188,0),18)),"",INDEX($A$37:$T$188,MATCH($B200,$B$37:$B$188,0),18))</f>
        <v>C</v>
      </c>
      <c r="S200" s="23">
        <f t="shared" ref="S200:S222" si="56">IF(ISNA(INDEX($A$37:$T$188,MATCH($B200,$B$37:$B$188,0),19)),"",INDEX($A$37:$T$188,MATCH($B200,$B$37:$B$188,0),19))</f>
        <v>0</v>
      </c>
      <c r="T200" s="23" t="str">
        <f t="shared" ref="T200:T222" si="57">IF(ISNA(INDEX($A$37:$T$188,MATCH($B200,$B$37:$B$188,0),20)),"",INDEX($A$37:$T$188,MATCH($B200,$B$37:$B$188,0),20))</f>
        <v>DS</v>
      </c>
      <c r="U200" s="52"/>
    </row>
    <row r="201" spans="1:26" x14ac:dyDescent="0.2">
      <c r="A201" s="25" t="str">
        <f t="shared" si="46"/>
        <v>ULR4206</v>
      </c>
      <c r="B201" s="207" t="s">
        <v>148</v>
      </c>
      <c r="C201" s="207"/>
      <c r="D201" s="207"/>
      <c r="E201" s="207"/>
      <c r="F201" s="207"/>
      <c r="G201" s="207"/>
      <c r="H201" s="207"/>
      <c r="I201" s="207"/>
      <c r="J201" s="16">
        <f t="shared" si="47"/>
        <v>5</v>
      </c>
      <c r="K201" s="16">
        <f t="shared" si="48"/>
        <v>2</v>
      </c>
      <c r="L201" s="16">
        <f t="shared" si="49"/>
        <v>2</v>
      </c>
      <c r="M201" s="16">
        <f t="shared" si="50"/>
        <v>0</v>
      </c>
      <c r="N201" s="16">
        <f t="shared" si="51"/>
        <v>4</v>
      </c>
      <c r="O201" s="16">
        <f t="shared" si="52"/>
        <v>5</v>
      </c>
      <c r="P201" s="16">
        <f t="shared" si="53"/>
        <v>9</v>
      </c>
      <c r="Q201" s="23" t="str">
        <f t="shared" si="54"/>
        <v>E</v>
      </c>
      <c r="R201" s="23">
        <f t="shared" si="55"/>
        <v>0</v>
      </c>
      <c r="S201" s="23">
        <f t="shared" si="56"/>
        <v>0</v>
      </c>
      <c r="T201" s="23" t="str">
        <f t="shared" si="57"/>
        <v>DS</v>
      </c>
      <c r="U201" s="52"/>
    </row>
    <row r="202" spans="1:26" ht="15" x14ac:dyDescent="0.25">
      <c r="A202" s="389" t="str">
        <f t="shared" si="46"/>
        <v>ULR4313</v>
      </c>
      <c r="B202" s="332" t="s">
        <v>239</v>
      </c>
      <c r="C202" s="332"/>
      <c r="D202" s="332"/>
      <c r="E202" s="332"/>
      <c r="F202" s="332"/>
      <c r="G202" s="332"/>
      <c r="H202" s="332"/>
      <c r="I202" s="332"/>
      <c r="J202" s="136">
        <f t="shared" si="47"/>
        <v>3</v>
      </c>
      <c r="K202" s="136">
        <f t="shared" si="48"/>
        <v>2</v>
      </c>
      <c r="L202" s="136">
        <f t="shared" si="49"/>
        <v>2</v>
      </c>
      <c r="M202" s="136">
        <f t="shared" si="50"/>
        <v>0</v>
      </c>
      <c r="N202" s="136">
        <f t="shared" si="51"/>
        <v>4</v>
      </c>
      <c r="O202" s="136">
        <f t="shared" si="52"/>
        <v>1</v>
      </c>
      <c r="P202" s="136">
        <f t="shared" si="53"/>
        <v>5</v>
      </c>
      <c r="Q202" s="390" t="str">
        <f t="shared" si="54"/>
        <v>E</v>
      </c>
      <c r="R202" s="390">
        <f t="shared" si="55"/>
        <v>0</v>
      </c>
      <c r="S202" s="390">
        <f t="shared" si="56"/>
        <v>0</v>
      </c>
      <c r="T202" s="390" t="str">
        <f t="shared" si="57"/>
        <v>DS</v>
      </c>
      <c r="U202" s="391"/>
      <c r="V202" s="392"/>
      <c r="W202" s="393"/>
    </row>
    <row r="203" spans="1:26" ht="15" x14ac:dyDescent="0.25">
      <c r="A203" s="25" t="str">
        <f t="shared" si="46"/>
        <v>ULR4210</v>
      </c>
      <c r="B203" s="207" t="s">
        <v>153</v>
      </c>
      <c r="C203" s="207"/>
      <c r="D203" s="207"/>
      <c r="E203" s="207"/>
      <c r="F203" s="207"/>
      <c r="G203" s="207"/>
      <c r="H203" s="207"/>
      <c r="I203" s="207"/>
      <c r="J203" s="16">
        <f t="shared" si="47"/>
        <v>5</v>
      </c>
      <c r="K203" s="16">
        <f t="shared" si="48"/>
        <v>2</v>
      </c>
      <c r="L203" s="16">
        <f t="shared" si="49"/>
        <v>1</v>
      </c>
      <c r="M203" s="16">
        <f t="shared" si="50"/>
        <v>0</v>
      </c>
      <c r="N203" s="16">
        <f t="shared" si="51"/>
        <v>3</v>
      </c>
      <c r="O203" s="16">
        <f t="shared" si="52"/>
        <v>6</v>
      </c>
      <c r="P203" s="16">
        <f t="shared" si="53"/>
        <v>9</v>
      </c>
      <c r="Q203" s="23" t="str">
        <f t="shared" si="54"/>
        <v>E</v>
      </c>
      <c r="R203" s="23">
        <f t="shared" si="55"/>
        <v>0</v>
      </c>
      <c r="S203" s="23">
        <f t="shared" si="56"/>
        <v>0</v>
      </c>
      <c r="T203" s="23" t="str">
        <f t="shared" si="57"/>
        <v>DS</v>
      </c>
      <c r="U203" s="93"/>
      <c r="V203" s="67"/>
      <c r="W203" s="67"/>
      <c r="X203" s="67"/>
      <c r="Y203" s="67"/>
      <c r="Z203" s="67"/>
    </row>
    <row r="204" spans="1:26" ht="15" x14ac:dyDescent="0.25">
      <c r="A204" s="25" t="str">
        <f t="shared" si="46"/>
        <v>ULR4312</v>
      </c>
      <c r="B204" s="207" t="s">
        <v>157</v>
      </c>
      <c r="C204" s="207"/>
      <c r="D204" s="207"/>
      <c r="E204" s="207"/>
      <c r="F204" s="207"/>
      <c r="G204" s="207"/>
      <c r="H204" s="207"/>
      <c r="I204" s="207"/>
      <c r="J204" s="16">
        <f t="shared" si="47"/>
        <v>4</v>
      </c>
      <c r="K204" s="16">
        <f t="shared" si="48"/>
        <v>2</v>
      </c>
      <c r="L204" s="16">
        <f t="shared" si="49"/>
        <v>2</v>
      </c>
      <c r="M204" s="16">
        <f t="shared" si="50"/>
        <v>0</v>
      </c>
      <c r="N204" s="16">
        <f t="shared" si="51"/>
        <v>4</v>
      </c>
      <c r="O204" s="16">
        <f t="shared" si="52"/>
        <v>3</v>
      </c>
      <c r="P204" s="16">
        <f t="shared" si="53"/>
        <v>7</v>
      </c>
      <c r="Q204" s="23" t="str">
        <f t="shared" si="54"/>
        <v>E</v>
      </c>
      <c r="R204" s="23">
        <f t="shared" si="55"/>
        <v>0</v>
      </c>
      <c r="S204" s="23">
        <f t="shared" si="56"/>
        <v>0</v>
      </c>
      <c r="T204" s="23" t="str">
        <f t="shared" si="57"/>
        <v>DS</v>
      </c>
      <c r="U204" s="93"/>
      <c r="V204" s="67"/>
      <c r="W204" s="67"/>
      <c r="X204" s="67"/>
      <c r="Y204" s="67"/>
      <c r="Z204" s="67"/>
    </row>
    <row r="205" spans="1:26" ht="15" x14ac:dyDescent="0.25">
      <c r="A205" s="25" t="str">
        <f t="shared" si="46"/>
        <v>ULR5523</v>
      </c>
      <c r="B205" s="332" t="s">
        <v>159</v>
      </c>
      <c r="C205" s="332"/>
      <c r="D205" s="332"/>
      <c r="E205" s="332"/>
      <c r="F205" s="332"/>
      <c r="G205" s="332"/>
      <c r="H205" s="332"/>
      <c r="I205" s="332"/>
      <c r="J205" s="16">
        <f t="shared" si="47"/>
        <v>4</v>
      </c>
      <c r="K205" s="16">
        <f t="shared" si="48"/>
        <v>2</v>
      </c>
      <c r="L205" s="16">
        <f t="shared" si="49"/>
        <v>2</v>
      </c>
      <c r="M205" s="16">
        <f t="shared" si="50"/>
        <v>0</v>
      </c>
      <c r="N205" s="16">
        <f t="shared" si="51"/>
        <v>4</v>
      </c>
      <c r="O205" s="16">
        <f t="shared" si="52"/>
        <v>3</v>
      </c>
      <c r="P205" s="16">
        <f t="shared" si="53"/>
        <v>7</v>
      </c>
      <c r="Q205" s="23" t="str">
        <f t="shared" si="54"/>
        <v>E</v>
      </c>
      <c r="R205" s="23">
        <f t="shared" si="55"/>
        <v>0</v>
      </c>
      <c r="S205" s="23">
        <f t="shared" si="56"/>
        <v>0</v>
      </c>
      <c r="T205" s="23" t="str">
        <f t="shared" si="57"/>
        <v>DS</v>
      </c>
      <c r="U205" s="93"/>
      <c r="V205" s="67"/>
      <c r="W205" s="67"/>
      <c r="X205" s="67"/>
      <c r="Y205" s="67"/>
      <c r="Z205" s="67"/>
    </row>
    <row r="206" spans="1:26" ht="15" x14ac:dyDescent="0.25">
      <c r="A206" s="25" t="str">
        <f t="shared" si="46"/>
        <v>ULR4314</v>
      </c>
      <c r="B206" s="332" t="s">
        <v>161</v>
      </c>
      <c r="C206" s="332"/>
      <c r="D206" s="332"/>
      <c r="E206" s="332"/>
      <c r="F206" s="332"/>
      <c r="G206" s="332"/>
      <c r="H206" s="332"/>
      <c r="I206" s="332"/>
      <c r="J206" s="16">
        <f t="shared" si="47"/>
        <v>4</v>
      </c>
      <c r="K206" s="16">
        <f t="shared" si="48"/>
        <v>2</v>
      </c>
      <c r="L206" s="16">
        <f t="shared" si="49"/>
        <v>2</v>
      </c>
      <c r="M206" s="16">
        <f t="shared" si="50"/>
        <v>0</v>
      </c>
      <c r="N206" s="16">
        <f t="shared" si="51"/>
        <v>4</v>
      </c>
      <c r="O206" s="16">
        <f t="shared" si="52"/>
        <v>3</v>
      </c>
      <c r="P206" s="16">
        <f t="shared" si="53"/>
        <v>7</v>
      </c>
      <c r="Q206" s="23" t="str">
        <f t="shared" si="54"/>
        <v>E</v>
      </c>
      <c r="R206" s="23">
        <f t="shared" si="55"/>
        <v>0</v>
      </c>
      <c r="S206" s="23">
        <f t="shared" si="56"/>
        <v>0</v>
      </c>
      <c r="T206" s="23" t="str">
        <f t="shared" si="57"/>
        <v>DS</v>
      </c>
      <c r="U206" s="93"/>
      <c r="V206" s="67"/>
      <c r="W206" s="67"/>
      <c r="X206" s="67"/>
      <c r="Y206" s="67"/>
      <c r="Z206" s="67"/>
    </row>
    <row r="207" spans="1:26" s="64" customFormat="1" ht="15" x14ac:dyDescent="0.25">
      <c r="A207" s="25" t="str">
        <f t="shared" si="46"/>
        <v>ULR5315</v>
      </c>
      <c r="B207" s="333" t="s">
        <v>163</v>
      </c>
      <c r="C207" s="334"/>
      <c r="D207" s="334"/>
      <c r="E207" s="334"/>
      <c r="F207" s="334"/>
      <c r="G207" s="334"/>
      <c r="H207" s="334"/>
      <c r="I207" s="335"/>
      <c r="J207" s="16">
        <f t="shared" si="47"/>
        <v>3</v>
      </c>
      <c r="K207" s="16">
        <f t="shared" si="48"/>
        <v>0</v>
      </c>
      <c r="L207" s="16">
        <f t="shared" si="49"/>
        <v>0</v>
      </c>
      <c r="M207" s="16">
        <f t="shared" si="50"/>
        <v>3</v>
      </c>
      <c r="N207" s="16">
        <f t="shared" si="51"/>
        <v>3</v>
      </c>
      <c r="O207" s="16">
        <f t="shared" si="52"/>
        <v>2</v>
      </c>
      <c r="P207" s="16">
        <f t="shared" si="53"/>
        <v>5</v>
      </c>
      <c r="Q207" s="23">
        <f t="shared" si="54"/>
        <v>0</v>
      </c>
      <c r="R207" s="23" t="str">
        <f t="shared" si="55"/>
        <v>C</v>
      </c>
      <c r="S207" s="23">
        <f t="shared" si="56"/>
        <v>0</v>
      </c>
      <c r="T207" s="23" t="str">
        <f t="shared" si="57"/>
        <v>DS</v>
      </c>
      <c r="U207" s="93"/>
      <c r="V207" s="67"/>
      <c r="W207" s="67"/>
      <c r="X207" s="67"/>
      <c r="Y207" s="67"/>
      <c r="Z207" s="67"/>
    </row>
    <row r="208" spans="1:26" s="64" customFormat="1" ht="15" x14ac:dyDescent="0.25">
      <c r="A208" s="25" t="str">
        <f t="shared" si="46"/>
        <v>ULR5625</v>
      </c>
      <c r="B208" s="333" t="s">
        <v>170</v>
      </c>
      <c r="C208" s="334"/>
      <c r="D208" s="334"/>
      <c r="E208" s="334"/>
      <c r="F208" s="334"/>
      <c r="G208" s="334"/>
      <c r="H208" s="334"/>
      <c r="I208" s="335"/>
      <c r="J208" s="16">
        <f t="shared" si="47"/>
        <v>4</v>
      </c>
      <c r="K208" s="16">
        <f t="shared" si="48"/>
        <v>2</v>
      </c>
      <c r="L208" s="16">
        <f t="shared" si="49"/>
        <v>0</v>
      </c>
      <c r="M208" s="16">
        <f t="shared" si="50"/>
        <v>2</v>
      </c>
      <c r="N208" s="16">
        <f t="shared" si="51"/>
        <v>4</v>
      </c>
      <c r="O208" s="16">
        <f t="shared" si="52"/>
        <v>3</v>
      </c>
      <c r="P208" s="16">
        <f t="shared" si="53"/>
        <v>7</v>
      </c>
      <c r="Q208" s="23">
        <f t="shared" si="54"/>
        <v>0</v>
      </c>
      <c r="R208" s="23" t="str">
        <f t="shared" si="55"/>
        <v>C</v>
      </c>
      <c r="S208" s="23">
        <f t="shared" si="56"/>
        <v>0</v>
      </c>
      <c r="T208" s="23" t="str">
        <f t="shared" si="57"/>
        <v>DS</v>
      </c>
      <c r="U208" s="93"/>
      <c r="V208" s="67"/>
      <c r="W208" s="67"/>
      <c r="X208" s="67"/>
      <c r="Y208" s="67"/>
      <c r="Z208" s="67"/>
    </row>
    <row r="209" spans="1:26" s="64" customFormat="1" ht="15" x14ac:dyDescent="0.25">
      <c r="A209" s="25" t="str">
        <f t="shared" si="46"/>
        <v>ULR5421</v>
      </c>
      <c r="B209" s="333" t="s">
        <v>172</v>
      </c>
      <c r="C209" s="342"/>
      <c r="D209" s="342"/>
      <c r="E209" s="342"/>
      <c r="F209" s="342"/>
      <c r="G209" s="342"/>
      <c r="H209" s="342"/>
      <c r="I209" s="343"/>
      <c r="J209" s="16">
        <f t="shared" si="47"/>
        <v>3</v>
      </c>
      <c r="K209" s="16">
        <f t="shared" si="48"/>
        <v>2</v>
      </c>
      <c r="L209" s="16">
        <f t="shared" si="49"/>
        <v>2</v>
      </c>
      <c r="M209" s="16">
        <f t="shared" si="50"/>
        <v>0</v>
      </c>
      <c r="N209" s="16">
        <f t="shared" si="51"/>
        <v>4</v>
      </c>
      <c r="O209" s="16">
        <f t="shared" si="52"/>
        <v>1</v>
      </c>
      <c r="P209" s="16">
        <f t="shared" si="53"/>
        <v>5</v>
      </c>
      <c r="Q209" s="23" t="str">
        <f t="shared" si="54"/>
        <v>E</v>
      </c>
      <c r="R209" s="23">
        <f t="shared" si="55"/>
        <v>0</v>
      </c>
      <c r="S209" s="23">
        <f t="shared" si="56"/>
        <v>0</v>
      </c>
      <c r="T209" s="23" t="str">
        <f t="shared" si="57"/>
        <v>DS</v>
      </c>
      <c r="U209" s="93"/>
      <c r="V209" s="67"/>
      <c r="W209" s="67"/>
      <c r="X209" s="67"/>
      <c r="Y209" s="67"/>
      <c r="Z209" s="67"/>
    </row>
    <row r="210" spans="1:26" s="64" customFormat="1" ht="15" x14ac:dyDescent="0.25">
      <c r="A210" s="25" t="str">
        <f t="shared" si="46"/>
        <v>ULR5423</v>
      </c>
      <c r="B210" s="332" t="s">
        <v>174</v>
      </c>
      <c r="C210" s="332"/>
      <c r="D210" s="332"/>
      <c r="E210" s="332"/>
      <c r="F210" s="332"/>
      <c r="G210" s="332"/>
      <c r="H210" s="332"/>
      <c r="I210" s="332"/>
      <c r="J210" s="16">
        <f t="shared" si="47"/>
        <v>4</v>
      </c>
      <c r="K210" s="16">
        <f t="shared" si="48"/>
        <v>2</v>
      </c>
      <c r="L210" s="16">
        <f t="shared" si="49"/>
        <v>2</v>
      </c>
      <c r="M210" s="16">
        <f t="shared" si="50"/>
        <v>0</v>
      </c>
      <c r="N210" s="16">
        <f t="shared" si="51"/>
        <v>4</v>
      </c>
      <c r="O210" s="16">
        <f t="shared" si="52"/>
        <v>3</v>
      </c>
      <c r="P210" s="16">
        <f t="shared" si="53"/>
        <v>7</v>
      </c>
      <c r="Q210" s="23" t="str">
        <f t="shared" si="54"/>
        <v>E</v>
      </c>
      <c r="R210" s="23">
        <f t="shared" si="55"/>
        <v>0</v>
      </c>
      <c r="S210" s="23">
        <f t="shared" si="56"/>
        <v>0</v>
      </c>
      <c r="T210" s="23" t="str">
        <f t="shared" si="57"/>
        <v>DS</v>
      </c>
      <c r="U210" s="93"/>
      <c r="V210" s="67"/>
      <c r="W210" s="67"/>
      <c r="X210" s="67"/>
      <c r="Y210" s="67"/>
      <c r="Z210" s="67"/>
    </row>
    <row r="211" spans="1:26" s="64" customFormat="1" ht="15" x14ac:dyDescent="0.25">
      <c r="A211" s="25" t="str">
        <f t="shared" si="46"/>
        <v>ULR5424</v>
      </c>
      <c r="B211" s="333" t="s">
        <v>177</v>
      </c>
      <c r="C211" s="334"/>
      <c r="D211" s="334"/>
      <c r="E211" s="334"/>
      <c r="F211" s="334"/>
      <c r="G211" s="334"/>
      <c r="H211" s="334"/>
      <c r="I211" s="335"/>
      <c r="J211" s="16">
        <f t="shared" si="47"/>
        <v>3</v>
      </c>
      <c r="K211" s="16">
        <f t="shared" si="48"/>
        <v>0</v>
      </c>
      <c r="L211" s="16">
        <f t="shared" si="49"/>
        <v>0</v>
      </c>
      <c r="M211" s="16">
        <f t="shared" si="50"/>
        <v>2</v>
      </c>
      <c r="N211" s="16">
        <f t="shared" si="51"/>
        <v>2</v>
      </c>
      <c r="O211" s="16">
        <f t="shared" si="52"/>
        <v>3</v>
      </c>
      <c r="P211" s="16">
        <f t="shared" si="53"/>
        <v>5</v>
      </c>
      <c r="Q211" s="23">
        <f t="shared" si="54"/>
        <v>0</v>
      </c>
      <c r="R211" s="23" t="str">
        <f t="shared" si="55"/>
        <v>C</v>
      </c>
      <c r="S211" s="23">
        <f t="shared" si="56"/>
        <v>0</v>
      </c>
      <c r="T211" s="23" t="str">
        <f t="shared" si="57"/>
        <v>DS</v>
      </c>
      <c r="U211" s="93"/>
      <c r="V211" s="67"/>
      <c r="W211" s="67"/>
      <c r="X211" s="67"/>
      <c r="Y211" s="67"/>
      <c r="Z211" s="67"/>
    </row>
    <row r="212" spans="1:26" s="64" customFormat="1" ht="15" x14ac:dyDescent="0.25">
      <c r="A212" s="25" t="str">
        <f t="shared" si="46"/>
        <v>ULR4521</v>
      </c>
      <c r="B212" s="333" t="s">
        <v>181</v>
      </c>
      <c r="C212" s="334"/>
      <c r="D212" s="334"/>
      <c r="E212" s="334"/>
      <c r="F212" s="334"/>
      <c r="G212" s="334"/>
      <c r="H212" s="334"/>
      <c r="I212" s="335"/>
      <c r="J212" s="16">
        <f t="shared" si="47"/>
        <v>5</v>
      </c>
      <c r="K212" s="16">
        <f t="shared" si="48"/>
        <v>2</v>
      </c>
      <c r="L212" s="16">
        <f t="shared" si="49"/>
        <v>2</v>
      </c>
      <c r="M212" s="16">
        <f t="shared" si="50"/>
        <v>0</v>
      </c>
      <c r="N212" s="16">
        <f t="shared" si="51"/>
        <v>4</v>
      </c>
      <c r="O212" s="16">
        <f t="shared" si="52"/>
        <v>5</v>
      </c>
      <c r="P212" s="16">
        <f t="shared" si="53"/>
        <v>9</v>
      </c>
      <c r="Q212" s="23" t="str">
        <f t="shared" si="54"/>
        <v>E</v>
      </c>
      <c r="R212" s="23">
        <f t="shared" si="55"/>
        <v>0</v>
      </c>
      <c r="S212" s="23">
        <f t="shared" si="56"/>
        <v>0</v>
      </c>
      <c r="T212" s="23" t="str">
        <f t="shared" si="57"/>
        <v>DS</v>
      </c>
      <c r="U212" s="93"/>
      <c r="V212" s="67"/>
      <c r="W212" s="67"/>
      <c r="X212" s="67"/>
      <c r="Y212" s="67"/>
      <c r="Z212" s="67"/>
    </row>
    <row r="213" spans="1:26" s="64" customFormat="1" ht="15" x14ac:dyDescent="0.25">
      <c r="A213" s="25" t="str">
        <f t="shared" si="46"/>
        <v>ULR5522</v>
      </c>
      <c r="B213" s="333" t="s">
        <v>183</v>
      </c>
      <c r="C213" s="334"/>
      <c r="D213" s="334"/>
      <c r="E213" s="334"/>
      <c r="F213" s="334"/>
      <c r="G213" s="334"/>
      <c r="H213" s="334"/>
      <c r="I213" s="335"/>
      <c r="J213" s="16">
        <f t="shared" si="47"/>
        <v>5</v>
      </c>
      <c r="K213" s="16">
        <f t="shared" si="48"/>
        <v>2</v>
      </c>
      <c r="L213" s="16">
        <f t="shared" si="49"/>
        <v>2</v>
      </c>
      <c r="M213" s="16">
        <f t="shared" si="50"/>
        <v>0</v>
      </c>
      <c r="N213" s="16">
        <f t="shared" si="51"/>
        <v>4</v>
      </c>
      <c r="O213" s="16">
        <f t="shared" si="52"/>
        <v>5</v>
      </c>
      <c r="P213" s="16">
        <f t="shared" si="53"/>
        <v>9</v>
      </c>
      <c r="Q213" s="23" t="str">
        <f t="shared" si="54"/>
        <v>E</v>
      </c>
      <c r="R213" s="23">
        <f t="shared" si="55"/>
        <v>0</v>
      </c>
      <c r="S213" s="23">
        <f t="shared" si="56"/>
        <v>0</v>
      </c>
      <c r="T213" s="23" t="str">
        <f t="shared" si="57"/>
        <v>DS</v>
      </c>
      <c r="U213" s="93"/>
      <c r="V213" s="67"/>
      <c r="W213" s="67"/>
      <c r="X213" s="67"/>
      <c r="Y213" s="67"/>
      <c r="Z213" s="67"/>
    </row>
    <row r="214" spans="1:26" s="64" customFormat="1" ht="15" x14ac:dyDescent="0.25">
      <c r="A214" s="25" t="str">
        <f t="shared" si="46"/>
        <v>ULR4209</v>
      </c>
      <c r="B214" s="333" t="s">
        <v>185</v>
      </c>
      <c r="C214" s="334"/>
      <c r="D214" s="334"/>
      <c r="E214" s="334"/>
      <c r="F214" s="334"/>
      <c r="G214" s="334"/>
      <c r="H214" s="334"/>
      <c r="I214" s="335"/>
      <c r="J214" s="16">
        <f t="shared" si="47"/>
        <v>5</v>
      </c>
      <c r="K214" s="16">
        <f t="shared" si="48"/>
        <v>2</v>
      </c>
      <c r="L214" s="16">
        <f t="shared" si="49"/>
        <v>1</v>
      </c>
      <c r="M214" s="16">
        <f t="shared" si="50"/>
        <v>0</v>
      </c>
      <c r="N214" s="16">
        <f t="shared" si="51"/>
        <v>3</v>
      </c>
      <c r="O214" s="16">
        <f t="shared" si="52"/>
        <v>6</v>
      </c>
      <c r="P214" s="16">
        <f t="shared" si="53"/>
        <v>9</v>
      </c>
      <c r="Q214" s="23">
        <f t="shared" si="54"/>
        <v>0</v>
      </c>
      <c r="R214" s="23">
        <f t="shared" si="55"/>
        <v>0</v>
      </c>
      <c r="S214" s="23" t="str">
        <f t="shared" si="56"/>
        <v>VP</v>
      </c>
      <c r="T214" s="23" t="str">
        <f t="shared" si="57"/>
        <v>DS</v>
      </c>
      <c r="U214" s="93"/>
      <c r="V214" s="67"/>
      <c r="W214" s="67"/>
      <c r="X214" s="67"/>
      <c r="Y214" s="67"/>
      <c r="Z214" s="67"/>
    </row>
    <row r="215" spans="1:26" s="64" customFormat="1" ht="15" x14ac:dyDescent="0.25">
      <c r="A215" s="25" t="str">
        <f t="shared" si="46"/>
        <v>ULR5524</v>
      </c>
      <c r="B215" s="333" t="s">
        <v>188</v>
      </c>
      <c r="C215" s="334"/>
      <c r="D215" s="334"/>
      <c r="E215" s="334"/>
      <c r="F215" s="334"/>
      <c r="G215" s="334"/>
      <c r="H215" s="334"/>
      <c r="I215" s="335"/>
      <c r="J215" s="16">
        <f t="shared" si="47"/>
        <v>3</v>
      </c>
      <c r="K215" s="16">
        <f t="shared" si="48"/>
        <v>0</v>
      </c>
      <c r="L215" s="16">
        <f t="shared" si="49"/>
        <v>2</v>
      </c>
      <c r="M215" s="16">
        <f t="shared" si="50"/>
        <v>0</v>
      </c>
      <c r="N215" s="16">
        <f t="shared" si="51"/>
        <v>2</v>
      </c>
      <c r="O215" s="16">
        <f t="shared" si="52"/>
        <v>3</v>
      </c>
      <c r="P215" s="16">
        <f t="shared" si="53"/>
        <v>5</v>
      </c>
      <c r="Q215" s="23">
        <f t="shared" si="54"/>
        <v>0</v>
      </c>
      <c r="R215" s="23" t="str">
        <f t="shared" si="55"/>
        <v>C</v>
      </c>
      <c r="S215" s="23">
        <f t="shared" si="56"/>
        <v>0</v>
      </c>
      <c r="T215" s="23" t="str">
        <f t="shared" si="57"/>
        <v>DS</v>
      </c>
      <c r="U215" s="93"/>
      <c r="V215" s="67"/>
      <c r="W215" s="67"/>
      <c r="X215" s="67"/>
      <c r="Y215" s="67"/>
      <c r="Z215" s="67"/>
    </row>
    <row r="216" spans="1:26" s="64" customFormat="1" ht="15" x14ac:dyDescent="0.25">
      <c r="A216" s="25" t="str">
        <f t="shared" si="46"/>
        <v>ULX0001</v>
      </c>
      <c r="B216" s="332" t="s">
        <v>104</v>
      </c>
      <c r="C216" s="332"/>
      <c r="D216" s="332"/>
      <c r="E216" s="332"/>
      <c r="F216" s="332"/>
      <c r="G216" s="332"/>
      <c r="H216" s="332"/>
      <c r="I216" s="332"/>
      <c r="J216" s="16">
        <f t="shared" si="47"/>
        <v>4</v>
      </c>
      <c r="K216" s="16">
        <f t="shared" si="48"/>
        <v>2</v>
      </c>
      <c r="L216" s="16">
        <f t="shared" si="49"/>
        <v>1</v>
      </c>
      <c r="M216" s="16">
        <f t="shared" si="50"/>
        <v>0</v>
      </c>
      <c r="N216" s="16">
        <f t="shared" si="51"/>
        <v>3</v>
      </c>
      <c r="O216" s="16">
        <f t="shared" si="52"/>
        <v>4</v>
      </c>
      <c r="P216" s="16">
        <f t="shared" si="53"/>
        <v>7</v>
      </c>
      <c r="Q216" s="23">
        <f t="shared" si="54"/>
        <v>0</v>
      </c>
      <c r="R216" s="23" t="str">
        <f t="shared" si="55"/>
        <v>C</v>
      </c>
      <c r="S216" s="23">
        <f t="shared" si="56"/>
        <v>0</v>
      </c>
      <c r="T216" s="23" t="str">
        <f t="shared" si="57"/>
        <v>DS</v>
      </c>
      <c r="U216" s="93"/>
      <c r="V216" s="67"/>
      <c r="W216" s="67"/>
      <c r="X216" s="67"/>
      <c r="Y216" s="67"/>
      <c r="Z216" s="67"/>
    </row>
    <row r="217" spans="1:26" ht="15" x14ac:dyDescent="0.25">
      <c r="A217" s="25" t="str">
        <f t="shared" si="46"/>
        <v>ULX0001</v>
      </c>
      <c r="B217" s="332" t="s">
        <v>105</v>
      </c>
      <c r="C217" s="332"/>
      <c r="D217" s="332"/>
      <c r="E217" s="332"/>
      <c r="F217" s="332"/>
      <c r="G217" s="332"/>
      <c r="H217" s="332"/>
      <c r="I217" s="332"/>
      <c r="J217" s="16">
        <f t="shared" si="47"/>
        <v>4</v>
      </c>
      <c r="K217" s="16">
        <f t="shared" si="48"/>
        <v>2</v>
      </c>
      <c r="L217" s="16">
        <f t="shared" si="49"/>
        <v>1</v>
      </c>
      <c r="M217" s="16">
        <f t="shared" si="50"/>
        <v>0</v>
      </c>
      <c r="N217" s="16">
        <f t="shared" si="51"/>
        <v>3</v>
      </c>
      <c r="O217" s="16">
        <f t="shared" si="52"/>
        <v>4</v>
      </c>
      <c r="P217" s="16">
        <f t="shared" si="53"/>
        <v>7</v>
      </c>
      <c r="Q217" s="23">
        <f t="shared" si="54"/>
        <v>0</v>
      </c>
      <c r="R217" s="23" t="str">
        <f t="shared" si="55"/>
        <v>C</v>
      </c>
      <c r="S217" s="23">
        <f t="shared" si="56"/>
        <v>0</v>
      </c>
      <c r="T217" s="23" t="str">
        <f t="shared" si="57"/>
        <v>DS</v>
      </c>
      <c r="U217" s="93"/>
      <c r="V217" s="67"/>
      <c r="W217" s="67"/>
      <c r="X217" s="67"/>
      <c r="Y217" s="67"/>
      <c r="Z217" s="67"/>
    </row>
    <row r="218" spans="1:26" ht="15" x14ac:dyDescent="0.25">
      <c r="A218" s="25" t="str">
        <f t="shared" si="46"/>
        <v>ULX0001</v>
      </c>
      <c r="B218" s="207" t="s">
        <v>108</v>
      </c>
      <c r="C218" s="207"/>
      <c r="D218" s="207"/>
      <c r="E218" s="207"/>
      <c r="F218" s="207"/>
      <c r="G218" s="207"/>
      <c r="H218" s="207"/>
      <c r="I218" s="207"/>
      <c r="J218" s="16">
        <f t="shared" si="47"/>
        <v>4</v>
      </c>
      <c r="K218" s="16">
        <f t="shared" si="48"/>
        <v>2</v>
      </c>
      <c r="L218" s="16">
        <f t="shared" si="49"/>
        <v>1</v>
      </c>
      <c r="M218" s="16">
        <f t="shared" si="50"/>
        <v>0</v>
      </c>
      <c r="N218" s="16">
        <f t="shared" si="51"/>
        <v>3</v>
      </c>
      <c r="O218" s="16">
        <f t="shared" si="52"/>
        <v>4</v>
      </c>
      <c r="P218" s="16">
        <f t="shared" si="53"/>
        <v>7</v>
      </c>
      <c r="Q218" s="23">
        <f t="shared" si="54"/>
        <v>0</v>
      </c>
      <c r="R218" s="23" t="str">
        <f t="shared" si="55"/>
        <v>C</v>
      </c>
      <c r="S218" s="23">
        <f t="shared" si="56"/>
        <v>0</v>
      </c>
      <c r="T218" s="23" t="str">
        <f t="shared" si="57"/>
        <v>DS</v>
      </c>
      <c r="U218" s="93"/>
      <c r="V218" s="67"/>
      <c r="W218" s="67"/>
      <c r="X218" s="67"/>
      <c r="Y218" s="67"/>
      <c r="Z218" s="67"/>
    </row>
    <row r="219" spans="1:26" ht="15" x14ac:dyDescent="0.25">
      <c r="A219" s="25" t="str">
        <f t="shared" si="46"/>
        <v>ULX0005</v>
      </c>
      <c r="B219" s="207" t="s">
        <v>109</v>
      </c>
      <c r="C219" s="207"/>
      <c r="D219" s="207"/>
      <c r="E219" s="207"/>
      <c r="F219" s="207"/>
      <c r="G219" s="207"/>
      <c r="H219" s="207"/>
      <c r="I219" s="207"/>
      <c r="J219" s="16">
        <f t="shared" si="47"/>
        <v>6</v>
      </c>
      <c r="K219" s="16">
        <f t="shared" si="48"/>
        <v>2</v>
      </c>
      <c r="L219" s="16">
        <f t="shared" si="49"/>
        <v>1</v>
      </c>
      <c r="M219" s="16">
        <f t="shared" si="50"/>
        <v>0</v>
      </c>
      <c r="N219" s="16">
        <f t="shared" si="51"/>
        <v>3</v>
      </c>
      <c r="O219" s="16">
        <f t="shared" si="52"/>
        <v>8</v>
      </c>
      <c r="P219" s="16">
        <f t="shared" si="53"/>
        <v>11</v>
      </c>
      <c r="Q219" s="23">
        <f t="shared" si="54"/>
        <v>0</v>
      </c>
      <c r="R219" s="23" t="str">
        <f t="shared" si="55"/>
        <v>C</v>
      </c>
      <c r="S219" s="23">
        <f t="shared" si="56"/>
        <v>0</v>
      </c>
      <c r="T219" s="23" t="str">
        <f t="shared" si="57"/>
        <v>DS</v>
      </c>
      <c r="U219" s="93"/>
      <c r="V219" s="67"/>
      <c r="W219" s="67"/>
      <c r="X219" s="67"/>
      <c r="Y219" s="67"/>
      <c r="Z219" s="67"/>
    </row>
    <row r="220" spans="1:26" ht="15" x14ac:dyDescent="0.25">
      <c r="A220" s="25" t="str">
        <f t="shared" si="46"/>
        <v>ULX0005</v>
      </c>
      <c r="B220" s="207" t="s">
        <v>110</v>
      </c>
      <c r="C220" s="207"/>
      <c r="D220" s="207"/>
      <c r="E220" s="207"/>
      <c r="F220" s="207"/>
      <c r="G220" s="207"/>
      <c r="H220" s="207"/>
      <c r="I220" s="207"/>
      <c r="J220" s="16">
        <f t="shared" si="47"/>
        <v>6</v>
      </c>
      <c r="K220" s="16">
        <f t="shared" si="48"/>
        <v>2</v>
      </c>
      <c r="L220" s="16">
        <f t="shared" si="49"/>
        <v>1</v>
      </c>
      <c r="M220" s="16">
        <f t="shared" si="50"/>
        <v>0</v>
      </c>
      <c r="N220" s="16">
        <f t="shared" si="51"/>
        <v>3</v>
      </c>
      <c r="O220" s="16">
        <f t="shared" si="52"/>
        <v>8</v>
      </c>
      <c r="P220" s="16">
        <f t="shared" si="53"/>
        <v>11</v>
      </c>
      <c r="Q220" s="23" t="str">
        <f t="shared" si="54"/>
        <v>E</v>
      </c>
      <c r="R220" s="23">
        <f t="shared" si="55"/>
        <v>0</v>
      </c>
      <c r="S220" s="23">
        <f t="shared" si="56"/>
        <v>0</v>
      </c>
      <c r="T220" s="23" t="str">
        <f t="shared" si="57"/>
        <v>DS</v>
      </c>
      <c r="U220" s="93"/>
      <c r="V220" s="67"/>
      <c r="W220" s="67"/>
      <c r="X220" s="67"/>
      <c r="Y220" s="67"/>
      <c r="Z220" s="67"/>
    </row>
    <row r="221" spans="1:26" s="153" customFormat="1" ht="15" x14ac:dyDescent="0.25">
      <c r="A221" s="25" t="str">
        <f t="shared" si="46"/>
        <v>ULX0009</v>
      </c>
      <c r="B221" s="344" t="s">
        <v>111</v>
      </c>
      <c r="C221" s="345"/>
      <c r="D221" s="345"/>
      <c r="E221" s="345"/>
      <c r="F221" s="345"/>
      <c r="G221" s="345"/>
      <c r="H221" s="345"/>
      <c r="I221" s="346"/>
      <c r="J221" s="16">
        <f t="shared" si="47"/>
        <v>4</v>
      </c>
      <c r="K221" s="16">
        <f t="shared" si="48"/>
        <v>2</v>
      </c>
      <c r="L221" s="16">
        <f t="shared" si="49"/>
        <v>2</v>
      </c>
      <c r="M221" s="16">
        <f t="shared" si="50"/>
        <v>0</v>
      </c>
      <c r="N221" s="16">
        <f t="shared" si="51"/>
        <v>4</v>
      </c>
      <c r="O221" s="16">
        <f t="shared" si="52"/>
        <v>3</v>
      </c>
      <c r="P221" s="16">
        <f t="shared" si="53"/>
        <v>7</v>
      </c>
      <c r="Q221" s="23">
        <f t="shared" si="54"/>
        <v>0</v>
      </c>
      <c r="R221" s="23" t="str">
        <f t="shared" si="55"/>
        <v>C</v>
      </c>
      <c r="S221" s="23">
        <f t="shared" si="56"/>
        <v>0</v>
      </c>
      <c r="T221" s="23" t="str">
        <f t="shared" si="57"/>
        <v>DS</v>
      </c>
      <c r="U221" s="93"/>
      <c r="V221" s="67"/>
      <c r="W221" s="67"/>
      <c r="X221" s="67"/>
      <c r="Y221" s="67"/>
      <c r="Z221" s="67"/>
    </row>
    <row r="222" spans="1:26" ht="15" x14ac:dyDescent="0.25">
      <c r="A222" s="25" t="str">
        <f t="shared" si="46"/>
        <v>ULX0009</v>
      </c>
      <c r="B222" s="344" t="s">
        <v>199</v>
      </c>
      <c r="C222" s="345"/>
      <c r="D222" s="345"/>
      <c r="E222" s="345"/>
      <c r="F222" s="345"/>
      <c r="G222" s="345"/>
      <c r="H222" s="345"/>
      <c r="I222" s="346"/>
      <c r="J222" s="16">
        <f t="shared" si="47"/>
        <v>4</v>
      </c>
      <c r="K222" s="16">
        <f t="shared" si="48"/>
        <v>2</v>
      </c>
      <c r="L222" s="16">
        <f t="shared" si="49"/>
        <v>2</v>
      </c>
      <c r="M222" s="16">
        <f t="shared" si="50"/>
        <v>0</v>
      </c>
      <c r="N222" s="16">
        <f t="shared" si="51"/>
        <v>4</v>
      </c>
      <c r="O222" s="16">
        <f t="shared" si="52"/>
        <v>3</v>
      </c>
      <c r="P222" s="16">
        <f t="shared" si="53"/>
        <v>7</v>
      </c>
      <c r="Q222" s="23">
        <f t="shared" si="54"/>
        <v>0</v>
      </c>
      <c r="R222" s="23" t="str">
        <f t="shared" si="55"/>
        <v>C</v>
      </c>
      <c r="S222" s="23">
        <f t="shared" si="56"/>
        <v>0</v>
      </c>
      <c r="T222" s="23" t="str">
        <f t="shared" si="57"/>
        <v>DS</v>
      </c>
      <c r="U222" s="93"/>
      <c r="V222" s="67"/>
      <c r="W222" s="67"/>
      <c r="X222" s="67"/>
      <c r="Y222" s="67"/>
      <c r="Z222" s="67"/>
    </row>
    <row r="223" spans="1:26" ht="15" x14ac:dyDescent="0.25">
      <c r="A223" s="89" t="s">
        <v>28</v>
      </c>
      <c r="B223" s="271"/>
      <c r="C223" s="271"/>
      <c r="D223" s="271"/>
      <c r="E223" s="271"/>
      <c r="F223" s="271"/>
      <c r="G223" s="271"/>
      <c r="H223" s="271"/>
      <c r="I223" s="271"/>
      <c r="J223" s="18">
        <f t="shared" ref="J223:P223" si="58">SUM(J200:J222)</f>
        <v>96</v>
      </c>
      <c r="K223" s="18">
        <f t="shared" si="58"/>
        <v>40</v>
      </c>
      <c r="L223" s="18">
        <f t="shared" si="58"/>
        <v>33</v>
      </c>
      <c r="M223" s="18">
        <f t="shared" si="58"/>
        <v>7</v>
      </c>
      <c r="N223" s="18">
        <f t="shared" si="58"/>
        <v>80</v>
      </c>
      <c r="O223" s="18">
        <f t="shared" si="58"/>
        <v>89</v>
      </c>
      <c r="P223" s="18">
        <f t="shared" si="58"/>
        <v>169</v>
      </c>
      <c r="Q223" s="89">
        <f>COUNTIF(Q200:Q222,"E")</f>
        <v>11</v>
      </c>
      <c r="R223" s="89">
        <f>COUNTIF(R200:R222,"C")</f>
        <v>11</v>
      </c>
      <c r="S223" s="89">
        <f>COUNTIF(S200:S222,"VP")</f>
        <v>1</v>
      </c>
      <c r="T223" s="90">
        <f>COUNTA(T200:T222)</f>
        <v>23</v>
      </c>
      <c r="U223" s="93"/>
      <c r="V223" s="67"/>
      <c r="W223" s="67"/>
      <c r="X223" s="67"/>
      <c r="Y223" s="67"/>
      <c r="Z223" s="67"/>
    </row>
    <row r="224" spans="1:26" ht="15" x14ac:dyDescent="0.25">
      <c r="A224" s="206" t="s">
        <v>76</v>
      </c>
      <c r="B224" s="206"/>
      <c r="C224" s="206"/>
      <c r="D224" s="206"/>
      <c r="E224" s="206"/>
      <c r="F224" s="206"/>
      <c r="G224" s="206"/>
      <c r="H224" s="206"/>
      <c r="I224" s="206"/>
      <c r="J224" s="206"/>
      <c r="K224" s="206"/>
      <c r="L224" s="206"/>
      <c r="M224" s="206"/>
      <c r="N224" s="206"/>
      <c r="O224" s="206"/>
      <c r="P224" s="206"/>
      <c r="Q224" s="206"/>
      <c r="R224" s="206"/>
      <c r="S224" s="206"/>
      <c r="T224" s="206"/>
      <c r="U224" s="93"/>
      <c r="V224" s="67"/>
      <c r="W224" s="67"/>
      <c r="X224" s="67"/>
      <c r="Y224" s="67"/>
      <c r="Z224" s="67"/>
    </row>
    <row r="225" spans="1:26" ht="15" x14ac:dyDescent="0.25">
      <c r="A225" s="25" t="str">
        <f>IF(ISNA(INDEX($A$37:$T$188,MATCH($B225,$B$37:$B$188,0),1)),"",INDEX($A$37:$T$188,MATCH($B225,$B$37:$B$188,0),1))</f>
        <v>ULR5622</v>
      </c>
      <c r="B225" s="207" t="s">
        <v>192</v>
      </c>
      <c r="C225" s="207"/>
      <c r="D225" s="207"/>
      <c r="E225" s="207"/>
      <c r="F225" s="207"/>
      <c r="G225" s="207"/>
      <c r="H225" s="207"/>
      <c r="I225" s="207"/>
      <c r="J225" s="16">
        <f>IF(ISNA(INDEX($A$37:$T$188,MATCH($B225,$B$37:$B$188,0),10)),"",INDEX($A$37:$T$188,MATCH($B225,$B$37:$B$188,0),10))</f>
        <v>4</v>
      </c>
      <c r="K225" s="16">
        <f>IF(ISNA(INDEX($A$37:$T$188,MATCH($B225,$B$37:$B$188,0),11)),"",INDEX($A$37:$T$188,MATCH($B225,$B$37:$B$188,0),11))</f>
        <v>2</v>
      </c>
      <c r="L225" s="16">
        <f>IF(ISNA(INDEX($A$37:$T$188,MATCH($B225,$B$37:$B$188,0),12)),"",INDEX($A$37:$T$188,MATCH($B225,$B$37:$B$188,0),12))</f>
        <v>2</v>
      </c>
      <c r="M225" s="16">
        <f>IF(ISNA(INDEX($A$37:$T$188,MATCH($B225,$B$37:$B$188,0),13)),"",INDEX($A$37:$T$188,MATCH($B225,$B$37:$B$188,0),13))</f>
        <v>0</v>
      </c>
      <c r="N225" s="16">
        <f>IF(ISNA(INDEX($A$37:$T$188,MATCH($B225,$B$37:$B$188,0),14)),"",INDEX($A$37:$T$188,MATCH($B225,$B$37:$B$188,0),14))</f>
        <v>4</v>
      </c>
      <c r="O225" s="16">
        <f>IF(ISNA(INDEX($A$37:$T$188,MATCH($B225,$B$37:$B$188,0),15)),"",INDEX($A$37:$T$188,MATCH($B225,$B$37:$B$188,0),15))</f>
        <v>4</v>
      </c>
      <c r="P225" s="16">
        <f>IF(ISNA(INDEX($A$37:$T$188,MATCH($B225,$B$37:$B$188,0),16)),"",INDEX($A$37:$T$188,MATCH($B225,$B$37:$B$188,0),16))</f>
        <v>8</v>
      </c>
      <c r="Q225" s="23" t="str">
        <f>IF(ISNA(INDEX($A$37:$T$188,MATCH($B225,$B$37:$B$188,0),17)),"",INDEX($A$37:$T$188,MATCH($B225,$B$37:$B$188,0),17))</f>
        <v>E</v>
      </c>
      <c r="R225" s="23">
        <f>IF(ISNA(INDEX($A$37:$T$188,MATCH($B225,$B$37:$B$188,0),18)),"",INDEX($A$37:$T$188,MATCH($B225,$B$37:$B$188,0),18))</f>
        <v>0</v>
      </c>
      <c r="S225" s="23">
        <f>IF(ISNA(INDEX($A$37:$T$188,MATCH($B225,$B$37:$B$188,0),19)),"",INDEX($A$37:$T$188,MATCH($B225,$B$37:$B$188,0),19))</f>
        <v>0</v>
      </c>
      <c r="T225" s="23" t="str">
        <f>IF(ISNA(INDEX($A$37:$T$188,MATCH($B225,$B$37:$B$188,0),20)),"",INDEX($A$37:$T$188,MATCH($B225,$B$37:$B$188,0),20))</f>
        <v>DS</v>
      </c>
      <c r="U225" s="93"/>
      <c r="V225" s="67"/>
      <c r="W225" s="67"/>
      <c r="X225" s="67"/>
      <c r="Y225" s="67"/>
      <c r="Z225" s="67"/>
    </row>
    <row r="226" spans="1:26" x14ac:dyDescent="0.2">
      <c r="A226" s="25" t="str">
        <f>IF(ISNA(INDEX($A$37:$T$188,MATCH($B226,$B$37:$B$188,0),1)),"",INDEX($A$37:$T$188,MATCH($B226,$B$37:$B$188,0),1))</f>
        <v>ULR5623</v>
      </c>
      <c r="B226" s="207" t="s">
        <v>194</v>
      </c>
      <c r="C226" s="207"/>
      <c r="D226" s="207"/>
      <c r="E226" s="207"/>
      <c r="F226" s="207"/>
      <c r="G226" s="207"/>
      <c r="H226" s="207"/>
      <c r="I226" s="207"/>
      <c r="J226" s="16">
        <f>IF(ISNA(INDEX($A$37:$T$188,MATCH($B226,$B$37:$B$188,0),10)),"",INDEX($A$37:$T$188,MATCH($B226,$B$37:$B$188,0),10))</f>
        <v>4</v>
      </c>
      <c r="K226" s="16">
        <f>IF(ISNA(INDEX($A$37:$T$188,MATCH($B226,$B$37:$B$188,0),11)),"",INDEX($A$37:$T$188,MATCH($B226,$B$37:$B$188,0),11))</f>
        <v>2</v>
      </c>
      <c r="L226" s="16">
        <f>IF(ISNA(INDEX($A$37:$T$188,MATCH($B226,$B$37:$B$188,0),12)),"",INDEX($A$37:$T$188,MATCH($B226,$B$37:$B$188,0),12))</f>
        <v>2</v>
      </c>
      <c r="M226" s="16">
        <f>IF(ISNA(INDEX($A$37:$T$188,MATCH($B226,$B$37:$B$188,0),13)),"",INDEX($A$37:$T$188,MATCH($B226,$B$37:$B$188,0),13))</f>
        <v>0</v>
      </c>
      <c r="N226" s="16">
        <f>IF(ISNA(INDEX($A$37:$T$188,MATCH($B226,$B$37:$B$188,0),14)),"",INDEX($A$37:$T$188,MATCH($B226,$B$37:$B$188,0),14))</f>
        <v>4</v>
      </c>
      <c r="O226" s="16">
        <f>IF(ISNA(INDEX($A$37:$T$188,MATCH($B226,$B$37:$B$188,0),15)),"",INDEX($A$37:$T$188,MATCH($B226,$B$37:$B$188,0),15))</f>
        <v>4</v>
      </c>
      <c r="P226" s="16">
        <f>IF(ISNA(INDEX($A$37:$T$188,MATCH($B226,$B$37:$B$188,0),16)),"",INDEX($A$37:$T$188,MATCH($B226,$B$37:$B$188,0),16))</f>
        <v>8</v>
      </c>
      <c r="Q226" s="23" t="str">
        <f>IF(ISNA(INDEX($A$37:$T$188,MATCH($B226,$B$37:$B$188,0),17)),"",INDEX($A$37:$T$188,MATCH($B226,$B$37:$B$188,0),17))</f>
        <v>E</v>
      </c>
      <c r="R226" s="23">
        <f>IF(ISNA(INDEX($A$37:$T$188,MATCH($B226,$B$37:$B$188,0),18)),"",INDEX($A$37:$T$188,MATCH($B226,$B$37:$B$188,0),18))</f>
        <v>0</v>
      </c>
      <c r="S226" s="23">
        <f>IF(ISNA(INDEX($A$37:$T$188,MATCH($B226,$B$37:$B$188,0),19)),"",INDEX($A$37:$T$188,MATCH($B226,$B$37:$B$188,0),19))</f>
        <v>0</v>
      </c>
      <c r="T226" s="23" t="str">
        <f>IF(ISNA(INDEX($A$37:$T$188,MATCH($B226,$B$37:$B$188,0),20)),"",INDEX($A$37:$T$188,MATCH($B226,$B$37:$B$188,0),20))</f>
        <v>DS</v>
      </c>
      <c r="U226" s="52"/>
    </row>
    <row r="227" spans="1:26" s="64" customFormat="1" x14ac:dyDescent="0.2">
      <c r="A227" s="25" t="str">
        <f>IF(ISNA(INDEX($A$37:$T$188,MATCH($B227,$B$37:$B$188,0),1)),"",INDEX($A$37:$T$188,MATCH($B227,$B$37:$B$188,0),1))</f>
        <v>ULR5624</v>
      </c>
      <c r="B227" s="207" t="s">
        <v>198</v>
      </c>
      <c r="C227" s="207"/>
      <c r="D227" s="207"/>
      <c r="E227" s="207"/>
      <c r="F227" s="207"/>
      <c r="G227" s="207"/>
      <c r="H227" s="207"/>
      <c r="I227" s="207"/>
      <c r="J227" s="16">
        <f>IF(ISNA(INDEX($A$37:$T$188,MATCH($B227,$B$37:$B$188,0),10)),"",INDEX($A$37:$T$188,MATCH($B227,$B$37:$B$188,0),10))</f>
        <v>4</v>
      </c>
      <c r="K227" s="16">
        <f>IF(ISNA(INDEX($A$37:$T$188,MATCH($B227,$B$37:$B$188,0),11)),"",INDEX($A$37:$T$188,MATCH($B227,$B$37:$B$188,0),11))</f>
        <v>2</v>
      </c>
      <c r="L227" s="16">
        <f>IF(ISNA(INDEX($A$37:$T$188,MATCH($B227,$B$37:$B$188,0),12)),"",INDEX($A$37:$T$188,MATCH($B227,$B$37:$B$188,0),12))</f>
        <v>2</v>
      </c>
      <c r="M227" s="16">
        <f>IF(ISNA(INDEX($A$37:$T$188,MATCH($B227,$B$37:$B$188,0),13)),"",INDEX($A$37:$T$188,MATCH($B227,$B$37:$B$188,0),13))</f>
        <v>0</v>
      </c>
      <c r="N227" s="16">
        <f>IF(ISNA(INDEX($A$37:$T$188,MATCH($B227,$B$37:$B$188,0),14)),"",INDEX($A$37:$T$188,MATCH($B227,$B$37:$B$188,0),14))</f>
        <v>4</v>
      </c>
      <c r="O227" s="16">
        <f>IF(ISNA(INDEX($A$37:$T$188,MATCH($B227,$B$37:$B$188,0),15)),"",INDEX($A$37:$T$188,MATCH($B227,$B$37:$B$188,0),15))</f>
        <v>4</v>
      </c>
      <c r="P227" s="16">
        <f>IF(ISNA(INDEX($A$37:$T$188,MATCH($B227,$B$37:$B$188,0),16)),"",INDEX($A$37:$T$188,MATCH($B227,$B$37:$B$188,0),16))</f>
        <v>8</v>
      </c>
      <c r="Q227" s="23" t="str">
        <f>IF(ISNA(INDEX($A$37:$T$188,MATCH($B227,$B$37:$B$188,0),17)),"",INDEX($A$37:$T$188,MATCH($B227,$B$37:$B$188,0),17))</f>
        <v>E</v>
      </c>
      <c r="R227" s="23">
        <f>IF(ISNA(INDEX($A$37:$T$188,MATCH($B227,$B$37:$B$188,0),18)),"",INDEX($A$37:$T$188,MATCH($B227,$B$37:$B$188,0),18))</f>
        <v>0</v>
      </c>
      <c r="S227" s="23">
        <f>IF(ISNA(INDEX($A$37:$T$188,MATCH($B227,$B$37:$B$188,0),19)),"",INDEX($A$37:$T$188,MATCH($B227,$B$37:$B$188,0),19))</f>
        <v>0</v>
      </c>
      <c r="T227" s="23" t="str">
        <f>IF(ISNA(INDEX($A$37:$T$188,MATCH($B227,$B$37:$B$188,0),20)),"",INDEX($A$37:$T$188,MATCH($B227,$B$37:$B$188,0),20))</f>
        <v>DS</v>
      </c>
      <c r="U227" s="52"/>
    </row>
    <row r="228" spans="1:26" s="77" customFormat="1" x14ac:dyDescent="0.2">
      <c r="A228" s="25" t="str">
        <f>IF(ISNA(INDEX($A$37:$T$188,MATCH($B228,$B$37:$B$188,0),1)),"",INDEX($A$37:$T$188,MATCH($B228,$B$37:$B$188,0),1))</f>
        <v>ULX0013</v>
      </c>
      <c r="B228" s="207" t="s">
        <v>200</v>
      </c>
      <c r="C228" s="207"/>
      <c r="D228" s="207"/>
      <c r="E228" s="207"/>
      <c r="F228" s="207"/>
      <c r="G228" s="207"/>
      <c r="H228" s="207"/>
      <c r="I228" s="207"/>
      <c r="J228" s="16">
        <f>IF(ISNA(INDEX($A$37:$T$188,MATCH($B228,$B$37:$B$188,0),10)),"",INDEX($A$37:$T$188,MATCH($B228,$B$37:$B$188,0),10))</f>
        <v>5</v>
      </c>
      <c r="K228" s="16">
        <f>IF(ISNA(INDEX($A$37:$T$188,MATCH($B228,$B$37:$B$188,0),11)),"",INDEX($A$37:$T$188,MATCH($B228,$B$37:$B$188,0),11))</f>
        <v>2</v>
      </c>
      <c r="L228" s="16">
        <f>IF(ISNA(INDEX($A$37:$T$188,MATCH($B228,$B$37:$B$188,0),12)),"",INDEX($A$37:$T$188,MATCH($B228,$B$37:$B$188,0),12))</f>
        <v>1</v>
      </c>
      <c r="M228" s="16">
        <f>IF(ISNA(INDEX($A$37:$T$188,MATCH($B228,$B$37:$B$188,0),13)),"",INDEX($A$37:$T$188,MATCH($B228,$B$37:$B$188,0),13))</f>
        <v>0</v>
      </c>
      <c r="N228" s="16">
        <f>IF(ISNA(INDEX($A$37:$T$188,MATCH($B228,$B$37:$B$188,0),14)),"",INDEX($A$37:$T$188,MATCH($B228,$B$37:$B$188,0),14))</f>
        <v>3</v>
      </c>
      <c r="O228" s="16">
        <f>IF(ISNA(INDEX($A$37:$T$188,MATCH($B228,$B$37:$B$188,0),15)),"",INDEX($A$37:$T$188,MATCH($B228,$B$37:$B$188,0),15))</f>
        <v>7</v>
      </c>
      <c r="P228" s="16">
        <f>IF(ISNA(INDEX($A$37:$T$188,MATCH($B228,$B$37:$B$188,0),16)),"",INDEX($A$37:$T$188,MATCH($B228,$B$37:$B$188,0),16))</f>
        <v>10</v>
      </c>
      <c r="Q228" s="23">
        <f>IF(ISNA(INDEX($A$37:$T$188,MATCH($B228,$B$37:$B$188,0),17)),"",INDEX($A$37:$T$188,MATCH($B228,$B$37:$B$188,0),17))</f>
        <v>0</v>
      </c>
      <c r="R228" s="23" t="str">
        <f>IF(ISNA(INDEX($A$37:$T$188,MATCH($B228,$B$37:$B$188,0),18)),"",INDEX($A$37:$T$188,MATCH($B228,$B$37:$B$188,0),18))</f>
        <v>C</v>
      </c>
      <c r="S228" s="23">
        <f>IF(ISNA(INDEX($A$37:$T$188,MATCH($B228,$B$37:$B$188,0),19)),"",INDEX($A$37:$T$188,MATCH($B228,$B$37:$B$188,0),19))</f>
        <v>0</v>
      </c>
      <c r="T228" s="23" t="str">
        <f>IF(ISNA(INDEX($A$37:$T$188,MATCH($B228,$B$37:$B$188,0),20)),"",INDEX($A$37:$T$188,MATCH($B228,$B$37:$B$188,0),20))</f>
        <v>DS</v>
      </c>
      <c r="U228" s="52"/>
    </row>
    <row r="229" spans="1:26" x14ac:dyDescent="0.2">
      <c r="A229" s="25" t="str">
        <f>IF(ISNA(INDEX($A$37:$T$188,MATCH($B229,$B$37:$B$188,0),1)),"",INDEX($A$37:$T$188,MATCH($B229,$B$37:$B$188,0),1))</f>
        <v>ULX0013</v>
      </c>
      <c r="B229" s="207" t="s">
        <v>236</v>
      </c>
      <c r="C229" s="207"/>
      <c r="D229" s="207"/>
      <c r="E229" s="207"/>
      <c r="F229" s="207"/>
      <c r="G229" s="207"/>
      <c r="H229" s="207"/>
      <c r="I229" s="207"/>
      <c r="J229" s="16">
        <f>IF(ISNA(INDEX($A$37:$T$188,MATCH($B229,$B$37:$B$188,0),10)),"",INDEX($A$37:$T$188,MATCH($B229,$B$37:$B$188,0),10))</f>
        <v>5</v>
      </c>
      <c r="K229" s="16">
        <f>IF(ISNA(INDEX($A$37:$T$188,MATCH($B229,$B$37:$B$188,0),11)),"",INDEX($A$37:$T$188,MATCH($B229,$B$37:$B$188,0),11))</f>
        <v>2</v>
      </c>
      <c r="L229" s="16">
        <f>IF(ISNA(INDEX($A$37:$T$188,MATCH($B229,$B$37:$B$188,0),12)),"",INDEX($A$37:$T$188,MATCH($B229,$B$37:$B$188,0),12))</f>
        <v>1</v>
      </c>
      <c r="M229" s="16">
        <f>IF(ISNA(INDEX($A$37:$T$188,MATCH($B229,$B$37:$B$188,0),13)),"",INDEX($A$37:$T$188,MATCH($B229,$B$37:$B$188,0),13))</f>
        <v>0</v>
      </c>
      <c r="N229" s="16">
        <f>IF(ISNA(INDEX($A$37:$T$188,MATCH($B229,$B$37:$B$188,0),14)),"",INDEX($A$37:$T$188,MATCH($B229,$B$37:$B$188,0),14))</f>
        <v>3</v>
      </c>
      <c r="O229" s="16">
        <f>IF(ISNA(INDEX($A$37:$T$188,MATCH($B229,$B$37:$B$188,0),15)),"",INDEX($A$37:$T$188,MATCH($B229,$B$37:$B$188,0),15))</f>
        <v>7</v>
      </c>
      <c r="P229" s="16">
        <f>IF(ISNA(INDEX($A$37:$T$188,MATCH($B229,$B$37:$B$188,0),16)),"",INDEX($A$37:$T$188,MATCH($B229,$B$37:$B$188,0),16))</f>
        <v>10</v>
      </c>
      <c r="Q229" s="23">
        <f>IF(ISNA(INDEX($A$37:$T$188,MATCH($B229,$B$37:$B$188,0),17)),"",INDEX($A$37:$T$188,MATCH($B229,$B$37:$B$188,0),17))</f>
        <v>0</v>
      </c>
      <c r="R229" s="23" t="str">
        <f>IF(ISNA(INDEX($A$37:$T$188,MATCH($B229,$B$37:$B$188,0),18)),"",INDEX($A$37:$T$188,MATCH($B229,$B$37:$B$188,0),18))</f>
        <v>C</v>
      </c>
      <c r="S229" s="23">
        <f>IF(ISNA(INDEX($A$37:$T$188,MATCH($B229,$B$37:$B$188,0),19)),"",INDEX($A$37:$T$188,MATCH($B229,$B$37:$B$188,0),19))</f>
        <v>0</v>
      </c>
      <c r="T229" s="23" t="str">
        <f>IF(ISNA(INDEX($A$37:$T$188,MATCH($B229,$B$37:$B$188,0),20)),"",INDEX($A$37:$T$188,MATCH($B229,$B$37:$B$188,0),20))</f>
        <v>DS</v>
      </c>
      <c r="U229" s="52"/>
    </row>
    <row r="230" spans="1:26" x14ac:dyDescent="0.2">
      <c r="A230" s="89" t="s">
        <v>28</v>
      </c>
      <c r="B230" s="206"/>
      <c r="C230" s="206"/>
      <c r="D230" s="206"/>
      <c r="E230" s="206"/>
      <c r="F230" s="206"/>
      <c r="G230" s="206"/>
      <c r="H230" s="206"/>
      <c r="I230" s="206"/>
      <c r="J230" s="18">
        <f t="shared" ref="J230:P230" si="59">SUM(J225:J229)</f>
        <v>22</v>
      </c>
      <c r="K230" s="18">
        <f t="shared" si="59"/>
        <v>10</v>
      </c>
      <c r="L230" s="18">
        <f t="shared" si="59"/>
        <v>8</v>
      </c>
      <c r="M230" s="18">
        <f t="shared" si="59"/>
        <v>0</v>
      </c>
      <c r="N230" s="18">
        <f t="shared" si="59"/>
        <v>18</v>
      </c>
      <c r="O230" s="18">
        <f t="shared" si="59"/>
        <v>26</v>
      </c>
      <c r="P230" s="18">
        <f t="shared" si="59"/>
        <v>44</v>
      </c>
      <c r="Q230" s="89">
        <f>COUNTIF(Q225:Q229,"E")</f>
        <v>3</v>
      </c>
      <c r="R230" s="89">
        <f>COUNTIF(R225:R229,"C")</f>
        <v>2</v>
      </c>
      <c r="S230" s="89">
        <f>COUNTIF(S225:S229,"VP")</f>
        <v>0</v>
      </c>
      <c r="T230" s="90">
        <f>COUNTA(T225:T229)</f>
        <v>5</v>
      </c>
      <c r="U230" s="52"/>
    </row>
    <row r="231" spans="1:26" ht="29.25" customHeight="1" x14ac:dyDescent="0.2">
      <c r="A231" s="210" t="s">
        <v>116</v>
      </c>
      <c r="B231" s="210"/>
      <c r="C231" s="210"/>
      <c r="D231" s="210"/>
      <c r="E231" s="210"/>
      <c r="F231" s="210"/>
      <c r="G231" s="210"/>
      <c r="H231" s="210"/>
      <c r="I231" s="210"/>
      <c r="J231" s="18">
        <f t="shared" ref="J231:T231" si="60">SUM(J223,J230)</f>
        <v>118</v>
      </c>
      <c r="K231" s="18">
        <f t="shared" si="60"/>
        <v>50</v>
      </c>
      <c r="L231" s="18">
        <f t="shared" si="60"/>
        <v>41</v>
      </c>
      <c r="M231" s="18">
        <f t="shared" si="60"/>
        <v>7</v>
      </c>
      <c r="N231" s="18">
        <f t="shared" si="60"/>
        <v>98</v>
      </c>
      <c r="O231" s="18">
        <f t="shared" si="60"/>
        <v>115</v>
      </c>
      <c r="P231" s="18">
        <f t="shared" si="60"/>
        <v>213</v>
      </c>
      <c r="Q231" s="18">
        <f t="shared" si="60"/>
        <v>14</v>
      </c>
      <c r="R231" s="18">
        <f t="shared" si="60"/>
        <v>13</v>
      </c>
      <c r="S231" s="18">
        <f t="shared" si="60"/>
        <v>1</v>
      </c>
      <c r="T231" s="94">
        <f t="shared" si="60"/>
        <v>28</v>
      </c>
    </row>
    <row r="232" spans="1:26" ht="13.5" customHeight="1" x14ac:dyDescent="0.2">
      <c r="A232" s="272" t="s">
        <v>53</v>
      </c>
      <c r="B232" s="273"/>
      <c r="C232" s="273"/>
      <c r="D232" s="273"/>
      <c r="E232" s="273"/>
      <c r="F232" s="273"/>
      <c r="G232" s="273"/>
      <c r="H232" s="273"/>
      <c r="I232" s="273"/>
      <c r="J232" s="274"/>
      <c r="K232" s="18">
        <f t="shared" ref="K232:P232" si="61">K223*14+K230*12</f>
        <v>680</v>
      </c>
      <c r="L232" s="18">
        <f t="shared" si="61"/>
        <v>558</v>
      </c>
      <c r="M232" s="18">
        <f t="shared" si="61"/>
        <v>98</v>
      </c>
      <c r="N232" s="18">
        <f t="shared" si="61"/>
        <v>1336</v>
      </c>
      <c r="O232" s="18">
        <f t="shared" si="61"/>
        <v>1558</v>
      </c>
      <c r="P232" s="18">
        <f t="shared" si="61"/>
        <v>2894</v>
      </c>
      <c r="Q232" s="253"/>
      <c r="R232" s="254"/>
      <c r="S232" s="254"/>
      <c r="T232" s="255"/>
    </row>
    <row r="233" spans="1:26" ht="16.5" customHeight="1" x14ac:dyDescent="0.2">
      <c r="A233" s="275"/>
      <c r="B233" s="276"/>
      <c r="C233" s="276"/>
      <c r="D233" s="276"/>
      <c r="E233" s="276"/>
      <c r="F233" s="276"/>
      <c r="G233" s="276"/>
      <c r="H233" s="276"/>
      <c r="I233" s="276"/>
      <c r="J233" s="277"/>
      <c r="K233" s="259">
        <f>SUM(K232:M232)</f>
        <v>1336</v>
      </c>
      <c r="L233" s="260"/>
      <c r="M233" s="261"/>
      <c r="N233" s="259">
        <f>SUM(N232:O232)</f>
        <v>2894</v>
      </c>
      <c r="O233" s="260"/>
      <c r="P233" s="261"/>
      <c r="Q233" s="256"/>
      <c r="R233" s="257"/>
      <c r="S233" s="257"/>
      <c r="T233" s="258"/>
    </row>
    <row r="234" spans="1:26" ht="15.75" customHeight="1" x14ac:dyDescent="0.2">
      <c r="A234" s="241" t="s">
        <v>114</v>
      </c>
      <c r="B234" s="242"/>
      <c r="C234" s="242"/>
      <c r="D234" s="242"/>
      <c r="E234" s="242"/>
      <c r="F234" s="242"/>
      <c r="G234" s="242"/>
      <c r="H234" s="242"/>
      <c r="I234" s="242"/>
      <c r="J234" s="243"/>
      <c r="K234" s="247">
        <f>T231/SUM(T47,T64,T82,T94,T106,T118)</f>
        <v>0.65116279069767447</v>
      </c>
      <c r="L234" s="248"/>
      <c r="M234" s="248"/>
      <c r="N234" s="248"/>
      <c r="O234" s="248"/>
      <c r="P234" s="248"/>
      <c r="Q234" s="248"/>
      <c r="R234" s="248"/>
      <c r="S234" s="248"/>
      <c r="T234" s="249"/>
    </row>
    <row r="235" spans="1:26" s="47" customFormat="1" ht="18" customHeight="1" x14ac:dyDescent="0.2">
      <c r="A235" s="244" t="s">
        <v>117</v>
      </c>
      <c r="B235" s="245"/>
      <c r="C235" s="245"/>
      <c r="D235" s="245"/>
      <c r="E235" s="245"/>
      <c r="F235" s="245"/>
      <c r="G235" s="245"/>
      <c r="H235" s="245"/>
      <c r="I235" s="245"/>
      <c r="J235" s="246"/>
      <c r="K235" s="247">
        <f>K233/(SUM(N47,N64,N82,N94,N106)*14+N118*12)</f>
        <v>0.65618860510805499</v>
      </c>
      <c r="L235" s="248"/>
      <c r="M235" s="248"/>
      <c r="N235" s="248"/>
      <c r="O235" s="248"/>
      <c r="P235" s="248"/>
      <c r="Q235" s="248"/>
      <c r="R235" s="248"/>
      <c r="S235" s="248"/>
      <c r="T235" s="249"/>
    </row>
    <row r="236" spans="1:26" ht="6.75" customHeight="1" x14ac:dyDescent="0.2"/>
    <row r="237" spans="1:26" ht="22.5" customHeight="1" x14ac:dyDescent="0.2">
      <c r="A237" s="206" t="s">
        <v>74</v>
      </c>
      <c r="B237" s="208"/>
      <c r="C237" s="208"/>
      <c r="D237" s="208"/>
      <c r="E237" s="208"/>
      <c r="F237" s="208"/>
      <c r="G237" s="208"/>
      <c r="H237" s="208"/>
      <c r="I237" s="208"/>
      <c r="J237" s="208"/>
      <c r="K237" s="208"/>
      <c r="L237" s="208"/>
      <c r="M237" s="208"/>
      <c r="N237" s="208"/>
      <c r="O237" s="208"/>
      <c r="P237" s="208"/>
      <c r="Q237" s="208"/>
      <c r="R237" s="208"/>
      <c r="S237" s="208"/>
      <c r="T237" s="208"/>
    </row>
    <row r="238" spans="1:26" ht="25.5" customHeight="1" x14ac:dyDescent="0.2">
      <c r="A238" s="206" t="s">
        <v>30</v>
      </c>
      <c r="B238" s="206" t="s">
        <v>29</v>
      </c>
      <c r="C238" s="206"/>
      <c r="D238" s="206"/>
      <c r="E238" s="206"/>
      <c r="F238" s="206"/>
      <c r="G238" s="206"/>
      <c r="H238" s="206"/>
      <c r="I238" s="206"/>
      <c r="J238" s="209" t="s">
        <v>43</v>
      </c>
      <c r="K238" s="200" t="s">
        <v>27</v>
      </c>
      <c r="L238" s="201"/>
      <c r="M238" s="202"/>
      <c r="N238" s="341" t="s">
        <v>44</v>
      </c>
      <c r="O238" s="341"/>
      <c r="P238" s="341"/>
      <c r="Q238" s="200" t="s">
        <v>26</v>
      </c>
      <c r="R238" s="201"/>
      <c r="S238" s="202"/>
      <c r="T238" s="209" t="s">
        <v>25</v>
      </c>
      <c r="U238" s="154"/>
      <c r="V238" s="154"/>
    </row>
    <row r="239" spans="1:26" x14ac:dyDescent="0.2">
      <c r="A239" s="206"/>
      <c r="B239" s="206"/>
      <c r="C239" s="206"/>
      <c r="D239" s="206"/>
      <c r="E239" s="206"/>
      <c r="F239" s="206"/>
      <c r="G239" s="206"/>
      <c r="H239" s="206"/>
      <c r="I239" s="206"/>
      <c r="J239" s="209"/>
      <c r="K239" s="91" t="s">
        <v>31</v>
      </c>
      <c r="L239" s="91" t="s">
        <v>32</v>
      </c>
      <c r="M239" s="91" t="s">
        <v>33</v>
      </c>
      <c r="N239" s="91" t="s">
        <v>37</v>
      </c>
      <c r="O239" s="91" t="s">
        <v>8</v>
      </c>
      <c r="P239" s="91" t="s">
        <v>34</v>
      </c>
      <c r="Q239" s="91" t="s">
        <v>35</v>
      </c>
      <c r="R239" s="91" t="s">
        <v>31</v>
      </c>
      <c r="S239" s="91" t="s">
        <v>36</v>
      </c>
      <c r="T239" s="209"/>
    </row>
    <row r="240" spans="1:26" ht="15" x14ac:dyDescent="0.25">
      <c r="A240" s="206" t="s">
        <v>62</v>
      </c>
      <c r="B240" s="206"/>
      <c r="C240" s="206"/>
      <c r="D240" s="206"/>
      <c r="E240" s="206"/>
      <c r="F240" s="206"/>
      <c r="G240" s="206"/>
      <c r="H240" s="206"/>
      <c r="I240" s="206"/>
      <c r="J240" s="206"/>
      <c r="K240" s="206"/>
      <c r="L240" s="206"/>
      <c r="M240" s="206"/>
      <c r="N240" s="206"/>
      <c r="O240" s="206"/>
      <c r="P240" s="206"/>
      <c r="Q240" s="206"/>
      <c r="R240" s="206"/>
      <c r="S240" s="206"/>
      <c r="T240" s="206"/>
      <c r="U240" s="66"/>
      <c r="V240" s="67"/>
    </row>
    <row r="241" spans="1:26" ht="15" x14ac:dyDescent="0.25">
      <c r="A241" s="25" t="str">
        <f>IF(ISNA(INDEX($A$37:$T$188,MATCH($B241,$B$37:$B$188,0),1)),"",INDEX($A$37:$T$188,MATCH($B241,$B$37:$B$188,0),1))</f>
        <v>ULR4103</v>
      </c>
      <c r="B241" s="207" t="s">
        <v>179</v>
      </c>
      <c r="C241" s="207"/>
      <c r="D241" s="207"/>
      <c r="E241" s="207"/>
      <c r="F241" s="207"/>
      <c r="G241" s="207"/>
      <c r="H241" s="207"/>
      <c r="I241" s="207"/>
      <c r="J241" s="16">
        <f>IF(ISNA(INDEX($A$37:$T$188,MATCH($B241,$B$37:$B$188,0),10)),"",INDEX($A$37:$T$188,MATCH($B241,$B$37:$B$188,0),10))</f>
        <v>5</v>
      </c>
      <c r="K241" s="16">
        <f>IF(ISNA(INDEX($A$37:$T$188,MATCH($B241,$B$37:$B$188,0),11)),"",INDEX($A$37:$T$188,MATCH($B241,$B$37:$B$188,0),11))</f>
        <v>2</v>
      </c>
      <c r="L241" s="16">
        <f>IF(ISNA(INDEX($A$37:$T$188,MATCH($B241,$B$37:$B$188,0),12)),"",INDEX($A$37:$T$188,MATCH($B241,$B$37:$B$188,0),12))</f>
        <v>2</v>
      </c>
      <c r="M241" s="16">
        <f>IF(ISNA(INDEX($A$37:$T$188,MATCH($B241,$B$37:$B$188,0),13)),"",INDEX($A$37:$T$188,MATCH($B241,$B$37:$B$188,0),13))</f>
        <v>0</v>
      </c>
      <c r="N241" s="16">
        <f>IF(ISNA(INDEX($A$37:$T$188,MATCH($B241,$B$37:$B$188,0),14)),"",INDEX($A$37:$T$188,MATCH($B241,$B$37:$B$188,0),14))</f>
        <v>4</v>
      </c>
      <c r="O241" s="16">
        <f>IF(ISNA(INDEX($A$37:$T$188,MATCH($B241,$B$37:$B$188,0),15)),"",INDEX($A$37:$T$188,MATCH($B241,$B$37:$B$188,0),15))</f>
        <v>5</v>
      </c>
      <c r="P241" s="16">
        <f>IF(ISNA(INDEX($A$37:$T$188,MATCH($B241,$B$37:$B$188,0),16)),"",INDEX($A$37:$T$188,MATCH($B241,$B$37:$B$188,0),16))</f>
        <v>9</v>
      </c>
      <c r="Q241" s="23" t="str">
        <f>IF(ISNA(INDEX($A$37:$T$188,MATCH($B241,$B$37:$B$188,0),17)),"",INDEX($A$37:$T$188,MATCH($B241,$B$37:$B$188,0),17))</f>
        <v>E</v>
      </c>
      <c r="R241" s="23">
        <f>IF(ISNA(INDEX($A$37:$T$188,MATCH($B241,$B$37:$B$188,0),18)),"",INDEX($A$37:$T$188,MATCH($B241,$B$37:$B$188,0),18))</f>
        <v>0</v>
      </c>
      <c r="S241" s="23">
        <f>IF(ISNA(INDEX($A$37:$T$188,MATCH($B241,$B$37:$B$188,0),19)),"",INDEX($A$37:$T$188,MATCH($B241,$B$37:$B$188,0),19))</f>
        <v>0</v>
      </c>
      <c r="T241" s="23" t="str">
        <f>IF(ISNA(INDEX($A$37:$T$188,MATCH($B241,$B$37:$B$188,0),20)),"",INDEX($A$37:$T$188,MATCH($B241,$B$37:$B$188,0),20))</f>
        <v>DC</v>
      </c>
      <c r="U241" s="93"/>
      <c r="V241" s="67"/>
      <c r="W241" s="67"/>
      <c r="X241" s="67"/>
      <c r="Y241" s="67"/>
      <c r="Z241" s="67"/>
    </row>
    <row r="242" spans="1:26" ht="15" x14ac:dyDescent="0.25">
      <c r="A242" s="25" t="str">
        <f>IF(ISNA(INDEX($A$37:$T$158,MATCH($B242,$B$37:$B$158,0),1)),"",INDEX($A$37:$T$158,MATCH($B242,$B$37:$B$158,0),1))</f>
        <v>*</v>
      </c>
      <c r="B242" s="207" t="s">
        <v>106</v>
      </c>
      <c r="C242" s="207"/>
      <c r="D242" s="207"/>
      <c r="E242" s="207"/>
      <c r="F242" s="207"/>
      <c r="G242" s="207"/>
      <c r="H242" s="207"/>
      <c r="I242" s="207"/>
      <c r="J242" s="16">
        <f>IF(ISNA(INDEX($A$37:$T$158,MATCH($B242,$B$37:$B$158,0),10)),"",INDEX($A$37:$T$158,MATCH($B242,$B$37:$B$158,0),10))</f>
        <v>3</v>
      </c>
      <c r="K242" s="16">
        <f>IF(ISNA(INDEX($A$37:$T$158,MATCH($B242,$B$37:$B$158,0),11)),"",INDEX($A$37:$T$158,MATCH($B242,$B$37:$B$158,0),11))</f>
        <v>0</v>
      </c>
      <c r="L242" s="16">
        <f>IF(ISNA(INDEX($A$37:$T$158,MATCH($B242,$B$37:$B$158,0),12)),"",INDEX($A$37:$T$158,MATCH($B242,$B$37:$B$158,0),12))</f>
        <v>2</v>
      </c>
      <c r="M242" s="16">
        <f>IF(ISNA(INDEX($A$37:$T$158,MATCH($B242,$B$37:$B$158,0),13)),"",INDEX($A$37:$T$158,MATCH($B242,$B$37:$B$158,0),13))</f>
        <v>0</v>
      </c>
      <c r="N242" s="16">
        <f>IF(ISNA(INDEX($A$37:$T$158,MATCH($B242,$B$37:$B$158,0),14)),"",INDEX($A$37:$T$158,MATCH($B242,$B$37:$B$158,0),14))</f>
        <v>2</v>
      </c>
      <c r="O242" s="16">
        <f>IF(ISNA(INDEX($A$37:$T$158,MATCH($B242,$B$37:$B$158,0),15)),"",INDEX($A$37:$T$158,MATCH($B242,$B$37:$B$158,0),15))</f>
        <v>3</v>
      </c>
      <c r="P242" s="16">
        <f>IF(ISNA(INDEX($A$37:$T$158,MATCH($B242,$B$37:$B$158,0),16)),"",INDEX($A$37:$T$158,MATCH($B242,$B$37:$B$158,0),16))</f>
        <v>5</v>
      </c>
      <c r="Q242" s="23">
        <f>IF(ISNA(INDEX($A$37:$T$158,MATCH($B242,$B$37:$B$158,0),17)),"",INDEX($A$37:$T$158,MATCH($B242,$B$37:$B$158,0),17))</f>
        <v>0</v>
      </c>
      <c r="R242" s="23" t="str">
        <f>IF(ISNA(INDEX($A$37:$T$158,MATCH($B242,$B$37:$B$158,0),18)),"",INDEX($A$37:$T$158,MATCH($B242,$B$37:$B$158,0),18))</f>
        <v>C</v>
      </c>
      <c r="S242" s="23">
        <f>IF(ISNA(INDEX($A$37:$T$158,MATCH($B242,$B$37:$B$158,0),19)),"",INDEX($A$37:$T$158,MATCH($B242,$B$37:$B$158,0),19))</f>
        <v>0</v>
      </c>
      <c r="T242" s="23" t="str">
        <f>IF(ISNA(INDEX($A$37:$T$158,MATCH($B242,$B$37:$B$158,0),20)),"",INDEX($A$37:$T$158,MATCH($B242,$B$37:$B$158,0),20))</f>
        <v>DC</v>
      </c>
      <c r="U242" s="93"/>
      <c r="V242" s="67"/>
      <c r="W242" s="67"/>
      <c r="X242" s="67"/>
      <c r="Y242" s="67"/>
      <c r="Z242" s="67"/>
    </row>
    <row r="243" spans="1:26" ht="15" x14ac:dyDescent="0.25">
      <c r="A243" s="25" t="str">
        <f>IF(ISNA(INDEX($A$37:$T$158,MATCH($B243,$B$37:$B$158,0),1)),"",INDEX($A$37:$T$158,MATCH($B243,$B$37:$B$158,0),1))</f>
        <v>YLU0011</v>
      </c>
      <c r="B243" s="207" t="s">
        <v>78</v>
      </c>
      <c r="C243" s="207"/>
      <c r="D243" s="207"/>
      <c r="E243" s="207"/>
      <c r="F243" s="207"/>
      <c r="G243" s="207"/>
      <c r="H243" s="207"/>
      <c r="I243" s="207"/>
      <c r="J243" s="16">
        <f>IF(ISNA(INDEX($A$37:$T$158,MATCH($B243,$B$37:$B$158,0),10)),"",INDEX($A$37:$T$158,MATCH($B243,$B$37:$B$158,0),10))</f>
        <v>2</v>
      </c>
      <c r="K243" s="16">
        <f>IF(ISNA(INDEX($A$37:$T$158,MATCH($B243,$B$37:$B$158,0),11)),"",INDEX($A$37:$T$158,MATCH($B243,$B$37:$B$158,0),11))</f>
        <v>0</v>
      </c>
      <c r="L243" s="16">
        <f>IF(ISNA(INDEX($A$37:$T$158,MATCH($B243,$B$37:$B$158,0),12)),"",INDEX($A$37:$T$158,MATCH($B243,$B$37:$B$158,0),12))</f>
        <v>2</v>
      </c>
      <c r="M243" s="16">
        <f>IF(ISNA(INDEX($A$37:$T$158,MATCH($B243,$B$37:$B$158,0),13)),"",INDEX($A$37:$T$158,MATCH($B243,$B$37:$B$158,0),13))</f>
        <v>0</v>
      </c>
      <c r="N243" s="16">
        <f>IF(ISNA(INDEX($A$37:$T$158,MATCH($B243,$B$37:$B$158,0),14)),"",INDEX($A$37:$T$158,MATCH($B243,$B$37:$B$158,0),14))</f>
        <v>2</v>
      </c>
      <c r="O243" s="16">
        <f>IF(ISNA(INDEX($A$37:$T$158,MATCH($B243,$B$37:$B$158,0),15)),"",INDEX($A$37:$T$158,MATCH($B243,$B$37:$B$158,0),15))</f>
        <v>2</v>
      </c>
      <c r="P243" s="16">
        <f>IF(ISNA(INDEX($A$37:$T$158,MATCH($B243,$B$37:$B$158,0),16)),"",INDEX($A$37:$T$158,MATCH($B243,$B$37:$B$158,0),16))</f>
        <v>4</v>
      </c>
      <c r="Q243" s="23">
        <f>IF(ISNA(INDEX($A$37:$T$158,MATCH($B243,$B$37:$B$158,0),17)),"",INDEX($A$37:$T$158,MATCH($B243,$B$37:$B$158,0),17))</f>
        <v>0</v>
      </c>
      <c r="R243" s="23">
        <f>IF(ISNA(INDEX($A$37:$T$158,MATCH($B243,$B$37:$B$158,0),18)),"",INDEX($A$37:$T$158,MATCH($B243,$B$37:$B$158,0),18))</f>
        <v>0</v>
      </c>
      <c r="S243" s="23" t="str">
        <f>IF(ISNA(INDEX($A$37:$T$158,MATCH($B243,$B$37:$B$158,0),19)),"",INDEX($A$37:$T$158,MATCH($B243,$B$37:$B$158,0),19))</f>
        <v>VP</v>
      </c>
      <c r="T243" s="23" t="str">
        <f>IF(ISNA(INDEX($A$37:$T$158,MATCH($B243,$B$37:$B$158,0),20)),"",INDEX($A$37:$T$158,MATCH($B243,$B$37:$B$158,0),20))</f>
        <v>DC</v>
      </c>
      <c r="U243" s="93"/>
      <c r="V243" s="67"/>
      <c r="W243" s="67"/>
      <c r="X243" s="67"/>
      <c r="Y243" s="67"/>
      <c r="Z243" s="67"/>
    </row>
    <row r="244" spans="1:26" ht="15" x14ac:dyDescent="0.25">
      <c r="A244" s="25" t="str">
        <f>IF(ISNA(INDEX($A$37:$T$158,MATCH($B244,$B$37:$B$158,0),1)),"",INDEX($A$37:$T$158,MATCH($B244,$B$37:$B$158,0),1))</f>
        <v>**</v>
      </c>
      <c r="B244" s="207" t="s">
        <v>107</v>
      </c>
      <c r="C244" s="207"/>
      <c r="D244" s="207"/>
      <c r="E244" s="207"/>
      <c r="F244" s="207"/>
      <c r="G244" s="207"/>
      <c r="H244" s="207"/>
      <c r="I244" s="207"/>
      <c r="J244" s="16">
        <f>IF(ISNA(INDEX($A$37:$T$158,MATCH($B244,$B$37:$B$158,0),10)),"",INDEX($A$37:$T$158,MATCH($B244,$B$37:$B$158,0),10))</f>
        <v>3</v>
      </c>
      <c r="K244" s="16">
        <f>IF(ISNA(INDEX($A$37:$T$158,MATCH($B244,$B$37:$B$158,0),11)),"",INDEX($A$37:$T$158,MATCH($B244,$B$37:$B$158,0),11))</f>
        <v>0</v>
      </c>
      <c r="L244" s="16">
        <f>IF(ISNA(INDEX($A$37:$T$158,MATCH($B244,$B$37:$B$158,0),12)),"",INDEX($A$37:$T$158,MATCH($B244,$B$37:$B$158,0),12))</f>
        <v>2</v>
      </c>
      <c r="M244" s="16">
        <f>IF(ISNA(INDEX($A$37:$T$158,MATCH($B244,$B$37:$B$158,0),13)),"",INDEX($A$37:$T$158,MATCH($B244,$B$37:$B$158,0),13))</f>
        <v>0</v>
      </c>
      <c r="N244" s="16">
        <f>IF(ISNA(INDEX($A$37:$T$158,MATCH($B244,$B$37:$B$158,0),14)),"",INDEX($A$37:$T$158,MATCH($B244,$B$37:$B$158,0),14))</f>
        <v>2</v>
      </c>
      <c r="O244" s="16">
        <f>IF(ISNA(INDEX($A$37:$T$158,MATCH($B244,$B$37:$B$158,0),15)),"",INDEX($A$37:$T$158,MATCH($B244,$B$37:$B$158,0),15))</f>
        <v>3</v>
      </c>
      <c r="P244" s="16">
        <f>IF(ISNA(INDEX($A$37:$T$158,MATCH($B244,$B$37:$B$158,0),16)),"",INDEX($A$37:$T$158,MATCH($B244,$B$37:$B$158,0),16))</f>
        <v>5</v>
      </c>
      <c r="Q244" s="23">
        <f>IF(ISNA(INDEX($A$37:$T$158,MATCH($B244,$B$37:$B$158,0),17)),"",INDEX($A$37:$T$158,MATCH($B244,$B$37:$B$158,0),17))</f>
        <v>0</v>
      </c>
      <c r="R244" s="23" t="str">
        <f>IF(ISNA(INDEX($A$37:$T$158,MATCH($B244,$B$37:$B$158,0),18)),"",INDEX($A$37:$T$158,MATCH($B244,$B$37:$B$158,0),18))</f>
        <v>C</v>
      </c>
      <c r="S244" s="23">
        <f>IF(ISNA(INDEX($A$37:$T$158,MATCH($B244,$B$37:$B$158,0),19)),"",INDEX($A$37:$T$158,MATCH($B244,$B$37:$B$158,0),19))</f>
        <v>0</v>
      </c>
      <c r="T244" s="23" t="str">
        <f>IF(ISNA(INDEX($A$37:$T$158,MATCH($B244,$B$37:$B$158,0),20)),"",INDEX($A$37:$T$158,MATCH($B244,$B$37:$B$158,0),20))</f>
        <v>DC</v>
      </c>
      <c r="U244" s="93"/>
      <c r="V244" s="67"/>
      <c r="W244" s="67"/>
      <c r="X244" s="67"/>
      <c r="Y244" s="67"/>
      <c r="Z244" s="67"/>
    </row>
    <row r="245" spans="1:26" ht="15" x14ac:dyDescent="0.25">
      <c r="A245" s="25" t="str">
        <f>IF(ISNA(INDEX($A$37:$T$158,MATCH($B245,$B$37:$B$158,0),1)),"",INDEX($A$37:$T$158,MATCH($B245,$B$37:$B$158,0),1))</f>
        <v>YLU0012</v>
      </c>
      <c r="B245" s="207" t="s">
        <v>79</v>
      </c>
      <c r="C245" s="207"/>
      <c r="D245" s="207"/>
      <c r="E245" s="207"/>
      <c r="F245" s="207"/>
      <c r="G245" s="207"/>
      <c r="H245" s="207"/>
      <c r="I245" s="207"/>
      <c r="J245" s="16">
        <f>IF(ISNA(INDEX($A$37:$T$158,MATCH($B245,$B$37:$B$158,0),10)),"",INDEX($A$37:$T$158,MATCH($B245,$B$37:$B$158,0),10))</f>
        <v>2</v>
      </c>
      <c r="K245" s="16">
        <f>IF(ISNA(INDEX($A$37:$T$158,MATCH($B245,$B$37:$B$158,0),11)),"",INDEX($A$37:$T$158,MATCH($B245,$B$37:$B$158,0),11))</f>
        <v>0</v>
      </c>
      <c r="L245" s="16">
        <f>IF(ISNA(INDEX($A$37:$T$158,MATCH($B245,$B$37:$B$158,0),12)),"",INDEX($A$37:$T$158,MATCH($B245,$B$37:$B$158,0),12))</f>
        <v>2</v>
      </c>
      <c r="M245" s="16">
        <f>IF(ISNA(INDEX($A$37:$T$158,MATCH($B245,$B$37:$B$158,0),13)),"",INDEX($A$37:$T$158,MATCH($B245,$B$37:$B$158,0),13))</f>
        <v>0</v>
      </c>
      <c r="N245" s="16">
        <f>IF(ISNA(INDEX($A$37:$T$158,MATCH($B245,$B$37:$B$158,0),14)),"",INDEX($A$37:$T$158,MATCH($B245,$B$37:$B$158,0),14))</f>
        <v>2</v>
      </c>
      <c r="O245" s="16">
        <f>IF(ISNA(INDEX($A$37:$T$158,MATCH($B245,$B$37:$B$158,0),15)),"",INDEX($A$37:$T$158,MATCH($B245,$B$37:$B$158,0),15))</f>
        <v>2</v>
      </c>
      <c r="P245" s="16">
        <f>IF(ISNA(INDEX($A$37:$T$158,MATCH($B245,$B$37:$B$158,0),16)),"",INDEX($A$37:$T$158,MATCH($B245,$B$37:$B$158,0),16))</f>
        <v>4</v>
      </c>
      <c r="Q245" s="23">
        <f>IF(ISNA(INDEX($A$37:$T$158,MATCH($B245,$B$37:$B$158,0),17)),"",INDEX($A$37:$T$158,MATCH($B245,$B$37:$B$158,0),17))</f>
        <v>0</v>
      </c>
      <c r="R245" s="23">
        <f>IF(ISNA(INDEX($A$37:$T$158,MATCH($B245,$B$37:$B$158,0),18)),"",INDEX($A$37:$T$158,MATCH($B245,$B$37:$B$158,0),18))</f>
        <v>0</v>
      </c>
      <c r="S245" s="23" t="str">
        <f>IF(ISNA(INDEX($A$37:$T$158,MATCH($B245,$B$37:$B$158,0),19)),"",INDEX($A$37:$T$158,MATCH($B245,$B$37:$B$158,0),19))</f>
        <v>VP</v>
      </c>
      <c r="T245" s="23" t="str">
        <f>IF(ISNA(INDEX($A$37:$T$158,MATCH($B245,$B$37:$B$158,0),20)),"",INDEX($A$37:$T$158,MATCH($B245,$B$37:$B$158,0),20))</f>
        <v>DC</v>
      </c>
      <c r="U245" s="93"/>
      <c r="V245" s="67"/>
      <c r="W245" s="67"/>
      <c r="X245" s="67"/>
      <c r="Y245" s="67"/>
      <c r="Z245" s="67"/>
    </row>
    <row r="246" spans="1:26" ht="15" x14ac:dyDescent="0.25">
      <c r="A246" s="89" t="s">
        <v>28</v>
      </c>
      <c r="B246" s="271"/>
      <c r="C246" s="271"/>
      <c r="D246" s="271"/>
      <c r="E246" s="271"/>
      <c r="F246" s="271"/>
      <c r="G246" s="271"/>
      <c r="H246" s="271"/>
      <c r="I246" s="271"/>
      <c r="J246" s="18">
        <f t="shared" ref="J246:P246" si="62">SUM(J241:J245)</f>
        <v>15</v>
      </c>
      <c r="K246" s="18">
        <f t="shared" si="62"/>
        <v>2</v>
      </c>
      <c r="L246" s="18">
        <f t="shared" si="62"/>
        <v>10</v>
      </c>
      <c r="M246" s="18">
        <f t="shared" si="62"/>
        <v>0</v>
      </c>
      <c r="N246" s="18">
        <f t="shared" si="62"/>
        <v>12</v>
      </c>
      <c r="O246" s="18">
        <f t="shared" si="62"/>
        <v>15</v>
      </c>
      <c r="P246" s="18">
        <f t="shared" si="62"/>
        <v>27</v>
      </c>
      <c r="Q246" s="89">
        <f>COUNTIF(Q241:Q245,"E")</f>
        <v>1</v>
      </c>
      <c r="R246" s="89">
        <f>COUNTIF(R241:R245,"C")</f>
        <v>2</v>
      </c>
      <c r="S246" s="89">
        <f>COUNTIF(S241:S245,"VP")</f>
        <v>2</v>
      </c>
      <c r="T246" s="90">
        <f>COUNTA(T241:T245)</f>
        <v>5</v>
      </c>
      <c r="U246" s="93"/>
      <c r="V246" s="67"/>
      <c r="W246" s="67"/>
      <c r="X246" s="67"/>
      <c r="Y246" s="67"/>
      <c r="Z246" s="67"/>
    </row>
    <row r="247" spans="1:26" ht="15" x14ac:dyDescent="0.25">
      <c r="A247" s="206" t="s">
        <v>76</v>
      </c>
      <c r="B247" s="206"/>
      <c r="C247" s="206"/>
      <c r="D247" s="206"/>
      <c r="E247" s="206"/>
      <c r="F247" s="206"/>
      <c r="G247" s="206"/>
      <c r="H247" s="206"/>
      <c r="I247" s="206"/>
      <c r="J247" s="206"/>
      <c r="K247" s="206"/>
      <c r="L247" s="206"/>
      <c r="M247" s="206"/>
      <c r="N247" s="206"/>
      <c r="O247" s="206"/>
      <c r="P247" s="206"/>
      <c r="Q247" s="206"/>
      <c r="R247" s="206"/>
      <c r="S247" s="206"/>
      <c r="T247" s="206"/>
      <c r="U247" s="93"/>
      <c r="V247" s="67"/>
      <c r="W247" s="67"/>
      <c r="X247" s="67"/>
      <c r="Y247" s="67"/>
      <c r="Z247" s="67"/>
    </row>
    <row r="248" spans="1:26" s="113" customFormat="1" ht="15" x14ac:dyDescent="0.25">
      <c r="A248" s="25" t="str">
        <f>IF(ISNA(INDEX($A$37:$T$188,MATCH($B248,$B$37:$B$188,0),1)),"",INDEX($A$37:$T$188,MATCH($B248,$B$37:$B$188,0),1))</f>
        <v>ULR5422</v>
      </c>
      <c r="B248" s="207" t="s">
        <v>196</v>
      </c>
      <c r="C248" s="207"/>
      <c r="D248" s="207"/>
      <c r="E248" s="207"/>
      <c r="F248" s="207"/>
      <c r="G248" s="207"/>
      <c r="H248" s="207"/>
      <c r="I248" s="207"/>
      <c r="J248" s="16">
        <f>IF(ISNA(INDEX($A$37:$T$188,MATCH($B248,$B$37:$B$188,0),10)),"",INDEX($A$37:$T$188,MATCH($B248,$B$37:$B$188,0),10))</f>
        <v>4</v>
      </c>
      <c r="K248" s="16">
        <f>IF(ISNA(INDEX($A$37:$T$188,MATCH($B248,$B$37:$B$188,0),11)),"",INDEX($A$37:$T$188,MATCH($B248,$B$37:$B$188,0),11))</f>
        <v>2</v>
      </c>
      <c r="L248" s="16">
        <f>IF(ISNA(INDEX($A$37:$T$188,MATCH($B248,$B$37:$B$188,0),12)),"",INDEX($A$37:$T$188,MATCH($B248,$B$37:$B$188,0),12))</f>
        <v>1</v>
      </c>
      <c r="M248" s="16">
        <f>IF(ISNA(INDEX($A$37:$T$188,MATCH($B248,$B$37:$B$188,0),13)),"",INDEX($A$37:$T$188,MATCH($B248,$B$37:$B$188,0),13))</f>
        <v>0</v>
      </c>
      <c r="N248" s="16">
        <f>IF(ISNA(INDEX($A$37:$T$188,MATCH($B248,$B$37:$B$188,0),14)),"",INDEX($A$37:$T$188,MATCH($B248,$B$37:$B$188,0),14))</f>
        <v>3</v>
      </c>
      <c r="O248" s="16">
        <f>IF(ISNA(INDEX($A$37:$T$188,MATCH($B248,$B$37:$B$188,0),15)),"",INDEX($A$37:$T$188,MATCH($B248,$B$37:$B$188,0),15))</f>
        <v>5</v>
      </c>
      <c r="P248" s="16">
        <f>IF(ISNA(INDEX($A$37:$T$188,MATCH($B248,$B$37:$B$188,0),16)),"",INDEX($A$37:$T$188,MATCH($B248,$B$37:$B$188,0),16))</f>
        <v>8</v>
      </c>
      <c r="Q248" s="23" t="str">
        <f>IF(ISNA(INDEX($A$37:$T$188,MATCH($B248,$B$37:$B$188,0),17)),"",INDEX($A$37:$T$188,MATCH($B248,$B$37:$B$188,0),17))</f>
        <v>E</v>
      </c>
      <c r="R248" s="23">
        <f>IF(ISNA(INDEX($A$37:$T$188,MATCH($B248,$B$37:$B$188,0),18)),"",INDEX($A$37:$T$188,MATCH($B248,$B$37:$B$188,0),18))</f>
        <v>0</v>
      </c>
      <c r="S248" s="23">
        <f>IF(ISNA(INDEX($A$37:$T$188,MATCH($B248,$B$37:$B$188,0),19)),"",INDEX($A$37:$T$188,MATCH($B248,$B$37:$B$188,0),19))</f>
        <v>0</v>
      </c>
      <c r="T248" s="23" t="str">
        <f>IF(ISNA(INDEX($A$37:$T$188,MATCH($B248,$B$37:$B$188,0),20)),"",INDEX($A$37:$T$188,MATCH($B248,$B$37:$B$188,0),20))</f>
        <v>DC</v>
      </c>
      <c r="U248" s="93"/>
      <c r="V248" s="67"/>
      <c r="W248" s="67"/>
      <c r="X248" s="67"/>
      <c r="Y248" s="67"/>
      <c r="Z248" s="67"/>
    </row>
    <row r="249" spans="1:26" ht="15" x14ac:dyDescent="0.25">
      <c r="A249" s="89" t="s">
        <v>28</v>
      </c>
      <c r="B249" s="206"/>
      <c r="C249" s="206"/>
      <c r="D249" s="206"/>
      <c r="E249" s="206"/>
      <c r="F249" s="206"/>
      <c r="G249" s="206"/>
      <c r="H249" s="206"/>
      <c r="I249" s="206"/>
      <c r="J249" s="18">
        <f t="shared" ref="J249:P249" si="63">SUM(J248:J248)</f>
        <v>4</v>
      </c>
      <c r="K249" s="18">
        <f t="shared" si="63"/>
        <v>2</v>
      </c>
      <c r="L249" s="18">
        <f t="shared" si="63"/>
        <v>1</v>
      </c>
      <c r="M249" s="18">
        <f t="shared" si="63"/>
        <v>0</v>
      </c>
      <c r="N249" s="18">
        <f t="shared" si="63"/>
        <v>3</v>
      </c>
      <c r="O249" s="18">
        <f t="shared" si="63"/>
        <v>5</v>
      </c>
      <c r="P249" s="18">
        <f t="shared" si="63"/>
        <v>8</v>
      </c>
      <c r="Q249" s="89">
        <f>COUNTIF(Q248:Q248,"E")</f>
        <v>1</v>
      </c>
      <c r="R249" s="89">
        <f>COUNTIF(R248:R248,"C")</f>
        <v>0</v>
      </c>
      <c r="S249" s="89">
        <f>COUNTIF(S248:S248,"VP")</f>
        <v>0</v>
      </c>
      <c r="T249" s="90">
        <f>COUNTA(T248:T248)</f>
        <v>1</v>
      </c>
      <c r="U249" s="93"/>
      <c r="V249" s="67"/>
      <c r="W249" s="67"/>
      <c r="X249" s="67"/>
      <c r="Y249" s="67"/>
      <c r="Z249" s="67"/>
    </row>
    <row r="250" spans="1:26" ht="29.25" customHeight="1" x14ac:dyDescent="0.2">
      <c r="A250" s="210" t="s">
        <v>116</v>
      </c>
      <c r="B250" s="210"/>
      <c r="C250" s="210"/>
      <c r="D250" s="210"/>
      <c r="E250" s="210"/>
      <c r="F250" s="210"/>
      <c r="G250" s="210"/>
      <c r="H250" s="210"/>
      <c r="I250" s="210"/>
      <c r="J250" s="18">
        <f t="shared" ref="J250:T250" si="64">SUM(J246,J249)</f>
        <v>19</v>
      </c>
      <c r="K250" s="18">
        <f t="shared" si="64"/>
        <v>4</v>
      </c>
      <c r="L250" s="18">
        <f t="shared" si="64"/>
        <v>11</v>
      </c>
      <c r="M250" s="18">
        <f t="shared" si="64"/>
        <v>0</v>
      </c>
      <c r="N250" s="18">
        <f t="shared" si="64"/>
        <v>15</v>
      </c>
      <c r="O250" s="18">
        <f t="shared" si="64"/>
        <v>20</v>
      </c>
      <c r="P250" s="18">
        <f t="shared" si="64"/>
        <v>35</v>
      </c>
      <c r="Q250" s="18">
        <f t="shared" si="64"/>
        <v>2</v>
      </c>
      <c r="R250" s="18">
        <f t="shared" si="64"/>
        <v>2</v>
      </c>
      <c r="S250" s="18">
        <f t="shared" si="64"/>
        <v>2</v>
      </c>
      <c r="T250" s="94">
        <f t="shared" si="64"/>
        <v>6</v>
      </c>
    </row>
    <row r="251" spans="1:26" x14ac:dyDescent="0.2">
      <c r="A251" s="272" t="s">
        <v>53</v>
      </c>
      <c r="B251" s="273"/>
      <c r="C251" s="273"/>
      <c r="D251" s="273"/>
      <c r="E251" s="273"/>
      <c r="F251" s="273"/>
      <c r="G251" s="273"/>
      <c r="H251" s="273"/>
      <c r="I251" s="273"/>
      <c r="J251" s="274"/>
      <c r="K251" s="18">
        <f t="shared" ref="K251:P251" si="65">K246*14+K249*12</f>
        <v>52</v>
      </c>
      <c r="L251" s="18">
        <f t="shared" si="65"/>
        <v>152</v>
      </c>
      <c r="M251" s="18">
        <f t="shared" si="65"/>
        <v>0</v>
      </c>
      <c r="N251" s="18">
        <f t="shared" si="65"/>
        <v>204</v>
      </c>
      <c r="O251" s="18">
        <f t="shared" si="65"/>
        <v>270</v>
      </c>
      <c r="P251" s="18">
        <f t="shared" si="65"/>
        <v>474</v>
      </c>
      <c r="Q251" s="253"/>
      <c r="R251" s="254"/>
      <c r="S251" s="254"/>
      <c r="T251" s="255"/>
    </row>
    <row r="252" spans="1:26" x14ac:dyDescent="0.2">
      <c r="A252" s="275"/>
      <c r="B252" s="276"/>
      <c r="C252" s="276"/>
      <c r="D252" s="276"/>
      <c r="E252" s="276"/>
      <c r="F252" s="276"/>
      <c r="G252" s="276"/>
      <c r="H252" s="276"/>
      <c r="I252" s="276"/>
      <c r="J252" s="277"/>
      <c r="K252" s="259">
        <f>SUM(K251:M251)</f>
        <v>204</v>
      </c>
      <c r="L252" s="260"/>
      <c r="M252" s="261"/>
      <c r="N252" s="259">
        <f>SUM(N251:O251)</f>
        <v>474</v>
      </c>
      <c r="O252" s="260"/>
      <c r="P252" s="261"/>
      <c r="Q252" s="256"/>
      <c r="R252" s="257"/>
      <c r="S252" s="257"/>
      <c r="T252" s="258"/>
    </row>
    <row r="253" spans="1:26" ht="17.25" customHeight="1" x14ac:dyDescent="0.2">
      <c r="A253" s="241" t="s">
        <v>114</v>
      </c>
      <c r="B253" s="242"/>
      <c r="C253" s="242"/>
      <c r="D253" s="242"/>
      <c r="E253" s="242"/>
      <c r="F253" s="242"/>
      <c r="G253" s="242"/>
      <c r="H253" s="242"/>
      <c r="I253" s="242"/>
      <c r="J253" s="243"/>
      <c r="K253" s="247">
        <f>T250/SUM(T47,T64,T82,T94,T106,T118)</f>
        <v>0.13953488372093023</v>
      </c>
      <c r="L253" s="248"/>
      <c r="M253" s="248"/>
      <c r="N253" s="248"/>
      <c r="O253" s="248"/>
      <c r="P253" s="248"/>
      <c r="Q253" s="248"/>
      <c r="R253" s="248"/>
      <c r="S253" s="248"/>
      <c r="T253" s="249"/>
    </row>
    <row r="254" spans="1:26" ht="17.25" customHeight="1" x14ac:dyDescent="0.2">
      <c r="A254" s="244" t="s">
        <v>117</v>
      </c>
      <c r="B254" s="245"/>
      <c r="C254" s="245"/>
      <c r="D254" s="245"/>
      <c r="E254" s="245"/>
      <c r="F254" s="245"/>
      <c r="G254" s="245"/>
      <c r="H254" s="245"/>
      <c r="I254" s="245"/>
      <c r="J254" s="246"/>
      <c r="K254" s="247">
        <f>K252/(SUM(N47,N64,N82,N94,N106)*14+N118*12)</f>
        <v>0.10019646365422397</v>
      </c>
      <c r="L254" s="248"/>
      <c r="M254" s="248"/>
      <c r="N254" s="248"/>
      <c r="O254" s="248"/>
      <c r="P254" s="248"/>
      <c r="Q254" s="248"/>
      <c r="R254" s="248"/>
      <c r="S254" s="248"/>
      <c r="T254" s="249"/>
    </row>
    <row r="255" spans="1:26" s="144" customFormat="1" x14ac:dyDescent="0.2">
      <c r="A255" s="85"/>
      <c r="B255" s="85"/>
      <c r="C255" s="85"/>
      <c r="D255" s="85"/>
      <c r="E255" s="85"/>
      <c r="F255" s="85"/>
      <c r="G255" s="85"/>
      <c r="H255" s="85"/>
      <c r="I255" s="85"/>
      <c r="J255" s="85"/>
      <c r="K255" s="86"/>
      <c r="L255" s="86"/>
      <c r="M255" s="86"/>
      <c r="N255" s="86"/>
      <c r="O255" s="86"/>
      <c r="P255" s="86"/>
      <c r="Q255" s="86"/>
      <c r="R255" s="86"/>
      <c r="S255" s="86"/>
      <c r="T255" s="86"/>
    </row>
    <row r="256" spans="1:26" s="144" customFormat="1" x14ac:dyDescent="0.2">
      <c r="A256" s="85"/>
      <c r="B256" s="85"/>
      <c r="C256" s="85"/>
      <c r="D256" s="85"/>
      <c r="E256" s="85"/>
      <c r="F256" s="85"/>
      <c r="G256" s="85"/>
      <c r="H256" s="85"/>
      <c r="I256" s="85"/>
      <c r="J256" s="85"/>
      <c r="K256" s="86"/>
      <c r="L256" s="86"/>
      <c r="M256" s="86"/>
      <c r="N256" s="86"/>
      <c r="O256" s="86"/>
      <c r="P256" s="86"/>
      <c r="Q256" s="86"/>
      <c r="R256" s="86"/>
      <c r="S256" s="86"/>
      <c r="T256" s="86"/>
    </row>
    <row r="258" spans="1:26" ht="15" customHeight="1" x14ac:dyDescent="0.2"/>
    <row r="259" spans="1:26" x14ac:dyDescent="0.2">
      <c r="A259" s="270" t="s">
        <v>77</v>
      </c>
      <c r="B259" s="270"/>
      <c r="U259" s="41"/>
    </row>
    <row r="260" spans="1:26" x14ac:dyDescent="0.2">
      <c r="A260" s="209" t="s">
        <v>30</v>
      </c>
      <c r="B260" s="309" t="s">
        <v>65</v>
      </c>
      <c r="C260" s="315"/>
      <c r="D260" s="315"/>
      <c r="E260" s="315"/>
      <c r="F260" s="315"/>
      <c r="G260" s="310"/>
      <c r="H260" s="309" t="s">
        <v>68</v>
      </c>
      <c r="I260" s="310"/>
      <c r="J260" s="286" t="s">
        <v>69</v>
      </c>
      <c r="K260" s="287"/>
      <c r="L260" s="287"/>
      <c r="M260" s="287"/>
      <c r="N260" s="287"/>
      <c r="O260" s="288"/>
      <c r="P260" s="309" t="s">
        <v>52</v>
      </c>
      <c r="Q260" s="310"/>
      <c r="R260" s="286" t="s">
        <v>70</v>
      </c>
      <c r="S260" s="287"/>
      <c r="T260" s="288"/>
      <c r="U260" s="41"/>
      <c r="V260" s="41"/>
    </row>
    <row r="261" spans="1:26" x14ac:dyDescent="0.2">
      <c r="A261" s="209"/>
      <c r="B261" s="311"/>
      <c r="C261" s="316"/>
      <c r="D261" s="316"/>
      <c r="E261" s="316"/>
      <c r="F261" s="316"/>
      <c r="G261" s="312"/>
      <c r="H261" s="311"/>
      <c r="I261" s="312"/>
      <c r="J261" s="286" t="s">
        <v>37</v>
      </c>
      <c r="K261" s="288"/>
      <c r="L261" s="286" t="s">
        <v>8</v>
      </c>
      <c r="M261" s="288"/>
      <c r="N261" s="286" t="s">
        <v>34</v>
      </c>
      <c r="O261" s="288"/>
      <c r="P261" s="311"/>
      <c r="Q261" s="312"/>
      <c r="R261" s="24" t="s">
        <v>71</v>
      </c>
      <c r="S261" s="24" t="s">
        <v>72</v>
      </c>
      <c r="T261" s="24" t="s">
        <v>73</v>
      </c>
    </row>
    <row r="262" spans="1:26" x14ac:dyDescent="0.2">
      <c r="A262" s="24">
        <v>1</v>
      </c>
      <c r="B262" s="286" t="s">
        <v>66</v>
      </c>
      <c r="C262" s="287"/>
      <c r="D262" s="287"/>
      <c r="E262" s="287"/>
      <c r="F262" s="287"/>
      <c r="G262" s="288"/>
      <c r="H262" s="285">
        <f>J262</f>
        <v>1618</v>
      </c>
      <c r="I262" s="285"/>
      <c r="J262" s="313">
        <f>(SUM(N47+N64+N82+N94+N106)*14+N118*12)-J263</f>
        <v>1618</v>
      </c>
      <c r="K262" s="314"/>
      <c r="L262" s="313">
        <f>(SUM(O47+O64+O82+O94+O106)*14+O118*12)-L263</f>
        <v>1900</v>
      </c>
      <c r="M262" s="314"/>
      <c r="N262" s="313">
        <f>(SUM(P47+P64+P82+P94+P106)*14+P118*12)-N263</f>
        <v>3518</v>
      </c>
      <c r="O262" s="314"/>
      <c r="P262" s="278">
        <f>H262/H264</f>
        <v>0.7946954813359528</v>
      </c>
      <c r="Q262" s="279"/>
      <c r="R262" s="15">
        <f>J47+J64-R263</f>
        <v>64</v>
      </c>
      <c r="S262" s="15">
        <f>J82+J94-S263</f>
        <v>36</v>
      </c>
      <c r="T262" s="15">
        <f>J106+J118-T263</f>
        <v>42</v>
      </c>
    </row>
    <row r="263" spans="1:26" ht="12.75" customHeight="1" x14ac:dyDescent="0.2">
      <c r="A263" s="24">
        <v>2</v>
      </c>
      <c r="B263" s="286" t="s">
        <v>67</v>
      </c>
      <c r="C263" s="287"/>
      <c r="D263" s="287"/>
      <c r="E263" s="287"/>
      <c r="F263" s="287"/>
      <c r="G263" s="288"/>
      <c r="H263" s="284">
        <f>J263</f>
        <v>418</v>
      </c>
      <c r="I263" s="285"/>
      <c r="J263" s="280">
        <f>N142</f>
        <v>418</v>
      </c>
      <c r="K263" s="281"/>
      <c r="L263" s="280">
        <f>O142</f>
        <v>620</v>
      </c>
      <c r="M263" s="281"/>
      <c r="N263" s="289">
        <f>SUM(J263:M263)</f>
        <v>1038</v>
      </c>
      <c r="O263" s="290"/>
      <c r="P263" s="278">
        <f>H263/H264</f>
        <v>0.20530451866404714</v>
      </c>
      <c r="Q263" s="279"/>
      <c r="R263" s="14">
        <v>0</v>
      </c>
      <c r="S263" s="14">
        <v>24</v>
      </c>
      <c r="T263" s="14">
        <v>18</v>
      </c>
      <c r="U263" s="377" t="str">
        <f>IF(N263=P142,"Corect","Nu corespunde cu tabelul de opționale")</f>
        <v>Corect</v>
      </c>
      <c r="V263" s="378"/>
      <c r="W263" s="378"/>
      <c r="X263" s="378"/>
    </row>
    <row r="264" spans="1:26" x14ac:dyDescent="0.2">
      <c r="A264" s="286" t="s">
        <v>28</v>
      </c>
      <c r="B264" s="287"/>
      <c r="C264" s="287"/>
      <c r="D264" s="287"/>
      <c r="E264" s="287"/>
      <c r="F264" s="287"/>
      <c r="G264" s="288"/>
      <c r="H264" s="209">
        <f>SUM(H262:I263)</f>
        <v>2036</v>
      </c>
      <c r="I264" s="209"/>
      <c r="J264" s="209">
        <f>SUM(J262:K263)</f>
        <v>2036</v>
      </c>
      <c r="K264" s="209"/>
      <c r="L264" s="188">
        <f>SUM(L262:M263)</f>
        <v>2520</v>
      </c>
      <c r="M264" s="190"/>
      <c r="N264" s="188">
        <f>SUM(N262:O263)</f>
        <v>4556</v>
      </c>
      <c r="O264" s="190"/>
      <c r="P264" s="282">
        <f>SUM(P262:Q263)</f>
        <v>1</v>
      </c>
      <c r="Q264" s="283"/>
      <c r="R264" s="17">
        <f>SUM(R262:R263)</f>
        <v>64</v>
      </c>
      <c r="S264" s="17">
        <f>SUM(S262:S263)</f>
        <v>60</v>
      </c>
      <c r="T264" s="17">
        <f>SUM(T262:T263)</f>
        <v>60</v>
      </c>
    </row>
    <row r="265" spans="1:26" s="77" customFormat="1" x14ac:dyDescent="0.2">
      <c r="A265" s="87"/>
      <c r="B265" s="87"/>
      <c r="C265" s="87"/>
      <c r="D265" s="87"/>
      <c r="E265" s="87"/>
      <c r="F265" s="87"/>
      <c r="G265" s="87"/>
      <c r="H265" s="87"/>
      <c r="I265" s="87"/>
      <c r="J265" s="87"/>
      <c r="K265" s="87"/>
      <c r="L265" s="59"/>
      <c r="M265" s="59"/>
      <c r="N265" s="59"/>
      <c r="O265" s="59"/>
      <c r="P265" s="88"/>
      <c r="Q265" s="88"/>
      <c r="R265" s="59"/>
      <c r="S265" s="59"/>
      <c r="T265" s="59"/>
    </row>
    <row r="266" spans="1:26" s="77" customFormat="1" x14ac:dyDescent="0.2">
      <c r="A266" s="87"/>
      <c r="B266" s="87"/>
      <c r="C266" s="87"/>
      <c r="D266" s="87"/>
      <c r="E266" s="87"/>
      <c r="F266" s="87"/>
      <c r="G266" s="87"/>
      <c r="H266" s="87"/>
      <c r="I266" s="87"/>
      <c r="J266" s="87"/>
      <c r="K266" s="87"/>
      <c r="L266" s="59"/>
      <c r="M266" s="59"/>
      <c r="N266" s="59"/>
      <c r="O266" s="59"/>
      <c r="P266" s="88"/>
      <c r="Q266" s="88"/>
      <c r="R266" s="59"/>
      <c r="S266" s="59"/>
      <c r="T266" s="59"/>
    </row>
    <row r="267" spans="1:26" s="77" customFormat="1" x14ac:dyDescent="0.2">
      <c r="A267" s="87"/>
      <c r="B267" s="87"/>
      <c r="C267" s="87"/>
      <c r="D267" s="87"/>
      <c r="E267" s="87"/>
      <c r="F267" s="87"/>
      <c r="G267" s="87"/>
      <c r="H267" s="87"/>
      <c r="I267" s="87"/>
      <c r="J267" s="87"/>
      <c r="K267" s="87"/>
      <c r="L267" s="59"/>
      <c r="M267" s="59"/>
      <c r="N267" s="59"/>
      <c r="O267" s="59"/>
      <c r="P267" s="88"/>
      <c r="Q267" s="88"/>
      <c r="R267" s="59"/>
      <c r="S267" s="59"/>
      <c r="T267" s="59"/>
    </row>
    <row r="268" spans="1:26" s="77" customFormat="1" x14ac:dyDescent="0.2">
      <c r="A268" s="87"/>
      <c r="B268" s="87"/>
      <c r="C268" s="87"/>
      <c r="D268" s="87"/>
      <c r="E268" s="87"/>
      <c r="F268" s="87"/>
      <c r="G268" s="87"/>
      <c r="H268" s="87"/>
      <c r="I268" s="87"/>
      <c r="J268" s="87"/>
      <c r="K268" s="87"/>
      <c r="L268" s="59"/>
      <c r="M268" s="59"/>
      <c r="N268" s="59"/>
      <c r="O268" s="59"/>
      <c r="P268" s="88"/>
      <c r="Q268" s="88"/>
      <c r="R268" s="59"/>
      <c r="S268" s="59"/>
      <c r="T268" s="59"/>
    </row>
    <row r="269" spans="1:26" s="77" customFormat="1" x14ac:dyDescent="0.2">
      <c r="A269" s="87"/>
      <c r="B269" s="87"/>
      <c r="C269" s="87"/>
      <c r="D269" s="87"/>
      <c r="E269" s="87"/>
      <c r="F269" s="87"/>
      <c r="G269" s="87"/>
      <c r="H269" s="87"/>
      <c r="I269" s="87"/>
      <c r="J269" s="87"/>
      <c r="K269" s="87"/>
      <c r="L269" s="59"/>
      <c r="M269" s="59"/>
      <c r="N269" s="59"/>
      <c r="O269" s="59"/>
      <c r="P269" s="88"/>
      <c r="Q269" s="88"/>
      <c r="R269" s="59"/>
      <c r="S269" s="59"/>
      <c r="T269" s="59"/>
    </row>
    <row r="270" spans="1:26" ht="19.5" customHeight="1" x14ac:dyDescent="0.25">
      <c r="A270" s="269" t="s">
        <v>99</v>
      </c>
      <c r="B270" s="269"/>
      <c r="C270" s="269"/>
      <c r="D270" s="269"/>
      <c r="E270" s="269"/>
      <c r="F270" s="269"/>
      <c r="G270" s="269"/>
      <c r="H270" s="269"/>
      <c r="I270" s="269"/>
      <c r="J270" s="269"/>
      <c r="K270" s="269"/>
      <c r="L270" s="269"/>
      <c r="M270" s="269"/>
      <c r="N270" s="269"/>
      <c r="O270" s="269"/>
      <c r="P270" s="269"/>
      <c r="Q270" s="269"/>
      <c r="R270" s="269"/>
      <c r="S270" s="269"/>
      <c r="T270" s="269"/>
      <c r="U270" s="67"/>
      <c r="V270" s="67"/>
      <c r="W270" s="76"/>
      <c r="X270" s="76"/>
      <c r="Y270" s="76"/>
      <c r="Z270" s="76"/>
    </row>
    <row r="271" spans="1:26" ht="5.25" customHeight="1" x14ac:dyDescent="0.2">
      <c r="U271" s="76"/>
      <c r="V271" s="76"/>
      <c r="W271" s="76"/>
      <c r="X271" s="76"/>
      <c r="Y271" s="76"/>
      <c r="Z271" s="76"/>
    </row>
    <row r="272" spans="1:26" ht="17.25" customHeight="1" x14ac:dyDescent="0.2">
      <c r="A272" s="187" t="s">
        <v>83</v>
      </c>
      <c r="B272" s="187"/>
      <c r="C272" s="187"/>
      <c r="D272" s="187"/>
      <c r="E272" s="187"/>
      <c r="F272" s="187"/>
      <c r="G272" s="187"/>
      <c r="H272" s="187"/>
      <c r="I272" s="187"/>
      <c r="J272" s="187"/>
      <c r="K272" s="187"/>
      <c r="L272" s="187"/>
      <c r="M272" s="187"/>
      <c r="N272" s="187"/>
      <c r="O272" s="187"/>
      <c r="P272" s="187"/>
      <c r="Q272" s="187"/>
      <c r="R272" s="187"/>
      <c r="S272" s="187"/>
      <c r="T272" s="187"/>
      <c r="U272" s="76"/>
      <c r="V272" s="76"/>
      <c r="W272" s="76"/>
      <c r="X272" s="76"/>
      <c r="Y272" s="76"/>
      <c r="Z272" s="76"/>
    </row>
    <row r="273" spans="1:29" ht="26.25" customHeight="1" x14ac:dyDescent="0.25">
      <c r="A273" s="193" t="s">
        <v>30</v>
      </c>
      <c r="B273" s="298" t="s">
        <v>29</v>
      </c>
      <c r="C273" s="299"/>
      <c r="D273" s="299"/>
      <c r="E273" s="299"/>
      <c r="F273" s="299"/>
      <c r="G273" s="299"/>
      <c r="H273" s="299"/>
      <c r="I273" s="300"/>
      <c r="J273" s="172" t="s">
        <v>43</v>
      </c>
      <c r="K273" s="293" t="s">
        <v>27</v>
      </c>
      <c r="L273" s="294"/>
      <c r="M273" s="295"/>
      <c r="N273" s="293" t="s">
        <v>44</v>
      </c>
      <c r="O273" s="296"/>
      <c r="P273" s="297"/>
      <c r="Q273" s="183" t="s">
        <v>26</v>
      </c>
      <c r="R273" s="183"/>
      <c r="S273" s="183"/>
      <c r="T273" s="183" t="s">
        <v>25</v>
      </c>
      <c r="V273" s="65"/>
      <c r="W273" s="65"/>
      <c r="X273" s="65"/>
      <c r="Y273" s="65"/>
      <c r="Z273" s="65"/>
      <c r="AA273" s="65"/>
      <c r="AB273" s="65"/>
      <c r="AC273" s="65"/>
    </row>
    <row r="274" spans="1:29" ht="12.75" customHeight="1" x14ac:dyDescent="0.2">
      <c r="A274" s="194"/>
      <c r="B274" s="301"/>
      <c r="C274" s="302"/>
      <c r="D274" s="302"/>
      <c r="E274" s="302"/>
      <c r="F274" s="302"/>
      <c r="G274" s="302"/>
      <c r="H274" s="302"/>
      <c r="I274" s="303"/>
      <c r="J274" s="196"/>
      <c r="K274" s="29" t="s">
        <v>31</v>
      </c>
      <c r="L274" s="29" t="s">
        <v>32</v>
      </c>
      <c r="M274" s="29" t="s">
        <v>33</v>
      </c>
      <c r="N274" s="29" t="s">
        <v>37</v>
      </c>
      <c r="O274" s="29" t="s">
        <v>8</v>
      </c>
      <c r="P274" s="29" t="s">
        <v>34</v>
      </c>
      <c r="Q274" s="29" t="s">
        <v>35</v>
      </c>
      <c r="R274" s="29" t="s">
        <v>31</v>
      </c>
      <c r="S274" s="29" t="s">
        <v>36</v>
      </c>
      <c r="T274" s="183"/>
      <c r="V274" s="65"/>
      <c r="W274" s="65"/>
      <c r="X274" s="65"/>
      <c r="Y274" s="84"/>
      <c r="Z274" s="65"/>
      <c r="AA274" s="65"/>
      <c r="AB274" s="65"/>
      <c r="AC274" s="65"/>
    </row>
    <row r="275" spans="1:29" ht="16.5" customHeight="1" x14ac:dyDescent="0.2">
      <c r="A275" s="291" t="s">
        <v>55</v>
      </c>
      <c r="B275" s="291"/>
      <c r="C275" s="291"/>
      <c r="D275" s="291"/>
      <c r="E275" s="291"/>
      <c r="F275" s="291"/>
      <c r="G275" s="291"/>
      <c r="H275" s="291"/>
      <c r="I275" s="291"/>
      <c r="J275" s="291"/>
      <c r="K275" s="291"/>
      <c r="L275" s="291"/>
      <c r="M275" s="291"/>
      <c r="N275" s="291"/>
      <c r="O275" s="291"/>
      <c r="P275" s="291"/>
      <c r="Q275" s="291"/>
      <c r="R275" s="291"/>
      <c r="S275" s="291"/>
      <c r="T275" s="291"/>
      <c r="V275" s="65"/>
      <c r="W275" s="65"/>
      <c r="X275" s="65"/>
      <c r="Y275" s="65"/>
      <c r="Z275" s="65"/>
      <c r="AA275" s="65"/>
      <c r="AB275" s="65"/>
      <c r="AC275" s="65"/>
    </row>
    <row r="276" spans="1:29" ht="19.5" customHeight="1" x14ac:dyDescent="0.2">
      <c r="A276" s="33" t="s">
        <v>84</v>
      </c>
      <c r="B276" s="292" t="s">
        <v>86</v>
      </c>
      <c r="C276" s="292"/>
      <c r="D276" s="292"/>
      <c r="E276" s="292"/>
      <c r="F276" s="292"/>
      <c r="G276" s="292"/>
      <c r="H276" s="292"/>
      <c r="I276" s="292"/>
      <c r="J276" s="34">
        <v>5</v>
      </c>
      <c r="K276" s="34">
        <v>2</v>
      </c>
      <c r="L276" s="34">
        <v>2</v>
      </c>
      <c r="M276" s="34">
        <v>0</v>
      </c>
      <c r="N276" s="35">
        <f>K276+L276+M276</f>
        <v>4</v>
      </c>
      <c r="O276" s="35">
        <f>P276-N276</f>
        <v>5</v>
      </c>
      <c r="P276" s="35">
        <f>ROUND(PRODUCT(J276,25)/14,0)</f>
        <v>9</v>
      </c>
      <c r="Q276" s="34" t="s">
        <v>35</v>
      </c>
      <c r="R276" s="34"/>
      <c r="S276" s="36"/>
      <c r="T276" s="36" t="s">
        <v>100</v>
      </c>
      <c r="V276" s="65"/>
      <c r="W276" s="65"/>
      <c r="X276" s="65"/>
      <c r="Y276" s="83"/>
      <c r="Z276" s="65"/>
      <c r="AA276" s="65"/>
      <c r="AB276" s="65"/>
      <c r="AC276" s="65"/>
    </row>
    <row r="277" spans="1:29" ht="15" customHeight="1" x14ac:dyDescent="0.2">
      <c r="A277" s="236" t="s">
        <v>56</v>
      </c>
      <c r="B277" s="237"/>
      <c r="C277" s="237"/>
      <c r="D277" s="237"/>
      <c r="E277" s="237"/>
      <c r="F277" s="237"/>
      <c r="G277" s="237"/>
      <c r="H277" s="237"/>
      <c r="I277" s="237"/>
      <c r="J277" s="237"/>
      <c r="K277" s="237"/>
      <c r="L277" s="237"/>
      <c r="M277" s="237"/>
      <c r="N277" s="237"/>
      <c r="O277" s="237"/>
      <c r="P277" s="237"/>
      <c r="Q277" s="237"/>
      <c r="R277" s="237"/>
      <c r="S277" s="237"/>
      <c r="T277" s="238"/>
      <c r="V277" s="65"/>
      <c r="W277" s="65"/>
      <c r="X277" s="65"/>
      <c r="Y277" s="65"/>
      <c r="Z277" s="65"/>
      <c r="AA277" s="65"/>
      <c r="AB277" s="65"/>
      <c r="AC277" s="65"/>
    </row>
    <row r="278" spans="1:29" ht="42" customHeight="1" x14ac:dyDescent="0.2">
      <c r="A278" s="33" t="s">
        <v>85</v>
      </c>
      <c r="B278" s="262" t="s">
        <v>87</v>
      </c>
      <c r="C278" s="263"/>
      <c r="D278" s="263"/>
      <c r="E278" s="263"/>
      <c r="F278" s="263"/>
      <c r="G278" s="263"/>
      <c r="H278" s="263"/>
      <c r="I278" s="264"/>
      <c r="J278" s="34">
        <v>5</v>
      </c>
      <c r="K278" s="34">
        <v>2</v>
      </c>
      <c r="L278" s="34">
        <v>2</v>
      </c>
      <c r="M278" s="34">
        <v>0</v>
      </c>
      <c r="N278" s="35">
        <f>K278+L278+M278</f>
        <v>4</v>
      </c>
      <c r="O278" s="35">
        <f>P278-N278</f>
        <v>5</v>
      </c>
      <c r="P278" s="35">
        <f>ROUND(PRODUCT(J278,25)/14,0)</f>
        <v>9</v>
      </c>
      <c r="Q278" s="34" t="s">
        <v>35</v>
      </c>
      <c r="R278" s="34"/>
      <c r="S278" s="36"/>
      <c r="T278" s="36" t="s">
        <v>100</v>
      </c>
      <c r="V278" s="65"/>
      <c r="W278" s="65"/>
      <c r="X278" s="65"/>
      <c r="Y278" s="65"/>
      <c r="Z278" s="65"/>
      <c r="AA278" s="65"/>
      <c r="AB278" s="65"/>
      <c r="AC278" s="65"/>
    </row>
    <row r="279" spans="1:29" x14ac:dyDescent="0.2">
      <c r="A279" s="236" t="s">
        <v>57</v>
      </c>
      <c r="B279" s="237"/>
      <c r="C279" s="237"/>
      <c r="D279" s="237"/>
      <c r="E279" s="237"/>
      <c r="F279" s="237"/>
      <c r="G279" s="237"/>
      <c r="H279" s="237"/>
      <c r="I279" s="237"/>
      <c r="J279" s="237"/>
      <c r="K279" s="237"/>
      <c r="L279" s="237"/>
      <c r="M279" s="237"/>
      <c r="N279" s="237"/>
      <c r="O279" s="237"/>
      <c r="P279" s="237"/>
      <c r="Q279" s="237"/>
      <c r="R279" s="237"/>
      <c r="S279" s="237"/>
      <c r="T279" s="238"/>
      <c r="V279" s="65"/>
      <c r="W279" s="65"/>
      <c r="X279" s="65"/>
      <c r="Y279" s="65"/>
      <c r="Z279" s="65"/>
      <c r="AA279" s="65"/>
      <c r="AB279" s="65"/>
      <c r="AC279" s="65"/>
    </row>
    <row r="280" spans="1:29" ht="40.5" customHeight="1" x14ac:dyDescent="0.2">
      <c r="A280" s="33" t="s">
        <v>89</v>
      </c>
      <c r="B280" s="262" t="s">
        <v>88</v>
      </c>
      <c r="C280" s="263"/>
      <c r="D280" s="263"/>
      <c r="E280" s="263"/>
      <c r="F280" s="263"/>
      <c r="G280" s="263"/>
      <c r="H280" s="263"/>
      <c r="I280" s="264"/>
      <c r="J280" s="34">
        <v>5</v>
      </c>
      <c r="K280" s="34">
        <v>2</v>
      </c>
      <c r="L280" s="34">
        <v>2</v>
      </c>
      <c r="M280" s="34">
        <v>0</v>
      </c>
      <c r="N280" s="35">
        <f>K280+L280+M280</f>
        <v>4</v>
      </c>
      <c r="O280" s="35">
        <f>P280-N280</f>
        <v>5</v>
      </c>
      <c r="P280" s="35">
        <f>ROUND(PRODUCT(J280,25)/14,0)</f>
        <v>9</v>
      </c>
      <c r="Q280" s="34" t="s">
        <v>35</v>
      </c>
      <c r="R280" s="34"/>
      <c r="S280" s="36"/>
      <c r="T280" s="36" t="s">
        <v>100</v>
      </c>
      <c r="V280" s="65"/>
      <c r="W280" s="65"/>
      <c r="X280" s="65"/>
      <c r="Y280" s="78"/>
      <c r="Z280" s="65"/>
      <c r="AA280" s="65"/>
      <c r="AB280" s="65"/>
      <c r="AC280" s="65"/>
    </row>
    <row r="281" spans="1:29" ht="15" customHeight="1" x14ac:dyDescent="0.2">
      <c r="A281" s="265" t="s">
        <v>58</v>
      </c>
      <c r="B281" s="266"/>
      <c r="C281" s="266"/>
      <c r="D281" s="266"/>
      <c r="E281" s="266"/>
      <c r="F281" s="266"/>
      <c r="G281" s="266"/>
      <c r="H281" s="266"/>
      <c r="I281" s="266"/>
      <c r="J281" s="266"/>
      <c r="K281" s="266"/>
      <c r="L281" s="266"/>
      <c r="M281" s="266"/>
      <c r="N281" s="266"/>
      <c r="O281" s="266"/>
      <c r="P281" s="266"/>
      <c r="Q281" s="266"/>
      <c r="R281" s="266"/>
      <c r="S281" s="266"/>
      <c r="T281" s="267"/>
      <c r="U281" s="213" t="s">
        <v>122</v>
      </c>
      <c r="V281" s="213"/>
      <c r="W281" s="213"/>
      <c r="X281" s="213"/>
      <c r="Y281" s="80"/>
      <c r="Z281" s="65"/>
      <c r="AA281" s="65"/>
      <c r="AB281" s="65"/>
      <c r="AC281" s="65"/>
    </row>
    <row r="282" spans="1:29" s="32" customFormat="1" ht="21.75" customHeight="1" x14ac:dyDescent="0.25">
      <c r="A282" s="33" t="s">
        <v>90</v>
      </c>
      <c r="B282" s="233" t="s">
        <v>220</v>
      </c>
      <c r="C282" s="234"/>
      <c r="D282" s="234"/>
      <c r="E282" s="234"/>
      <c r="F282" s="234"/>
      <c r="G282" s="234"/>
      <c r="H282" s="234"/>
      <c r="I282" s="235"/>
      <c r="J282" s="34">
        <v>5</v>
      </c>
      <c r="K282" s="34">
        <v>2</v>
      </c>
      <c r="L282" s="34">
        <v>2</v>
      </c>
      <c r="M282" s="34">
        <v>0</v>
      </c>
      <c r="N282" s="35">
        <f>K282+L282+M282</f>
        <v>4</v>
      </c>
      <c r="O282" s="35">
        <f>P282-N282</f>
        <v>5</v>
      </c>
      <c r="P282" s="35">
        <f>ROUND(PRODUCT(J282,25)/14,0)</f>
        <v>9</v>
      </c>
      <c r="Q282" s="34" t="s">
        <v>35</v>
      </c>
      <c r="R282" s="34"/>
      <c r="S282" s="36"/>
      <c r="T282" s="38" t="s">
        <v>101</v>
      </c>
      <c r="U282" s="213"/>
      <c r="V282" s="213"/>
      <c r="W282" s="213"/>
      <c r="X282" s="213"/>
      <c r="Y282" s="80"/>
      <c r="Z282" s="65"/>
      <c r="AA282" s="65"/>
      <c r="AB282" s="65"/>
      <c r="AC282" s="65"/>
    </row>
    <row r="283" spans="1:29" ht="14.25" customHeight="1" x14ac:dyDescent="0.2">
      <c r="A283" s="236" t="s">
        <v>59</v>
      </c>
      <c r="B283" s="237"/>
      <c r="C283" s="237"/>
      <c r="D283" s="237"/>
      <c r="E283" s="237"/>
      <c r="F283" s="237"/>
      <c r="G283" s="237"/>
      <c r="H283" s="237"/>
      <c r="I283" s="237"/>
      <c r="J283" s="237"/>
      <c r="K283" s="237"/>
      <c r="L283" s="237"/>
      <c r="M283" s="237"/>
      <c r="N283" s="237"/>
      <c r="O283" s="237"/>
      <c r="P283" s="237"/>
      <c r="Q283" s="237"/>
      <c r="R283" s="237"/>
      <c r="S283" s="237"/>
      <c r="T283" s="238"/>
      <c r="U283" s="374" t="s">
        <v>123</v>
      </c>
      <c r="V283" s="375"/>
      <c r="W283" s="374" t="s">
        <v>124</v>
      </c>
      <c r="X283" s="375"/>
      <c r="Y283" s="80"/>
      <c r="Z283" s="65"/>
      <c r="AA283" s="65"/>
      <c r="AB283" s="65"/>
      <c r="AC283" s="65"/>
    </row>
    <row r="284" spans="1:29" ht="17.25" customHeight="1" x14ac:dyDescent="0.2">
      <c r="A284" s="33" t="s">
        <v>91</v>
      </c>
      <c r="B284" s="215" t="s">
        <v>92</v>
      </c>
      <c r="C284" s="216"/>
      <c r="D284" s="216"/>
      <c r="E284" s="216"/>
      <c r="F284" s="216"/>
      <c r="G284" s="216"/>
      <c r="H284" s="216"/>
      <c r="I284" s="217"/>
      <c r="J284" s="34">
        <v>2</v>
      </c>
      <c r="K284" s="34">
        <v>1</v>
      </c>
      <c r="L284" s="34">
        <v>1</v>
      </c>
      <c r="M284" s="34">
        <v>0</v>
      </c>
      <c r="N284" s="35">
        <f>K284+L284+M284</f>
        <v>2</v>
      </c>
      <c r="O284" s="35">
        <f>P284-N284</f>
        <v>2</v>
      </c>
      <c r="P284" s="35">
        <f>ROUND(PRODUCT(J284,25)/14,0)</f>
        <v>4</v>
      </c>
      <c r="Q284" s="34"/>
      <c r="R284" s="34" t="s">
        <v>31</v>
      </c>
      <c r="S284" s="36"/>
      <c r="T284" s="38" t="s">
        <v>101</v>
      </c>
      <c r="U284" s="376"/>
      <c r="V284" s="376"/>
      <c r="W284" s="376"/>
      <c r="X284" s="376"/>
      <c r="Y284" s="65"/>
      <c r="Z284" s="65"/>
      <c r="AA284" s="65"/>
      <c r="AB284" s="65"/>
      <c r="AC284" s="65"/>
    </row>
    <row r="285" spans="1:29" ht="18.75" customHeight="1" x14ac:dyDescent="0.2">
      <c r="A285" s="33" t="s">
        <v>94</v>
      </c>
      <c r="B285" s="215" t="s">
        <v>93</v>
      </c>
      <c r="C285" s="216"/>
      <c r="D285" s="216"/>
      <c r="E285" s="216"/>
      <c r="F285" s="216"/>
      <c r="G285" s="216"/>
      <c r="H285" s="216"/>
      <c r="I285" s="217"/>
      <c r="J285" s="34">
        <v>3</v>
      </c>
      <c r="K285" s="34">
        <v>0</v>
      </c>
      <c r="L285" s="34">
        <v>0</v>
      </c>
      <c r="M285" s="34">
        <v>3</v>
      </c>
      <c r="N285" s="35">
        <f>K285+L285+M285</f>
        <v>3</v>
      </c>
      <c r="O285" s="35">
        <f>P285-N285</f>
        <v>2</v>
      </c>
      <c r="P285" s="35">
        <f>ROUND(PRODUCT(J285,25)/14,0)</f>
        <v>5</v>
      </c>
      <c r="Q285" s="34"/>
      <c r="R285" s="34" t="s">
        <v>31</v>
      </c>
      <c r="S285" s="36"/>
      <c r="T285" s="38" t="s">
        <v>101</v>
      </c>
      <c r="U285" s="214" t="e">
        <f ca="1">K193+#REF!+K234+K253</f>
        <v>#REF!</v>
      </c>
      <c r="V285" s="214"/>
      <c r="W285" s="214">
        <f ca="1">K193+K234+K253</f>
        <v>1</v>
      </c>
      <c r="X285" s="214"/>
      <c r="Y285" s="126" t="s">
        <v>125</v>
      </c>
      <c r="Z285" s="126"/>
      <c r="AA285" s="81"/>
      <c r="AB285" s="79"/>
      <c r="AC285" s="79"/>
    </row>
    <row r="286" spans="1:29" ht="17.25" customHeight="1" x14ac:dyDescent="0.2">
      <c r="A286" s="118" t="s">
        <v>60</v>
      </c>
      <c r="B286" s="119"/>
      <c r="C286" s="119"/>
      <c r="D286" s="119"/>
      <c r="E286" s="119"/>
      <c r="F286" s="119"/>
      <c r="G286" s="119"/>
      <c r="H286" s="119"/>
      <c r="I286" s="119"/>
      <c r="J286" s="119"/>
      <c r="K286" s="119"/>
      <c r="L286" s="119"/>
      <c r="M286" s="119"/>
      <c r="N286" s="163"/>
      <c r="O286" s="163"/>
      <c r="P286" s="163"/>
      <c r="Q286" s="163"/>
      <c r="R286" s="163"/>
      <c r="S286" s="163"/>
      <c r="T286" s="163"/>
      <c r="U286" s="214" t="e">
        <f ca="1">K194+#REF!+K235+K254</f>
        <v>#REF!</v>
      </c>
      <c r="V286" s="232"/>
      <c r="W286" s="214">
        <f ca="1">K194+K235+K254</f>
        <v>1</v>
      </c>
      <c r="X286" s="214"/>
      <c r="Y286" s="373" t="s">
        <v>126</v>
      </c>
      <c r="Z286" s="373"/>
      <c r="AA286" s="81"/>
      <c r="AB286" s="79"/>
      <c r="AC286" s="79"/>
    </row>
    <row r="287" spans="1:29" ht="17.25" customHeight="1" x14ac:dyDescent="0.2">
      <c r="A287" s="33" t="s">
        <v>95</v>
      </c>
      <c r="B287" s="115" t="s">
        <v>97</v>
      </c>
      <c r="C287" s="116"/>
      <c r="D287" s="116"/>
      <c r="E287" s="116"/>
      <c r="F287" s="116"/>
      <c r="G287" s="116"/>
      <c r="H287" s="116"/>
      <c r="I287" s="117"/>
      <c r="J287" s="34">
        <v>3</v>
      </c>
      <c r="K287" s="34">
        <v>1</v>
      </c>
      <c r="L287" s="34">
        <v>1</v>
      </c>
      <c r="M287" s="162">
        <v>0</v>
      </c>
      <c r="N287" s="35">
        <f>K287+L287+M287</f>
        <v>2</v>
      </c>
      <c r="O287" s="35">
        <f>P287-N287</f>
        <v>4</v>
      </c>
      <c r="P287" s="35">
        <f>ROUND(PRODUCT(J287,25)/12,0)</f>
        <v>6</v>
      </c>
      <c r="Q287" s="34" t="s">
        <v>35</v>
      </c>
      <c r="R287" s="34"/>
      <c r="S287" s="36"/>
      <c r="T287" s="36" t="s">
        <v>100</v>
      </c>
      <c r="U287" s="232" t="e">
        <f ca="1">IF(U285=100%,"Corect",IF(U285&gt;100%,"Ați dublat unele discipline","Ați pierdut unele discipline"))</f>
        <v>#REF!</v>
      </c>
      <c r="V287" s="232"/>
      <c r="W287" s="232" t="str">
        <f ca="1">IF(W285=100%,"Corect",IF(W285&gt;100%,"Ați dublat unele discipline","Ați pierdut unele discipline"))</f>
        <v>Corect</v>
      </c>
      <c r="X287" s="232"/>
      <c r="Y287" s="82"/>
      <c r="Z287" s="79"/>
      <c r="AA287" s="79"/>
      <c r="AB287" s="79"/>
      <c r="AC287" s="79"/>
    </row>
    <row r="288" spans="1:29" ht="15.75" customHeight="1" x14ac:dyDescent="0.2">
      <c r="A288" s="33" t="s">
        <v>96</v>
      </c>
      <c r="B288" s="115" t="s">
        <v>98</v>
      </c>
      <c r="C288" s="116"/>
      <c r="D288" s="116"/>
      <c r="E288" s="116"/>
      <c r="F288" s="116"/>
      <c r="G288" s="116"/>
      <c r="H288" s="116"/>
      <c r="I288" s="117"/>
      <c r="J288" s="34">
        <v>2</v>
      </c>
      <c r="K288" s="34">
        <v>0</v>
      </c>
      <c r="L288" s="34">
        <v>0</v>
      </c>
      <c r="M288" s="162">
        <v>3</v>
      </c>
      <c r="N288" s="35">
        <f>K288+L288+M288</f>
        <v>3</v>
      </c>
      <c r="O288" s="35">
        <f>P288-N288</f>
        <v>1</v>
      </c>
      <c r="P288" s="35">
        <f>ROUND(PRODUCT(J288,25)/12,0)</f>
        <v>4</v>
      </c>
      <c r="Q288" s="34"/>
      <c r="R288" s="34" t="s">
        <v>31</v>
      </c>
      <c r="S288" s="36"/>
      <c r="T288" s="38" t="s">
        <v>101</v>
      </c>
      <c r="U288" s="232" t="e">
        <f ca="1">IF(U286=100%,"Corect",IF(U286&gt;100%,"Ați dublat unele discipline","Ați pierdut unele discipline"))</f>
        <v>#REF!</v>
      </c>
      <c r="V288" s="232"/>
      <c r="W288" s="232" t="str">
        <f ca="1">IF(W286=100%,"Corect",IF(W286&gt;100%,"Ați dublat unele discipline","Ați pierdut unele discipline"))</f>
        <v>Corect</v>
      </c>
      <c r="X288" s="232"/>
      <c r="Y288" s="82"/>
      <c r="Z288" s="65"/>
      <c r="AA288" s="65"/>
      <c r="AB288" s="65"/>
      <c r="AC288" s="65"/>
    </row>
    <row r="289" spans="1:29" ht="29.25" customHeight="1" x14ac:dyDescent="0.2">
      <c r="A289" s="228" t="s">
        <v>82</v>
      </c>
      <c r="B289" s="229"/>
      <c r="C289" s="229"/>
      <c r="D289" s="229"/>
      <c r="E289" s="229"/>
      <c r="F289" s="229"/>
      <c r="G289" s="229"/>
      <c r="H289" s="229"/>
      <c r="I289" s="230"/>
      <c r="J289" s="37">
        <f>SUM(J276,J278,J280,J282,J284:J285,J287:J288)</f>
        <v>30</v>
      </c>
      <c r="K289" s="37">
        <f t="shared" ref="K289:P289" si="66">SUM(K276,K278,K280,K282,K284:K285,K287:K288)</f>
        <v>10</v>
      </c>
      <c r="L289" s="37">
        <f t="shared" si="66"/>
        <v>10</v>
      </c>
      <c r="M289" s="159">
        <f t="shared" si="66"/>
        <v>6</v>
      </c>
      <c r="N289" s="37">
        <f t="shared" si="66"/>
        <v>26</v>
      </c>
      <c r="O289" s="37">
        <f t="shared" si="66"/>
        <v>29</v>
      </c>
      <c r="P289" s="37">
        <f t="shared" si="66"/>
        <v>55</v>
      </c>
      <c r="Q289" s="37">
        <f>COUNTIF(Q276,"E")+COUNTIF(Q278,"E")+COUNTIF(Q280,"E")+COUNTIF(Q282,"E")+COUNTIF(Q284:Q285,"E")+COUNTIF(Q287:Q288,"E")</f>
        <v>5</v>
      </c>
      <c r="R289" s="37">
        <f>COUNTIF(R276,"C")+COUNTIF(R278,"C")+COUNTIF(R280,"C")+COUNTIF(R282,"C")+COUNTIF(R284:R285,"C")+COUNTIF(R287:R288,"C")</f>
        <v>3</v>
      </c>
      <c r="S289" s="37">
        <f>COUNTIF(S276,"VP")+COUNTIF(S278,"VP")+COUNTIF(S280,"VP")+COUNTIF(S282,"VP")+COUNTIF(S284:S285,"VP")+COUNTIF(S287:S288,"VP")</f>
        <v>0</v>
      </c>
      <c r="T289" s="164"/>
      <c r="U289" s="212" t="s">
        <v>127</v>
      </c>
      <c r="V289" s="212"/>
      <c r="W289" s="212"/>
      <c r="X289" s="212"/>
      <c r="Y289" s="82"/>
      <c r="Z289" s="65"/>
      <c r="AA289" s="65"/>
      <c r="AB289" s="65"/>
      <c r="AC289" s="65"/>
    </row>
    <row r="290" spans="1:29" ht="17.25" customHeight="1" x14ac:dyDescent="0.2">
      <c r="A290" s="218" t="s">
        <v>53</v>
      </c>
      <c r="B290" s="219"/>
      <c r="C290" s="219"/>
      <c r="D290" s="219"/>
      <c r="E290" s="219"/>
      <c r="F290" s="219"/>
      <c r="G290" s="219"/>
      <c r="H290" s="219"/>
      <c r="I290" s="219"/>
      <c r="J290" s="220"/>
      <c r="K290" s="37">
        <f t="shared" ref="K290:P290" si="67">SUM(K276,K278,K280,K282,K284,K285)*14+SUM(K287,K288)*12</f>
        <v>138</v>
      </c>
      <c r="L290" s="37">
        <f t="shared" si="67"/>
        <v>138</v>
      </c>
      <c r="M290" s="159">
        <f t="shared" si="67"/>
        <v>78</v>
      </c>
      <c r="N290" s="37">
        <f t="shared" si="67"/>
        <v>354</v>
      </c>
      <c r="O290" s="37">
        <f t="shared" si="67"/>
        <v>396</v>
      </c>
      <c r="P290" s="37">
        <f t="shared" si="67"/>
        <v>750</v>
      </c>
      <c r="Q290" s="224"/>
      <c r="R290" s="224"/>
      <c r="S290" s="224"/>
      <c r="T290" s="224"/>
      <c r="U290" s="212"/>
      <c r="V290" s="212"/>
      <c r="W290" s="212"/>
      <c r="X290" s="212"/>
      <c r="Y290" s="65"/>
      <c r="Z290" s="65"/>
      <c r="AA290" s="65"/>
      <c r="AB290" s="65"/>
      <c r="AC290" s="65"/>
    </row>
    <row r="291" spans="1:29" ht="14.25" customHeight="1" x14ac:dyDescent="0.2">
      <c r="A291" s="221"/>
      <c r="B291" s="222"/>
      <c r="C291" s="222"/>
      <c r="D291" s="222"/>
      <c r="E291" s="222"/>
      <c r="F291" s="222"/>
      <c r="G291" s="222"/>
      <c r="H291" s="222"/>
      <c r="I291" s="222"/>
      <c r="J291" s="223"/>
      <c r="K291" s="225">
        <f>SUM(K290:M290)</f>
        <v>354</v>
      </c>
      <c r="L291" s="226"/>
      <c r="M291" s="226"/>
      <c r="N291" s="227">
        <f>SUM(N290:O290)</f>
        <v>750</v>
      </c>
      <c r="O291" s="227"/>
      <c r="P291" s="227"/>
      <c r="Q291" s="224"/>
      <c r="R291" s="224"/>
      <c r="S291" s="224"/>
      <c r="T291" s="224"/>
      <c r="U291" s="212"/>
      <c r="V291" s="212"/>
      <c r="W291" s="212"/>
      <c r="X291" s="212"/>
      <c r="Y291" s="65"/>
      <c r="Z291" s="65"/>
      <c r="AA291" s="65"/>
      <c r="AB291" s="65"/>
      <c r="AC291" s="65"/>
    </row>
    <row r="292" spans="1:29" ht="12.75" customHeight="1" x14ac:dyDescent="0.2">
      <c r="U292" s="212"/>
      <c r="V292" s="212"/>
      <c r="W292" s="212"/>
      <c r="X292" s="212"/>
      <c r="Y292" s="65"/>
      <c r="Z292" s="65"/>
      <c r="AA292" s="65"/>
      <c r="AB292" s="65"/>
      <c r="AC292" s="65"/>
    </row>
    <row r="293" spans="1:29" x14ac:dyDescent="0.2">
      <c r="A293" s="231" t="s">
        <v>121</v>
      </c>
      <c r="B293" s="231"/>
      <c r="C293" s="231"/>
      <c r="D293" s="231"/>
      <c r="E293" s="231"/>
      <c r="F293" s="231"/>
      <c r="G293" s="231"/>
      <c r="H293" s="231"/>
      <c r="I293" s="231"/>
      <c r="J293" s="231"/>
      <c r="K293" s="231"/>
      <c r="L293" s="231"/>
      <c r="M293" s="231"/>
      <c r="N293" s="231"/>
      <c r="O293" s="231"/>
      <c r="P293" s="231"/>
      <c r="Q293" s="231"/>
      <c r="R293" s="231"/>
      <c r="S293" s="231"/>
      <c r="T293" s="231"/>
      <c r="U293" s="212"/>
      <c r="V293" s="212"/>
      <c r="W293" s="212"/>
      <c r="X293" s="212"/>
      <c r="Y293" s="65"/>
      <c r="Z293" s="65"/>
      <c r="AA293" s="65"/>
      <c r="AB293" s="65"/>
      <c r="AC293" s="65"/>
    </row>
  </sheetData>
  <sheetProtection deleteColumns="0" deleteRows="0" selectLockedCells="1" selectUnlockedCells="1"/>
  <mergeCells count="392">
    <mergeCell ref="B122:I123"/>
    <mergeCell ref="N149:P149"/>
    <mergeCell ref="Q149:S149"/>
    <mergeCell ref="Q197:S197"/>
    <mergeCell ref="B180:I180"/>
    <mergeCell ref="T175:T176"/>
    <mergeCell ref="B184:I184"/>
    <mergeCell ref="Q175:S175"/>
    <mergeCell ref="B136:I136"/>
    <mergeCell ref="A173:T173"/>
    <mergeCell ref="A177:T177"/>
    <mergeCell ref="A175:A176"/>
    <mergeCell ref="B175:I176"/>
    <mergeCell ref="J175:J176"/>
    <mergeCell ref="B152:I152"/>
    <mergeCell ref="B140:I140"/>
    <mergeCell ref="A148:T148"/>
    <mergeCell ref="K149:M149"/>
    <mergeCell ref="B153:I153"/>
    <mergeCell ref="B149:I150"/>
    <mergeCell ref="J149:J150"/>
    <mergeCell ref="B135:I135"/>
    <mergeCell ref="B126:I126"/>
    <mergeCell ref="B130:I130"/>
    <mergeCell ref="Y286:Z286"/>
    <mergeCell ref="U283:V284"/>
    <mergeCell ref="W283:X284"/>
    <mergeCell ref="W285:X285"/>
    <mergeCell ref="Q109:S109"/>
    <mergeCell ref="K109:M109"/>
    <mergeCell ref="U263:X263"/>
    <mergeCell ref="B178:I178"/>
    <mergeCell ref="B181:I181"/>
    <mergeCell ref="B203:I203"/>
    <mergeCell ref="B185:I185"/>
    <mergeCell ref="A234:J234"/>
    <mergeCell ref="B111:I111"/>
    <mergeCell ref="K158:M158"/>
    <mergeCell ref="B182:I182"/>
    <mergeCell ref="B155:I155"/>
    <mergeCell ref="A154:T154"/>
    <mergeCell ref="B183:I183"/>
    <mergeCell ref="T109:T110"/>
    <mergeCell ref="B116:I116"/>
    <mergeCell ref="K194:T194"/>
    <mergeCell ref="T122:T123"/>
    <mergeCell ref="B204:I204"/>
    <mergeCell ref="A122:A123"/>
    <mergeCell ref="T72:T73"/>
    <mergeCell ref="B89:I89"/>
    <mergeCell ref="B90:I90"/>
    <mergeCell ref="B91:I91"/>
    <mergeCell ref="B112:I112"/>
    <mergeCell ref="B118:I118"/>
    <mergeCell ref="B114:I114"/>
    <mergeCell ref="B115:I115"/>
    <mergeCell ref="B93:I93"/>
    <mergeCell ref="A96:T96"/>
    <mergeCell ref="J97:J98"/>
    <mergeCell ref="T97:T98"/>
    <mergeCell ref="Q85:S85"/>
    <mergeCell ref="B102:I102"/>
    <mergeCell ref="B100:I100"/>
    <mergeCell ref="B101:I101"/>
    <mergeCell ref="A97:A98"/>
    <mergeCell ref="B104:I104"/>
    <mergeCell ref="N85:P85"/>
    <mergeCell ref="B77:I77"/>
    <mergeCell ref="B109:I110"/>
    <mergeCell ref="A109:A110"/>
    <mergeCell ref="U47:W47"/>
    <mergeCell ref="U118:W118"/>
    <mergeCell ref="B92:I92"/>
    <mergeCell ref="B105:I105"/>
    <mergeCell ref="K97:M97"/>
    <mergeCell ref="N97:P97"/>
    <mergeCell ref="Q97:S97"/>
    <mergeCell ref="B99:I99"/>
    <mergeCell ref="B97:I98"/>
    <mergeCell ref="B47:I47"/>
    <mergeCell ref="A108:T108"/>
    <mergeCell ref="B113:I113"/>
    <mergeCell ref="J109:J110"/>
    <mergeCell ref="B117:I117"/>
    <mergeCell ref="A55:A56"/>
    <mergeCell ref="B57:I57"/>
    <mergeCell ref="B58:I58"/>
    <mergeCell ref="B63:I63"/>
    <mergeCell ref="B94:I94"/>
    <mergeCell ref="B106:I106"/>
    <mergeCell ref="B78:I78"/>
    <mergeCell ref="B81:I81"/>
    <mergeCell ref="B74:I74"/>
    <mergeCell ref="B76:I76"/>
    <mergeCell ref="A199:T199"/>
    <mergeCell ref="K197:M197"/>
    <mergeCell ref="Q191:T192"/>
    <mergeCell ref="N192:P192"/>
    <mergeCell ref="K193:T193"/>
    <mergeCell ref="A191:J192"/>
    <mergeCell ref="B215:I215"/>
    <mergeCell ref="B200:I200"/>
    <mergeCell ref="B207:I207"/>
    <mergeCell ref="B201:I201"/>
    <mergeCell ref="B202:I202"/>
    <mergeCell ref="B197:I198"/>
    <mergeCell ref="K192:M192"/>
    <mergeCell ref="B62:I62"/>
    <mergeCell ref="B87:I87"/>
    <mergeCell ref="B88:I88"/>
    <mergeCell ref="B80:I80"/>
    <mergeCell ref="A187:T187"/>
    <mergeCell ref="B186:I186"/>
    <mergeCell ref="K72:M72"/>
    <mergeCell ref="N72:P72"/>
    <mergeCell ref="B82:I82"/>
    <mergeCell ref="B85:I86"/>
    <mergeCell ref="B79:I79"/>
    <mergeCell ref="J85:J86"/>
    <mergeCell ref="A145:J145"/>
    <mergeCell ref="K145:T145"/>
    <mergeCell ref="Q122:S122"/>
    <mergeCell ref="B124:T124"/>
    <mergeCell ref="J122:J123"/>
    <mergeCell ref="K122:M122"/>
    <mergeCell ref="A65:T66"/>
    <mergeCell ref="Q72:S72"/>
    <mergeCell ref="A72:A73"/>
    <mergeCell ref="B72:I73"/>
    <mergeCell ref="K143:M143"/>
    <mergeCell ref="N143:P143"/>
    <mergeCell ref="B227:I227"/>
    <mergeCell ref="B208:I208"/>
    <mergeCell ref="B209:I209"/>
    <mergeCell ref="B221:I221"/>
    <mergeCell ref="B226:I226"/>
    <mergeCell ref="B222:I222"/>
    <mergeCell ref="B205:I205"/>
    <mergeCell ref="B225:I225"/>
    <mergeCell ref="B220:I220"/>
    <mergeCell ref="B219:I219"/>
    <mergeCell ref="B217:I217"/>
    <mergeCell ref="B206:I206"/>
    <mergeCell ref="B216:I216"/>
    <mergeCell ref="B218:I218"/>
    <mergeCell ref="B214:I214"/>
    <mergeCell ref="B244:I244"/>
    <mergeCell ref="K233:M233"/>
    <mergeCell ref="N233:P233"/>
    <mergeCell ref="A237:T237"/>
    <mergeCell ref="N238:P238"/>
    <mergeCell ref="A240:T240"/>
    <mergeCell ref="B241:I241"/>
    <mergeCell ref="B242:I242"/>
    <mergeCell ref="B243:I243"/>
    <mergeCell ref="A235:J235"/>
    <mergeCell ref="K234:T234"/>
    <mergeCell ref="A232:J233"/>
    <mergeCell ref="K238:M238"/>
    <mergeCell ref="Q238:S238"/>
    <mergeCell ref="A231:I231"/>
    <mergeCell ref="Q232:T233"/>
    <mergeCell ref="B229:I229"/>
    <mergeCell ref="B230:I230"/>
    <mergeCell ref="B210:I210"/>
    <mergeCell ref="B211:I211"/>
    <mergeCell ref="B212:I212"/>
    <mergeCell ref="B213:I213"/>
    <mergeCell ref="R4:T4"/>
    <mergeCell ref="R5:T5"/>
    <mergeCell ref="A12:K12"/>
    <mergeCell ref="Q38:S38"/>
    <mergeCell ref="M27:T33"/>
    <mergeCell ref="A22:K25"/>
    <mergeCell ref="I28:K28"/>
    <mergeCell ref="B45:I45"/>
    <mergeCell ref="A13:K13"/>
    <mergeCell ref="A15:K15"/>
    <mergeCell ref="A16:K16"/>
    <mergeCell ref="A14:K14"/>
    <mergeCell ref="A20:K20"/>
    <mergeCell ref="B228:I228"/>
    <mergeCell ref="B223:I223"/>
    <mergeCell ref="A224:T224"/>
    <mergeCell ref="O5:Q5"/>
    <mergeCell ref="O6:Q6"/>
    <mergeCell ref="O3:Q3"/>
    <mergeCell ref="O4:Q4"/>
    <mergeCell ref="M4:N4"/>
    <mergeCell ref="A10:K10"/>
    <mergeCell ref="M6:N6"/>
    <mergeCell ref="A7:K7"/>
    <mergeCell ref="A8:K8"/>
    <mergeCell ref="A9:K9"/>
    <mergeCell ref="M8:T11"/>
    <mergeCell ref="R6:T6"/>
    <mergeCell ref="R3:T3"/>
    <mergeCell ref="A11:K11"/>
    <mergeCell ref="A1:K1"/>
    <mergeCell ref="A3:K3"/>
    <mergeCell ref="K55:M55"/>
    <mergeCell ref="M1:T1"/>
    <mergeCell ref="A4:K5"/>
    <mergeCell ref="A35:T35"/>
    <mergeCell ref="A19:K19"/>
    <mergeCell ref="A17:K17"/>
    <mergeCell ref="M3:N3"/>
    <mergeCell ref="M5:N5"/>
    <mergeCell ref="D28:F28"/>
    <mergeCell ref="A18:K18"/>
    <mergeCell ref="N55:P55"/>
    <mergeCell ref="Q55:S55"/>
    <mergeCell ref="T38:T39"/>
    <mergeCell ref="A54:T54"/>
    <mergeCell ref="J55:J56"/>
    <mergeCell ref="B28:C28"/>
    <mergeCell ref="M21:T25"/>
    <mergeCell ref="B42:I42"/>
    <mergeCell ref="B40:I40"/>
    <mergeCell ref="B41:I41"/>
    <mergeCell ref="A2:K2"/>
    <mergeCell ref="A6:K6"/>
    <mergeCell ref="A37:T37"/>
    <mergeCell ref="B38:I39"/>
    <mergeCell ref="H28:H29"/>
    <mergeCell ref="A27:G27"/>
    <mergeCell ref="G28:G29"/>
    <mergeCell ref="N38:P38"/>
    <mergeCell ref="A38:A39"/>
    <mergeCell ref="B43:I43"/>
    <mergeCell ref="B55:I56"/>
    <mergeCell ref="K38:M38"/>
    <mergeCell ref="J38:J39"/>
    <mergeCell ref="T55:T56"/>
    <mergeCell ref="J273:J274"/>
    <mergeCell ref="B59:I59"/>
    <mergeCell ref="A48:T49"/>
    <mergeCell ref="B44:I44"/>
    <mergeCell ref="B46:I46"/>
    <mergeCell ref="B60:I60"/>
    <mergeCell ref="B61:I61"/>
    <mergeCell ref="B75:I75"/>
    <mergeCell ref="A277:T277"/>
    <mergeCell ref="B248:I248"/>
    <mergeCell ref="H260:I261"/>
    <mergeCell ref="P260:Q261"/>
    <mergeCell ref="J261:K261"/>
    <mergeCell ref="L261:M261"/>
    <mergeCell ref="N261:O261"/>
    <mergeCell ref="J260:O260"/>
    <mergeCell ref="J262:K262"/>
    <mergeCell ref="R260:T260"/>
    <mergeCell ref="B260:G261"/>
    <mergeCell ref="L262:M262"/>
    <mergeCell ref="P262:Q262"/>
    <mergeCell ref="N262:O262"/>
    <mergeCell ref="B262:G262"/>
    <mergeCell ref="H262:I262"/>
    <mergeCell ref="J238:J239"/>
    <mergeCell ref="K254:T254"/>
    <mergeCell ref="A273:A274"/>
    <mergeCell ref="B278:I278"/>
    <mergeCell ref="A279:T279"/>
    <mergeCell ref="P263:Q263"/>
    <mergeCell ref="J263:K263"/>
    <mergeCell ref="P264:Q264"/>
    <mergeCell ref="H263:I263"/>
    <mergeCell ref="H264:I264"/>
    <mergeCell ref="A264:G264"/>
    <mergeCell ref="N263:O263"/>
    <mergeCell ref="Q273:S273"/>
    <mergeCell ref="T273:T274"/>
    <mergeCell ref="L263:M263"/>
    <mergeCell ref="B263:G263"/>
    <mergeCell ref="J264:K264"/>
    <mergeCell ref="L264:M264"/>
    <mergeCell ref="N264:O264"/>
    <mergeCell ref="A275:T275"/>
    <mergeCell ref="B276:I276"/>
    <mergeCell ref="K273:M273"/>
    <mergeCell ref="N273:P273"/>
    <mergeCell ref="B273:I274"/>
    <mergeCell ref="K235:T235"/>
    <mergeCell ref="B245:I245"/>
    <mergeCell ref="B129:T129"/>
    <mergeCell ref="B280:I280"/>
    <mergeCell ref="A281:T281"/>
    <mergeCell ref="N158:P158"/>
    <mergeCell ref="A156:I156"/>
    <mergeCell ref="A157:J158"/>
    <mergeCell ref="A174:T174"/>
    <mergeCell ref="B138:I138"/>
    <mergeCell ref="B139:I139"/>
    <mergeCell ref="A270:T270"/>
    <mergeCell ref="A272:T272"/>
    <mergeCell ref="A260:A261"/>
    <mergeCell ref="A259:B259"/>
    <mergeCell ref="N252:P252"/>
    <mergeCell ref="T238:T239"/>
    <mergeCell ref="A247:T247"/>
    <mergeCell ref="B246:I246"/>
    <mergeCell ref="B249:I249"/>
    <mergeCell ref="A250:I250"/>
    <mergeCell ref="A251:J252"/>
    <mergeCell ref="A238:A239"/>
    <mergeCell ref="B238:I239"/>
    <mergeCell ref="B282:I282"/>
    <mergeCell ref="A283:T283"/>
    <mergeCell ref="B284:I284"/>
    <mergeCell ref="U3:X3"/>
    <mergeCell ref="U4:X4"/>
    <mergeCell ref="U5:X5"/>
    <mergeCell ref="U6:X6"/>
    <mergeCell ref="U7:X7"/>
    <mergeCell ref="U8:X8"/>
    <mergeCell ref="A253:J253"/>
    <mergeCell ref="A254:J254"/>
    <mergeCell ref="K253:T253"/>
    <mergeCell ref="A159:J159"/>
    <mergeCell ref="A160:J160"/>
    <mergeCell ref="K159:T159"/>
    <mergeCell ref="K160:T160"/>
    <mergeCell ref="A193:J193"/>
    <mergeCell ref="A194:J194"/>
    <mergeCell ref="U32:V32"/>
    <mergeCell ref="U30:V30"/>
    <mergeCell ref="U31:V31"/>
    <mergeCell ref="U10:X15"/>
    <mergeCell ref="Q251:T252"/>
    <mergeCell ref="K252:M252"/>
    <mergeCell ref="A196:T196"/>
    <mergeCell ref="J197:J198"/>
    <mergeCell ref="A197:A198"/>
    <mergeCell ref="A141:I141"/>
    <mergeCell ref="A142:J143"/>
    <mergeCell ref="Q142:T143"/>
    <mergeCell ref="N197:P197"/>
    <mergeCell ref="A190:I190"/>
    <mergeCell ref="U289:X293"/>
    <mergeCell ref="U281:X282"/>
    <mergeCell ref="U285:V285"/>
    <mergeCell ref="B285:I285"/>
    <mergeCell ref="A290:J291"/>
    <mergeCell ref="Q290:T291"/>
    <mergeCell ref="K291:M291"/>
    <mergeCell ref="N291:P291"/>
    <mergeCell ref="A289:I289"/>
    <mergeCell ref="A293:T293"/>
    <mergeCell ref="U288:V288"/>
    <mergeCell ref="W288:X288"/>
    <mergeCell ref="U286:V286"/>
    <mergeCell ref="U287:V287"/>
    <mergeCell ref="W287:X287"/>
    <mergeCell ref="W286:X286"/>
    <mergeCell ref="B127:I127"/>
    <mergeCell ref="A144:J144"/>
    <mergeCell ref="K144:T144"/>
    <mergeCell ref="B137:T137"/>
    <mergeCell ref="N175:P175"/>
    <mergeCell ref="K175:M175"/>
    <mergeCell ref="B128:I128"/>
    <mergeCell ref="A151:T151"/>
    <mergeCell ref="B189:I189"/>
    <mergeCell ref="B188:I188"/>
    <mergeCell ref="B179:I179"/>
    <mergeCell ref="B131:I131"/>
    <mergeCell ref="B132:I132"/>
    <mergeCell ref="B133:T133"/>
    <mergeCell ref="M12:T12"/>
    <mergeCell ref="M15:T16"/>
    <mergeCell ref="M17:T18"/>
    <mergeCell ref="M19:T20"/>
    <mergeCell ref="M13:T14"/>
    <mergeCell ref="U16:X20"/>
    <mergeCell ref="U129:W131"/>
    <mergeCell ref="U39:W44"/>
    <mergeCell ref="A71:T71"/>
    <mergeCell ref="J72:J73"/>
    <mergeCell ref="B125:I125"/>
    <mergeCell ref="N109:P109"/>
    <mergeCell ref="B103:I103"/>
    <mergeCell ref="N122:P122"/>
    <mergeCell ref="U64:W64"/>
    <mergeCell ref="U82:W82"/>
    <mergeCell ref="A121:T121"/>
    <mergeCell ref="U94:W94"/>
    <mergeCell ref="U106:W106"/>
    <mergeCell ref="B64:I64"/>
    <mergeCell ref="A84:T84"/>
    <mergeCell ref="K85:M85"/>
    <mergeCell ref="A85:A86"/>
    <mergeCell ref="T85:T86"/>
  </mergeCells>
  <phoneticPr fontId="5" type="noConversion"/>
  <conditionalFormatting sqref="U263 L31:L32 U30:U32 U3:U8">
    <cfRule type="cellIs" dxfId="29" priority="161" operator="equal">
      <formula>"E bine"</formula>
    </cfRule>
  </conditionalFormatting>
  <conditionalFormatting sqref="U263 U30:U32 U3:U8">
    <cfRule type="cellIs" dxfId="28" priority="160" operator="equal">
      <formula>"NU e bine"</formula>
    </cfRule>
  </conditionalFormatting>
  <conditionalFormatting sqref="U30:V32 U3:U8">
    <cfRule type="cellIs" dxfId="27" priority="153" operator="equal">
      <formula>"Suma trebuie să fie 52"</formula>
    </cfRule>
    <cfRule type="cellIs" dxfId="26" priority="154" operator="equal">
      <formula>"Corect"</formula>
    </cfRule>
    <cfRule type="cellIs" dxfId="25" priority="155" operator="equal">
      <formula>SUM($B$30:$J$30)</formula>
    </cfRule>
    <cfRule type="cellIs" dxfId="24" priority="156" operator="lessThan">
      <formula>"(SUM(B28:K28)=52"</formula>
    </cfRule>
    <cfRule type="cellIs" dxfId="23" priority="157" operator="equal">
      <formula>52</formula>
    </cfRule>
    <cfRule type="cellIs" dxfId="22" priority="158" operator="equal">
      <formula>$K$30</formula>
    </cfRule>
    <cfRule type="cellIs" dxfId="21" priority="159" operator="equal">
      <formula>$B$30:$K$30=52</formula>
    </cfRule>
  </conditionalFormatting>
  <conditionalFormatting sqref="U263:V263 U30:V32 U3:U8">
    <cfRule type="cellIs" dxfId="20" priority="148" operator="equal">
      <formula>"Suma trebuie să fie 52"</formula>
    </cfRule>
    <cfRule type="cellIs" dxfId="19" priority="152" operator="equal">
      <formula>"Corect"</formula>
    </cfRule>
  </conditionalFormatting>
  <conditionalFormatting sqref="U263:X263 U30:V32">
    <cfRule type="cellIs" dxfId="18" priority="151" operator="equal">
      <formula>"Corect"</formula>
    </cfRule>
  </conditionalFormatting>
  <conditionalFormatting sqref="U47:W52 U64:W64 U82:W82 U94:W94 U106:W106 U118:W119 U39:U41">
    <cfRule type="cellIs" dxfId="17" priority="149" operator="equal">
      <formula>"E trebuie să fie cel puțin egal cu C+VP"</formula>
    </cfRule>
    <cfRule type="cellIs" dxfId="16" priority="150" operator="equal">
      <formula>"Corect"</formula>
    </cfRule>
  </conditionalFormatting>
  <conditionalFormatting sqref="U263:V263">
    <cfRule type="cellIs" dxfId="15" priority="124" operator="equal">
      <formula>"Nu corespunde cu tabelul de opționale"</formula>
    </cfRule>
    <cfRule type="cellIs" dxfId="14" priority="127" operator="equal">
      <formula>"Suma trebuie să fie 52"</formula>
    </cfRule>
    <cfRule type="cellIs" dxfId="13" priority="128" operator="equal">
      <formula>"Corect"</formula>
    </cfRule>
    <cfRule type="cellIs" dxfId="12" priority="129" operator="equal">
      <formula>SUM($B$30:$J$30)</formula>
    </cfRule>
    <cfRule type="cellIs" dxfId="11" priority="130" operator="lessThan">
      <formula>"(SUM(B28:K28)=52"</formula>
    </cfRule>
    <cfRule type="cellIs" dxfId="10" priority="131" operator="equal">
      <formula>52</formula>
    </cfRule>
    <cfRule type="cellIs" dxfId="9" priority="132" operator="equal">
      <formula>$K$30</formula>
    </cfRule>
    <cfRule type="cellIs" dxfId="8" priority="133" operator="equal">
      <formula>$B$30:$K$30=52</formula>
    </cfRule>
  </conditionalFormatting>
  <conditionalFormatting sqref="U3:U8">
    <cfRule type="cellIs" dxfId="7" priority="112" operator="equal">
      <formula>"Trebuie alocate cel puțin 20 de ore pe săptămână"</formula>
    </cfRule>
  </conditionalFormatting>
  <conditionalFormatting sqref="U30:V30">
    <cfRule type="cellIs" dxfId="6" priority="14" operator="equal">
      <formula>"Correct"</formula>
    </cfRule>
  </conditionalFormatting>
  <conditionalFormatting sqref="U288:X288">
    <cfRule type="cellIs" dxfId="5" priority="6" operator="equal">
      <formula>"Ați dublat unele discipline"</formula>
    </cfRule>
    <cfRule type="cellIs" dxfId="4" priority="7" operator="equal">
      <formula>"Ați pierdut unele discipline"</formula>
    </cfRule>
    <cfRule type="cellIs" dxfId="3" priority="9" operator="equal">
      <formula>"Corect"</formula>
    </cfRule>
  </conditionalFormatting>
  <conditionalFormatting sqref="U287:X287">
    <cfRule type="cellIs" dxfId="2" priority="3" operator="equal">
      <formula>"Ați dublat unele discipline"</formula>
    </cfRule>
    <cfRule type="cellIs" dxfId="1" priority="4" operator="equal">
      <formula>"Ați pierdut unele discipline"</formula>
    </cfRule>
    <cfRule type="cellIs" dxfId="0" priority="5" operator="equal">
      <formula>"Corect"</formula>
    </cfRule>
  </conditionalFormatting>
  <dataValidations disablePrompts="1" count="7">
    <dataValidation type="list" allowBlank="1" showInputMessage="1" showErrorMessage="1" sqref="R287:R288 R280 R284:R285 R276 R278 R282 R155 R138:R140 R130:R132 R134:R136 R111:R117 R99:R105 R74:R77 R57:R63 R87:R93 R125:R128 R40:R46 R79:R81">
      <formula1>$R$39</formula1>
    </dataValidation>
    <dataValidation type="list" allowBlank="1" showInputMessage="1" showErrorMessage="1" sqref="Q287:Q288 Q280 Q284:Q285 Q276 Q278 Q282 Q155 Q138:Q140 Q131:Q132 Q134:Q136 Q111:Q117 Q99:Q105 Q74:Q77 Q57:Q63 Q87:Q93 Q125:Q128 Q40:Q46 Q79:Q81">
      <formula1>$Q$39</formula1>
    </dataValidation>
    <dataValidation type="list" allowBlank="1" showInputMessage="1" showErrorMessage="1" sqref="S287:S288 S280 S284:S285 S276 S278 S282 S155 S138:S140 S134:S136 S130:S132 S111:S117 S87:S93 S125:S128 S99:S105 S74:S77 S57:S63 S40:S46 S79:S81">
      <formula1>$S$39</formula1>
    </dataValidation>
    <dataValidation type="list" allowBlank="1" showInputMessage="1" showErrorMessage="1" sqref="B242:I245">
      <formula1>$B$38:$B$158</formula1>
    </dataValidation>
    <dataValidation type="list" allowBlank="1" showInputMessage="1" showErrorMessage="1" sqref="B241:I241 C200:I208 B200:B222 C210:I222 B248:I248 B225:I229 B188:I188">
      <formula1>$B$38:$B$188</formula1>
    </dataValidation>
    <dataValidation type="list" allowBlank="1" showInputMessage="1" showErrorMessage="1" sqref="T155 T134:T136 T130:T132 T138:T140 T111:T117 T99:T105 T87:T93 T125:T128 T74:T77 T57:T63 T40:T46 T79:T81">
      <formula1>$O$36:$S$36</formula1>
    </dataValidation>
    <dataValidation type="list" allowBlank="1" showInputMessage="1" showErrorMessage="1" sqref="B178:I185">
      <formula1>$B$38:$B$185</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&amp;LRECTOR,_x000D_Acad.Prof.univ.dr. Ioan Aurel POP&amp;CDECAN,_x000D_Prof. Univ. Dr. Călin Emilian Hințea&amp;RDIRECTOR DE DEPARTAMENT,_x000D_Prof. Univ. Dr. Ioan Hosu  </oddFooter>
  </headerFooter>
  <ignoredErrors>
    <ignoredError sqref="M263 T141 K144:K145" unlockedFormula="1"/>
    <ignoredError sqref="J141:M141 K142:M142" formulaRange="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65F519A038A54CBA5F46150B1BB5E2" ma:contentTypeVersion="0" ma:contentTypeDescription="Create a new document." ma:contentTypeScope="" ma:versionID="75f9046c7ce82567e486d3f9dade313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DD270A4-4914-4701-95BC-BF4C0D72B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7EF942B-FE76-4F2E-9DC0-25A900E504DE}">
  <ds:schemaRefs>
    <ds:schemaRef ds:uri="http://schemas.microsoft.com/sharepoint/v3/contenttype/forms"/>
  </ds:schemaRefs>
</ds:datastoreItem>
</file>

<file path=customXml/itemProps3.xml><?xml version="1.0" encoding="utf-8"?>
<ds:datastoreItem xmlns:ds="http://schemas.openxmlformats.org/officeDocument/2006/customXml" ds:itemID="{9D1EB3E8-047A-43CA-9DDE-455E13D1165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NightFury55</cp:lastModifiedBy>
  <cp:lastPrinted>2018-02-15T13:33:14Z</cp:lastPrinted>
  <dcterms:created xsi:type="dcterms:W3CDTF">2013-06-27T08:19:59Z</dcterms:created>
  <dcterms:modified xsi:type="dcterms:W3CDTF">2018-08-30T12:49:41Z</dcterms:modified>
</cp:coreProperties>
</file>