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8740" windowHeight="16020"/>
  </bookViews>
  <sheets>
    <sheet name="Sheet1" sheetId="1" r:id="rId1"/>
    <sheet name="Sheet2" sheetId="2" r:id="rId2"/>
    <sheet name="Sheet3" sheetId="3"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S125" i="1"/>
  <c r="R125"/>
  <c r="Q125"/>
  <c r="P126"/>
  <c r="O126"/>
  <c r="N126"/>
  <c r="M126"/>
  <c r="L126"/>
  <c r="K126"/>
  <c r="P125"/>
  <c r="O125"/>
  <c r="N125"/>
  <c r="M125"/>
  <c r="L125"/>
  <c r="K125"/>
  <c r="J125"/>
  <c r="P119"/>
  <c r="N119"/>
  <c r="O119"/>
  <c r="P115"/>
  <c r="N115"/>
  <c r="O115"/>
  <c r="P110"/>
  <c r="P111"/>
  <c r="P114"/>
  <c r="P118"/>
  <c r="P122"/>
  <c r="P123"/>
  <c r="N110"/>
  <c r="O110"/>
  <c r="N111"/>
  <c r="O111"/>
  <c r="N114"/>
  <c r="O114"/>
  <c r="N118"/>
  <c r="O118"/>
  <c r="N122"/>
  <c r="O122"/>
  <c r="N123"/>
  <c r="O123"/>
  <c r="P65"/>
  <c r="N65"/>
  <c r="O65"/>
  <c r="P77"/>
  <c r="N77"/>
  <c r="O77"/>
  <c r="P120"/>
  <c r="N120"/>
  <c r="O120"/>
  <c r="L173"/>
  <c r="L174"/>
  <c r="L175"/>
  <c r="L176"/>
  <c r="L177"/>
  <c r="L178"/>
  <c r="L179"/>
  <c r="L180"/>
  <c r="L181"/>
  <c r="L182"/>
  <c r="L183"/>
  <c r="L184"/>
  <c r="L185"/>
  <c r="L186"/>
  <c r="L187"/>
  <c r="L188"/>
  <c r="L193"/>
  <c r="L195"/>
  <c r="L196"/>
  <c r="L197"/>
  <c r="L200"/>
  <c r="L201"/>
  <c r="K173"/>
  <c r="K174"/>
  <c r="K175"/>
  <c r="K176"/>
  <c r="K177"/>
  <c r="K178"/>
  <c r="K179"/>
  <c r="K180"/>
  <c r="K181"/>
  <c r="K182"/>
  <c r="K183"/>
  <c r="K184"/>
  <c r="K185"/>
  <c r="K186"/>
  <c r="K187"/>
  <c r="K188"/>
  <c r="K193"/>
  <c r="K195"/>
  <c r="K196"/>
  <c r="K197"/>
  <c r="K200"/>
  <c r="K202"/>
  <c r="L202"/>
  <c r="M173"/>
  <c r="M174"/>
  <c r="M175"/>
  <c r="M176"/>
  <c r="M177"/>
  <c r="M178"/>
  <c r="M179"/>
  <c r="M180"/>
  <c r="M181"/>
  <c r="M182"/>
  <c r="M183"/>
  <c r="M184"/>
  <c r="M185"/>
  <c r="M186"/>
  <c r="M187"/>
  <c r="M188"/>
  <c r="M193"/>
  <c r="M195"/>
  <c r="M196"/>
  <c r="M197"/>
  <c r="M200"/>
  <c r="M202"/>
  <c r="K203"/>
  <c r="S173"/>
  <c r="S174"/>
  <c r="S175"/>
  <c r="S176"/>
  <c r="S177"/>
  <c r="S178"/>
  <c r="S179"/>
  <c r="S180"/>
  <c r="S181"/>
  <c r="S182"/>
  <c r="S183"/>
  <c r="S184"/>
  <c r="S185"/>
  <c r="S186"/>
  <c r="S187"/>
  <c r="S188"/>
  <c r="S193"/>
  <c r="S195"/>
  <c r="S196"/>
  <c r="S197"/>
  <c r="S200"/>
  <c r="S201"/>
  <c r="R173"/>
  <c r="R174"/>
  <c r="R175"/>
  <c r="R176"/>
  <c r="R177"/>
  <c r="R178"/>
  <c r="R179"/>
  <c r="R180"/>
  <c r="R181"/>
  <c r="R182"/>
  <c r="R183"/>
  <c r="R184"/>
  <c r="R185"/>
  <c r="R186"/>
  <c r="R187"/>
  <c r="R188"/>
  <c r="R193"/>
  <c r="R195"/>
  <c r="R196"/>
  <c r="R197"/>
  <c r="R200"/>
  <c r="R201"/>
  <c r="Q173"/>
  <c r="Q174"/>
  <c r="Q175"/>
  <c r="Q176"/>
  <c r="Q177"/>
  <c r="Q178"/>
  <c r="Q179"/>
  <c r="Q180"/>
  <c r="Q181"/>
  <c r="Q182"/>
  <c r="Q183"/>
  <c r="Q184"/>
  <c r="Q185"/>
  <c r="Q186"/>
  <c r="Q187"/>
  <c r="Q188"/>
  <c r="Q193"/>
  <c r="Q195"/>
  <c r="Q196"/>
  <c r="Q197"/>
  <c r="Q200"/>
  <c r="Q201"/>
  <c r="P41"/>
  <c r="P173"/>
  <c r="P50"/>
  <c r="P174"/>
  <c r="P52"/>
  <c r="P175"/>
  <c r="P53"/>
  <c r="P176"/>
  <c r="P62"/>
  <c r="P177"/>
  <c r="P63"/>
  <c r="P178"/>
  <c r="P64"/>
  <c r="P179"/>
  <c r="P67"/>
  <c r="P180"/>
  <c r="P74"/>
  <c r="P181"/>
  <c r="P75"/>
  <c r="P182"/>
  <c r="P76"/>
  <c r="P183"/>
  <c r="P79"/>
  <c r="P184"/>
  <c r="P86"/>
  <c r="P185"/>
  <c r="P87"/>
  <c r="P186"/>
  <c r="P88"/>
  <c r="P187"/>
  <c r="P91"/>
  <c r="P188"/>
  <c r="P112"/>
  <c r="P116"/>
  <c r="P137"/>
  <c r="P189"/>
  <c r="P190"/>
  <c r="P191"/>
  <c r="P192"/>
  <c r="P193"/>
  <c r="P98"/>
  <c r="P195"/>
  <c r="P99"/>
  <c r="P196"/>
  <c r="P101"/>
  <c r="P197"/>
  <c r="P200"/>
  <c r="P198"/>
  <c r="P199"/>
  <c r="P201"/>
  <c r="N41"/>
  <c r="O41"/>
  <c r="O173"/>
  <c r="N50"/>
  <c r="O50"/>
  <c r="O174"/>
  <c r="N52"/>
  <c r="O52"/>
  <c r="O175"/>
  <c r="N53"/>
  <c r="O53"/>
  <c r="O176"/>
  <c r="N62"/>
  <c r="O62"/>
  <c r="O177"/>
  <c r="N63"/>
  <c r="O63"/>
  <c r="O178"/>
  <c r="N64"/>
  <c r="O64"/>
  <c r="O179"/>
  <c r="N67"/>
  <c r="O67"/>
  <c r="O180"/>
  <c r="N74"/>
  <c r="O74"/>
  <c r="O181"/>
  <c r="N75"/>
  <c r="O75"/>
  <c r="O182"/>
  <c r="N76"/>
  <c r="O76"/>
  <c r="O183"/>
  <c r="N79"/>
  <c r="O79"/>
  <c r="O184"/>
  <c r="N86"/>
  <c r="O86"/>
  <c r="O185"/>
  <c r="N87"/>
  <c r="O87"/>
  <c r="O186"/>
  <c r="N88"/>
  <c r="O88"/>
  <c r="O187"/>
  <c r="N91"/>
  <c r="O91"/>
  <c r="O188"/>
  <c r="N112"/>
  <c r="O112"/>
  <c r="N116"/>
  <c r="O116"/>
  <c r="N137"/>
  <c r="O137"/>
  <c r="N189"/>
  <c r="O189"/>
  <c r="N190"/>
  <c r="O190"/>
  <c r="N191"/>
  <c r="O191"/>
  <c r="N192"/>
  <c r="O192"/>
  <c r="O193"/>
  <c r="N98"/>
  <c r="O98"/>
  <c r="O195"/>
  <c r="N99"/>
  <c r="O99"/>
  <c r="O196"/>
  <c r="N101"/>
  <c r="O101"/>
  <c r="O197"/>
  <c r="O200"/>
  <c r="N198"/>
  <c r="O198"/>
  <c r="N199"/>
  <c r="O199"/>
  <c r="O201"/>
  <c r="N173"/>
  <c r="N174"/>
  <c r="N175"/>
  <c r="N176"/>
  <c r="N177"/>
  <c r="N178"/>
  <c r="N179"/>
  <c r="N180"/>
  <c r="N181"/>
  <c r="N182"/>
  <c r="N183"/>
  <c r="N184"/>
  <c r="N185"/>
  <c r="N186"/>
  <c r="N187"/>
  <c r="N188"/>
  <c r="N193"/>
  <c r="N195"/>
  <c r="N196"/>
  <c r="N197"/>
  <c r="N200"/>
  <c r="N201"/>
  <c r="M201"/>
  <c r="J173"/>
  <c r="J174"/>
  <c r="J175"/>
  <c r="J176"/>
  <c r="J177"/>
  <c r="J178"/>
  <c r="J179"/>
  <c r="J180"/>
  <c r="J181"/>
  <c r="J182"/>
  <c r="J183"/>
  <c r="J184"/>
  <c r="J185"/>
  <c r="J186"/>
  <c r="J187"/>
  <c r="J188"/>
  <c r="J193"/>
  <c r="J195"/>
  <c r="J196"/>
  <c r="J197"/>
  <c r="J200"/>
  <c r="J201"/>
  <c r="K201"/>
  <c r="N212"/>
  <c r="O212"/>
  <c r="N211"/>
  <c r="O211"/>
  <c r="P102"/>
  <c r="N102"/>
  <c r="O102"/>
  <c r="P89"/>
  <c r="N89"/>
  <c r="O89"/>
  <c r="P124"/>
  <c r="N249"/>
  <c r="N251"/>
  <c r="N253"/>
  <c r="N255"/>
  <c r="N257"/>
  <c r="N258"/>
  <c r="N260"/>
  <c r="N261"/>
  <c r="N263"/>
  <c r="P249"/>
  <c r="O249"/>
  <c r="P251"/>
  <c r="O251"/>
  <c r="P253"/>
  <c r="O253"/>
  <c r="P255"/>
  <c r="O255"/>
  <c r="P257"/>
  <c r="O257"/>
  <c r="P258"/>
  <c r="O258"/>
  <c r="P260"/>
  <c r="O260"/>
  <c r="P261"/>
  <c r="O261"/>
  <c r="O263"/>
  <c r="N264"/>
  <c r="K263"/>
  <c r="L263"/>
  <c r="M263"/>
  <c r="K264"/>
  <c r="P263"/>
  <c r="S262"/>
  <c r="R262"/>
  <c r="Q262"/>
  <c r="P262"/>
  <c r="O262"/>
  <c r="N262"/>
  <c r="M262"/>
  <c r="L262"/>
  <c r="K262"/>
  <c r="J262"/>
  <c r="S226"/>
  <c r="R226"/>
  <c r="Q226"/>
  <c r="P226"/>
  <c r="O226"/>
  <c r="N226"/>
  <c r="M226"/>
  <c r="L226"/>
  <c r="K226"/>
  <c r="J226"/>
  <c r="A226"/>
  <c r="S227"/>
  <c r="R227"/>
  <c r="Q227"/>
  <c r="P139"/>
  <c r="P227"/>
  <c r="N139"/>
  <c r="O139"/>
  <c r="O227"/>
  <c r="N227"/>
  <c r="M227"/>
  <c r="L227"/>
  <c r="K227"/>
  <c r="J227"/>
  <c r="A227"/>
  <c r="N100"/>
  <c r="P100"/>
  <c r="O100"/>
  <c r="A188"/>
  <c r="N124"/>
  <c r="O124"/>
  <c r="N39"/>
  <c r="P39"/>
  <c r="O39"/>
  <c r="P66"/>
  <c r="N66"/>
  <c r="O66"/>
  <c r="P61"/>
  <c r="N61"/>
  <c r="O61"/>
  <c r="P54"/>
  <c r="N54"/>
  <c r="O54"/>
  <c r="P51"/>
  <c r="N51"/>
  <c r="O51"/>
  <c r="P49"/>
  <c r="N49"/>
  <c r="O49"/>
  <c r="N43"/>
  <c r="O43"/>
  <c r="P42"/>
  <c r="N42"/>
  <c r="O42"/>
  <c r="U28"/>
  <c r="U8"/>
  <c r="U7"/>
  <c r="U6"/>
  <c r="U5"/>
  <c r="U3"/>
  <c r="U4"/>
  <c r="S44"/>
  <c r="R44"/>
  <c r="Q44"/>
  <c r="U44"/>
  <c r="S56"/>
  <c r="R56"/>
  <c r="Q56"/>
  <c r="U30"/>
  <c r="U29"/>
  <c r="U56"/>
  <c r="A163"/>
  <c r="S216"/>
  <c r="R216"/>
  <c r="Q216"/>
  <c r="P216"/>
  <c r="O216"/>
  <c r="N216"/>
  <c r="M216"/>
  <c r="L216"/>
  <c r="K216"/>
  <c r="J216"/>
  <c r="A216"/>
  <c r="S213"/>
  <c r="R213"/>
  <c r="Q213"/>
  <c r="P85"/>
  <c r="P213"/>
  <c r="N85"/>
  <c r="O85"/>
  <c r="O213"/>
  <c r="N213"/>
  <c r="M213"/>
  <c r="L213"/>
  <c r="K213"/>
  <c r="J213"/>
  <c r="A213"/>
  <c r="S210"/>
  <c r="R210"/>
  <c r="Q210"/>
  <c r="P210"/>
  <c r="O210"/>
  <c r="N210"/>
  <c r="M210"/>
  <c r="L210"/>
  <c r="K210"/>
  <c r="J210"/>
  <c r="A210"/>
  <c r="S209"/>
  <c r="R209"/>
  <c r="Q209"/>
  <c r="M209"/>
  <c r="L209"/>
  <c r="K209"/>
  <c r="J209"/>
  <c r="A209"/>
  <c r="A197"/>
  <c r="A196"/>
  <c r="A195"/>
  <c r="A187"/>
  <c r="A186"/>
  <c r="A185"/>
  <c r="A184"/>
  <c r="A183"/>
  <c r="A182"/>
  <c r="A181"/>
  <c r="A180"/>
  <c r="A179"/>
  <c r="A178"/>
  <c r="A177"/>
  <c r="A176"/>
  <c r="A175"/>
  <c r="A174"/>
  <c r="A173"/>
  <c r="S163"/>
  <c r="R163"/>
  <c r="Q163"/>
  <c r="M163"/>
  <c r="L163"/>
  <c r="K163"/>
  <c r="J163"/>
  <c r="Q154"/>
  <c r="R153"/>
  <c r="S153"/>
  <c r="S160"/>
  <c r="R160"/>
  <c r="Q160"/>
  <c r="P73"/>
  <c r="P160"/>
  <c r="N73"/>
  <c r="O73"/>
  <c r="O160"/>
  <c r="N160"/>
  <c r="M160"/>
  <c r="L160"/>
  <c r="K160"/>
  <c r="J160"/>
  <c r="A160"/>
  <c r="S159"/>
  <c r="R159"/>
  <c r="Q159"/>
  <c r="P159"/>
  <c r="O159"/>
  <c r="N159"/>
  <c r="M159"/>
  <c r="L159"/>
  <c r="K159"/>
  <c r="J159"/>
  <c r="A159"/>
  <c r="S158"/>
  <c r="R158"/>
  <c r="Q158"/>
  <c r="P158"/>
  <c r="O158"/>
  <c r="N158"/>
  <c r="M158"/>
  <c r="L158"/>
  <c r="K158"/>
  <c r="J158"/>
  <c r="A158"/>
  <c r="S157"/>
  <c r="R157"/>
  <c r="Q157"/>
  <c r="P157"/>
  <c r="O157"/>
  <c r="N157"/>
  <c r="M157"/>
  <c r="L157"/>
  <c r="K157"/>
  <c r="J157"/>
  <c r="A157"/>
  <c r="S156"/>
  <c r="R156"/>
  <c r="Q156"/>
  <c r="P40"/>
  <c r="P156"/>
  <c r="N40"/>
  <c r="O40"/>
  <c r="O156"/>
  <c r="N156"/>
  <c r="M156"/>
  <c r="L156"/>
  <c r="K156"/>
  <c r="J156"/>
  <c r="A156"/>
  <c r="A155"/>
  <c r="A154"/>
  <c r="S155"/>
  <c r="R155"/>
  <c r="Q155"/>
  <c r="P155"/>
  <c r="O155"/>
  <c r="N155"/>
  <c r="M155"/>
  <c r="L155"/>
  <c r="K155"/>
  <c r="J155"/>
  <c r="S154"/>
  <c r="R154"/>
  <c r="M154"/>
  <c r="L154"/>
  <c r="K154"/>
  <c r="J154"/>
  <c r="Q153"/>
  <c r="M153"/>
  <c r="L153"/>
  <c r="K153"/>
  <c r="J153"/>
  <c r="A153"/>
  <c r="M145"/>
  <c r="L145"/>
  <c r="K145"/>
  <c r="M144"/>
  <c r="L144"/>
  <c r="K144"/>
  <c r="J144"/>
  <c r="S144"/>
  <c r="R144"/>
  <c r="Q144"/>
  <c r="K146"/>
  <c r="P135"/>
  <c r="N135"/>
  <c r="P133"/>
  <c r="N133"/>
  <c r="Q228"/>
  <c r="S228"/>
  <c r="R228"/>
  <c r="M228"/>
  <c r="K228"/>
  <c r="L228"/>
  <c r="J228"/>
  <c r="N55"/>
  <c r="O55"/>
  <c r="S231"/>
  <c r="R231"/>
  <c r="Q231"/>
  <c r="M231"/>
  <c r="L231"/>
  <c r="K231"/>
  <c r="J231"/>
  <c r="P231"/>
  <c r="N231"/>
  <c r="S217"/>
  <c r="R217"/>
  <c r="Q217"/>
  <c r="M217"/>
  <c r="L217"/>
  <c r="K217"/>
  <c r="J217"/>
  <c r="S214"/>
  <c r="R214"/>
  <c r="Q214"/>
  <c r="M214"/>
  <c r="L214"/>
  <c r="K214"/>
  <c r="J214"/>
  <c r="S164"/>
  <c r="R164"/>
  <c r="Q164"/>
  <c r="M164"/>
  <c r="L164"/>
  <c r="K164"/>
  <c r="J164"/>
  <c r="J104"/>
  <c r="N90"/>
  <c r="P90"/>
  <c r="J92"/>
  <c r="T239"/>
  <c r="T241"/>
  <c r="K92"/>
  <c r="L92"/>
  <c r="M92"/>
  <c r="N92"/>
  <c r="P92"/>
  <c r="Q92"/>
  <c r="R92"/>
  <c r="S92"/>
  <c r="N97"/>
  <c r="P97"/>
  <c r="N103"/>
  <c r="P103"/>
  <c r="K104"/>
  <c r="L104"/>
  <c r="M104"/>
  <c r="Q104"/>
  <c r="R104"/>
  <c r="S104"/>
  <c r="S80"/>
  <c r="R80"/>
  <c r="Q80"/>
  <c r="M80"/>
  <c r="L80"/>
  <c r="K80"/>
  <c r="J80"/>
  <c r="P78"/>
  <c r="N78"/>
  <c r="S68"/>
  <c r="R68"/>
  <c r="Q68"/>
  <c r="U68"/>
  <c r="M68"/>
  <c r="L68"/>
  <c r="K68"/>
  <c r="J68"/>
  <c r="P209"/>
  <c r="M56"/>
  <c r="L56"/>
  <c r="K56"/>
  <c r="J56"/>
  <c r="N38"/>
  <c r="N37"/>
  <c r="K44"/>
  <c r="P38"/>
  <c r="P37"/>
  <c r="M44"/>
  <c r="L44"/>
  <c r="J44"/>
  <c r="R239"/>
  <c r="Q232"/>
  <c r="M232"/>
  <c r="P68"/>
  <c r="N68"/>
  <c r="N209"/>
  <c r="U104"/>
  <c r="U92"/>
  <c r="O135"/>
  <c r="U80"/>
  <c r="J218"/>
  <c r="M218"/>
  <c r="K218"/>
  <c r="R218"/>
  <c r="K219"/>
  <c r="M219"/>
  <c r="N144"/>
  <c r="N145"/>
  <c r="N217"/>
  <c r="N214"/>
  <c r="N163"/>
  <c r="N164"/>
  <c r="N153"/>
  <c r="P56"/>
  <c r="P154"/>
  <c r="O133"/>
  <c r="O145"/>
  <c r="P145"/>
  <c r="P217"/>
  <c r="P214"/>
  <c r="P163"/>
  <c r="P164"/>
  <c r="P153"/>
  <c r="N154"/>
  <c r="P144"/>
  <c r="K232"/>
  <c r="R232"/>
  <c r="N44"/>
  <c r="O37"/>
  <c r="Q218"/>
  <c r="L232"/>
  <c r="M161"/>
  <c r="M165"/>
  <c r="K161"/>
  <c r="K165"/>
  <c r="R161"/>
  <c r="R165"/>
  <c r="L161"/>
  <c r="L165"/>
  <c r="Q161"/>
  <c r="Q165"/>
  <c r="S161"/>
  <c r="S165"/>
  <c r="O209"/>
  <c r="L233"/>
  <c r="J161"/>
  <c r="J165"/>
  <c r="S218"/>
  <c r="L240"/>
  <c r="P104"/>
  <c r="K233"/>
  <c r="N80"/>
  <c r="J240"/>
  <c r="P44"/>
  <c r="O38"/>
  <c r="N56"/>
  <c r="O78"/>
  <c r="N127"/>
  <c r="O103"/>
  <c r="N104"/>
  <c r="O90"/>
  <c r="K127"/>
  <c r="N228"/>
  <c r="N232"/>
  <c r="O231"/>
  <c r="M233"/>
  <c r="K234"/>
  <c r="P80"/>
  <c r="O97"/>
  <c r="O228"/>
  <c r="R241"/>
  <c r="S239"/>
  <c r="S241"/>
  <c r="L218"/>
  <c r="L219"/>
  <c r="P228"/>
  <c r="J232"/>
  <c r="S232"/>
  <c r="N240"/>
  <c r="U240"/>
  <c r="H240"/>
  <c r="N146"/>
  <c r="K220"/>
  <c r="N219"/>
  <c r="P218"/>
  <c r="P161"/>
  <c r="P166"/>
  <c r="P202"/>
  <c r="K166"/>
  <c r="N218"/>
  <c r="P219"/>
  <c r="O154"/>
  <c r="O217"/>
  <c r="O214"/>
  <c r="O163"/>
  <c r="O164"/>
  <c r="O153"/>
  <c r="N202"/>
  <c r="O144"/>
  <c r="N161"/>
  <c r="N165"/>
  <c r="M166"/>
  <c r="O104"/>
  <c r="L166"/>
  <c r="O56"/>
  <c r="O92"/>
  <c r="N233"/>
  <c r="O44"/>
  <c r="O80"/>
  <c r="O68"/>
  <c r="L239"/>
  <c r="L241"/>
  <c r="J239"/>
  <c r="O232"/>
  <c r="O233"/>
  <c r="P232"/>
  <c r="P233"/>
  <c r="N234"/>
  <c r="K167"/>
  <c r="P165"/>
  <c r="O161"/>
  <c r="O166"/>
  <c r="O202"/>
  <c r="N203"/>
  <c r="O219"/>
  <c r="N220"/>
  <c r="O218"/>
  <c r="N239"/>
  <c r="N241"/>
  <c r="H239"/>
  <c r="H241"/>
  <c r="P240"/>
  <c r="N166"/>
  <c r="J241"/>
  <c r="N167"/>
  <c r="O165"/>
  <c r="P239"/>
  <c r="P241"/>
</calcChain>
</file>

<file path=xl/sharedStrings.xml><?xml version="1.0" encoding="utf-8"?>
<sst xmlns="http://schemas.openxmlformats.org/spreadsheetml/2006/main" count="698" uniqueCount="236">
  <si>
    <t xml:space="preserve">UNIVERSITATEA BABEŞ-BOLYAI CLUJ-NAPOCA
</t>
  </si>
  <si>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</si>
  <si>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</si>
  <si>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</si>
  <si>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</si>
  <si>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</si>
  <si>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</si>
  <si>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</si>
  <si>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</si>
  <si>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</si>
  <si>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</si>
  <si>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</si>
  <si>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</si>
  <si>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</si>
  <si>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</si>
  <si>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</si>
  <si>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</si>
  <si>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</si>
  <si>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</si>
  <si>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</si>
  <si>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</si>
  <si>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</si>
  <si>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</si>
  <si>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</si>
  <si>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</si>
  <si>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</si>
  <si>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</si>
  <si>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</si>
  <si>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</si>
  <si>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</si>
  <si>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</si>
  <si>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</si>
  <si>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</si>
  <si>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</si>
  <si>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</si>
  <si>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</si>
  <si>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</si>
  <si>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</si>
  <si>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</si>
  <si>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</si>
  <si>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</si>
  <si>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</si>
  <si>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</si>
  <si>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</si>
  <si>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</si>
  <si>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</si>
  <si>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</si>
  <si>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</si>
  <si>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</si>
  <si>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</si>
  <si>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</si>
  <si>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</si>
  <si>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</si>
  <si>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</si>
  <si>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</si>
  <si>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TOTAL CREDITE / ORE PE SĂPTĂMÂNĂ / EVALUĂRI / PROCENT DIN TOTAL DISCIPLINE</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</si>
  <si>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</si>
  <si>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</si>
  <si>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</si>
  <si>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</si>
  <si>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</si>
  <si>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</si>
  <si>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</si>
  <si>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</si>
  <si>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</si>
  <si>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</si>
  <si>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</si>
  <si>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</si>
  <si>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</si>
  <si>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</si>
  <si>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</si>
  <si>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</si>
  <si>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</si>
  <si>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</si>
  <si>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</si>
  <si>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</si>
  <si>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</si>
  <si>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</si>
  <si>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</si>
  <si>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</si>
  <si>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</si>
  <si>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</si>
  <si>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</si>
  <si>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În contul a cel mult 3 discipline opţionale generale, studentul are dreptul să aleagă 3 discipline de la alte specializări ale facultăţilor din Universitatea „Babeş-Bolyai”.</t>
  </si>
  <si>
    <t>Și</t>
  </si>
  <si>
    <t>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străimnă.) Dacă sunt suplimentare celor 180, ele trebuie mutate după "Și", înainte de cele 20 de credite alocate examenului de licență.  În ambele situații e corect numai dacă Obligatorii+Opționale=180</t>
  </si>
  <si>
    <t xml:space="preserve">FACULTATEA DE ȘTIINȚE POLITICE,
 ADMINISTRATIVE ȘI ALE COMUNICĂRII
</t>
  </si>
  <si>
    <t>Domeniul: Științe ale Comunicării</t>
  </si>
  <si>
    <t>Titlul absolventului: Licențiat în Științe ale Comunicării</t>
  </si>
  <si>
    <t>0</t>
  </si>
  <si>
    <r>
      <rPr>
        <b/>
        <sz val="10"/>
        <color indexed="8"/>
        <rFont val="Times New Roman"/>
        <family val="1"/>
      </rPr>
      <t>IV.EXAMENUL DE LICENŢĂ</t>
    </r>
    <r>
      <rPr>
        <sz val="10"/>
        <color indexed="8"/>
        <rFont val="Times New Roman"/>
        <family val="1"/>
      </rPr>
      <t xml:space="preserve"> - perioada 29 iunie - 3 iulie
Proba 1: Evaluarea cunoştinţelor fundamentale şi de specialitate - 10 credite
Proba 2: Prezentarea şi susţinerea lucrării de licenţă - 10 credite
</t>
    </r>
  </si>
  <si>
    <r>
      <rPr>
        <b/>
        <sz val="10"/>
        <color indexed="8"/>
        <rFont val="Times New Roman"/>
        <family val="1"/>
      </rPr>
      <t>VI.  UNIVERSITĂŢI EUROPENE DE REFERINŢĂ:</t>
    </r>
    <r>
      <rPr>
        <sz val="10"/>
        <color indexed="8"/>
        <rFont val="Times New Roman"/>
        <family val="1"/>
      </rPr>
      <t xml:space="preserve">
University of Applied Science and Arts (Fachhochschule Hannover-Informations-und Kommunikationswesen-Public Relations); Ludwig-Maximilian Universitaet Munchen; Universitaet Wien </t>
    </r>
  </si>
  <si>
    <t>ULR4101</t>
  </si>
  <si>
    <t>Introducere în știința comunicării și a relațiilor publice</t>
  </si>
  <si>
    <t>ULR4102</t>
  </si>
  <si>
    <t>Comunicare verbală și non-verbală</t>
  </si>
  <si>
    <t>ULR4207</t>
  </si>
  <si>
    <t>Elaborarea și redactarea lucrărilor științifice</t>
  </si>
  <si>
    <t>ULR4104</t>
  </si>
  <si>
    <t>Metode de cercetare în științele comunicării</t>
  </si>
  <si>
    <t>LLLU0011</t>
  </si>
  <si>
    <t>Limba Engleză 1</t>
  </si>
  <si>
    <t>YLU0011</t>
  </si>
  <si>
    <t>ULR4206</t>
  </si>
  <si>
    <t>Introducere in studiile de conflict</t>
  </si>
  <si>
    <t>ULR4208</t>
  </si>
  <si>
    <t>Comunicare publicitară</t>
  </si>
  <si>
    <t>ULR4209</t>
  </si>
  <si>
    <t>Comunicare publică</t>
  </si>
  <si>
    <t>ULR4210</t>
  </si>
  <si>
    <t>Comunicare interpersonală</t>
  </si>
  <si>
    <t>Limba Engleză 2</t>
  </si>
  <si>
    <t>LLLU0012</t>
  </si>
  <si>
    <t>YLU0012</t>
  </si>
  <si>
    <t>ULR4311</t>
  </si>
  <si>
    <t>Bazele PR</t>
  </si>
  <si>
    <t>ULR4312</t>
  </si>
  <si>
    <t>Comunicare mediatică</t>
  </si>
  <si>
    <t>ULR4313</t>
  </si>
  <si>
    <t>Comunicare interculturală</t>
  </si>
  <si>
    <t>ULR4314</t>
  </si>
  <si>
    <t>Comunicare internă în organizații</t>
  </si>
  <si>
    <t>Curs opțional 1</t>
  </si>
  <si>
    <t>Practica profesională 1</t>
  </si>
  <si>
    <t>ULR4416</t>
  </si>
  <si>
    <t>Tehnici și instrumente de PR și publicitate</t>
  </si>
  <si>
    <t>Curs opțional 2</t>
  </si>
  <si>
    <t>Practica profesională 2</t>
  </si>
  <si>
    <t>ULR4103</t>
  </si>
  <si>
    <t>Introducere în științe politice</t>
  </si>
  <si>
    <t>ULR4521</t>
  </si>
  <si>
    <t>Tehnici de promovare în mass-media</t>
  </si>
  <si>
    <t>Curs opțional 3</t>
  </si>
  <si>
    <t>ULR4520</t>
  </si>
  <si>
    <t>Teorii ale limbajului</t>
  </si>
  <si>
    <t>ULR4331</t>
  </si>
  <si>
    <t>Tehnici de persuasiune</t>
  </si>
  <si>
    <t>Limbaj și reprezentare în publicitate</t>
  </si>
  <si>
    <t>ULR4449</t>
  </si>
  <si>
    <t>Antreprenoriat</t>
  </si>
  <si>
    <t>DISCIPLINE COMPLEMENTARE (DC)</t>
  </si>
  <si>
    <t>Specializarea/Programul de studiu: PUBLICITATE</t>
  </si>
  <si>
    <t>Limba de predare: Română</t>
  </si>
  <si>
    <t>ULR5105</t>
  </si>
  <si>
    <t>Utilizarea calculatorului în publicitate</t>
  </si>
  <si>
    <t>ULR5621</t>
  </si>
  <si>
    <t>Etică în publicitate</t>
  </si>
  <si>
    <t>ULR5625</t>
  </si>
  <si>
    <t>Publicitate online</t>
  </si>
  <si>
    <t>ULR5421</t>
  </si>
  <si>
    <t>Branding și brand managment</t>
  </si>
  <si>
    <t>ULR5422</t>
  </si>
  <si>
    <t>Marketing general</t>
  </si>
  <si>
    <t>ULR5423</t>
  </si>
  <si>
    <t>Atelier copywriting</t>
  </si>
  <si>
    <t>ULR5424</t>
  </si>
  <si>
    <t>ULR5315</t>
  </si>
  <si>
    <t>Publicitate, religie si ideologie</t>
  </si>
  <si>
    <t>Atelier publicitate radio și TV</t>
  </si>
  <si>
    <t>ULR5524</t>
  </si>
  <si>
    <t>Practica profesională 3</t>
  </si>
  <si>
    <t>ULR5522</t>
  </si>
  <si>
    <t>ULR5523</t>
  </si>
  <si>
    <t>ULR5622</t>
  </si>
  <si>
    <t>ULR5623</t>
  </si>
  <si>
    <t>Atelier grafică design</t>
  </si>
  <si>
    <t>ULR5624</t>
  </si>
  <si>
    <t>Managmentul agenției de publicitate</t>
  </si>
  <si>
    <t>Curs opțional 4</t>
  </si>
  <si>
    <t>ULR5371</t>
  </si>
  <si>
    <t>Planificare și implementare media</t>
  </si>
  <si>
    <t>ULR5471</t>
  </si>
  <si>
    <t>Event planning</t>
  </si>
  <si>
    <t>ULR5472</t>
  </si>
  <si>
    <t>Proiecte publicitare</t>
  </si>
  <si>
    <t xml:space="preserve">Planificare si strategie publicitară </t>
  </si>
  <si>
    <t>ULR5676</t>
  </si>
  <si>
    <t>Filosofia comunicării</t>
  </si>
  <si>
    <t>Publicitate în social media</t>
  </si>
  <si>
    <t>Publicitate și artă</t>
  </si>
  <si>
    <t>ULR5677</t>
  </si>
  <si>
    <t>ULR5678</t>
  </si>
  <si>
    <t>ULR5381</t>
  </si>
  <si>
    <t>Management</t>
  </si>
  <si>
    <t>Publicitate Culturala</t>
  </si>
  <si>
    <t>ULR5545</t>
  </si>
  <si>
    <t>HLR2309</t>
  </si>
  <si>
    <t xml:space="preserve">PROGRAM DE STUDII PSIHOPEDAGOGICE </t>
  </si>
  <si>
    <r>
      <rPr>
        <b/>
        <sz val="10"/>
        <color rgb="FFFF0000"/>
        <rFont val="Times New Roman"/>
        <family val="1"/>
      </rPr>
      <t xml:space="preserve">În tabelul aferent Modulului pedagogic trebuie doar să alegeți didactica specialității din lista de mai jos: Anul II, Semestrul 4, o singură disciplină predată într-o singură limbă . </t>
    </r>
    <r>
      <rPr>
        <b/>
        <u/>
        <sz val="10"/>
        <color rgb="FFFF0000"/>
        <rFont val="Times New Roman"/>
        <family val="1"/>
      </rPr>
      <t>Vă rugăm să nu faceți alte modificări în tabel.</t>
    </r>
    <r>
      <rPr>
        <b/>
        <sz val="10"/>
        <color rgb="FFFF0000"/>
        <rFont val="Times New Roman"/>
        <family val="1"/>
      </rPr>
      <t xml:space="preserve">
</t>
    </r>
    <r>
      <rPr>
        <b/>
        <sz val="10"/>
        <color indexed="8"/>
        <rFont val="Times New Roman"/>
        <family val="1"/>
      </rPr>
      <t>Didactica specialităţii:</t>
    </r>
    <r>
      <rPr>
        <sz val="10"/>
        <color indexed="8"/>
        <rFont val="Times New Roman"/>
        <family val="1"/>
      </rPr>
      <t xml:space="preserve">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</si>
  <si>
    <t>VDP 1101</t>
  </si>
  <si>
    <t>Psihologia educaţiei</t>
  </si>
  <si>
    <t>DPPF</t>
  </si>
  <si>
    <t>VDP 1202</t>
  </si>
  <si>
    <t xml:space="preserve">Pedagogie I: 
- Fundamentele pedagogiei 
- Teoria şi metodologia curriculumului
</t>
  </si>
  <si>
    <t>VDP 2303</t>
  </si>
  <si>
    <t xml:space="preserve">Pedagogie II:
- Teoria şi metodologia instruirii 
- Teoria şi metodologia evaluării
</t>
  </si>
  <si>
    <t>VDP 2404</t>
  </si>
  <si>
    <t>DPDPS</t>
  </si>
  <si>
    <t>VDP 3505</t>
  </si>
  <si>
    <t>Instruire asistată de calculator</t>
  </si>
  <si>
    <t>VDP 3506</t>
  </si>
  <si>
    <t>Practică pedagogică  în învăţământul preuniversitar obligatoriu (1)</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</si>
  <si>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</si>
  <si>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</si>
  <si>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</si>
  <si>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</si>
  <si>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</si>
  <si>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</si>
  <si>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t>Didactica specialităţii: Didactica științelor socio-umane (română)</t>
  </si>
  <si>
    <t>PLAN DE ÎNVĂŢĂMÂNT  valabil începând din anul universitar 2016-2017</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</si>
  <si>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</si>
  <si>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ULR4643</t>
  </si>
  <si>
    <t>Orientarea în carieră a specialiștilor în publicitate</t>
  </si>
  <si>
    <t>Curs opțional 5</t>
  </si>
  <si>
    <t>Curs opțional 6</t>
  </si>
  <si>
    <t>Sem. 5: Se aleg  două discipline din pachetul: ULR5573, ULR 5574</t>
  </si>
  <si>
    <t>Sem. 6: Se aleg  două discipline din pachetul: ULR 5676, ULR 5677</t>
  </si>
  <si>
    <t>Am refăcut forumulele pentru celulele marcate cu roșu</t>
  </si>
  <si>
    <t>MODUL PEDAGOCIC - Nivelul I: 30 de credite ECTS  + 5 credite ECTS aferente examenului de absolvire</t>
  </si>
  <si>
    <t>22.5%</t>
  </si>
  <si>
    <t>62.5%</t>
  </si>
  <si>
    <t>ULR4329</t>
  </si>
  <si>
    <t>Societate și mass-media</t>
  </si>
  <si>
    <t>ULR5477</t>
  </si>
  <si>
    <t>Publicitate politică</t>
  </si>
  <si>
    <t>CURS OPȚIONAL 1 și 2 (An II, Semestrul 3)</t>
  </si>
  <si>
    <t>CURS OPȚIONAL 3 și 4  (An II, Semestrul 4)</t>
  </si>
  <si>
    <t>CURS OPȚIONAL 5 și 6 (An III, Semestrul 5)</t>
  </si>
  <si>
    <t>CURS OPȚIONAL 7 și 8 (An III, Semestrul 6)</t>
  </si>
  <si>
    <t>Curs opțional 7</t>
  </si>
  <si>
    <t>Curs opțional 8</t>
  </si>
  <si>
    <t>Sem. 3: Se aleg două discipline din pachetul: ULR 4330, ULR 5370</t>
  </si>
  <si>
    <t>Sem. 4: Se aleg două discipline din pachetul:  ULR 5471, ULR 5472</t>
  </si>
  <si>
    <r>
      <rPr>
        <b/>
        <sz val="10"/>
        <rFont val="Times New Roman"/>
        <family val="1"/>
      </rPr>
      <t xml:space="preserve">  138 </t>
    </r>
    <r>
      <rPr>
        <sz val="10"/>
        <rFont val="Times New Roman"/>
        <family val="1"/>
      </rPr>
      <t>de credite la disciplinele obligatorii;</t>
    </r>
  </si>
  <si>
    <r>
      <t xml:space="preserve">          </t>
    </r>
    <r>
      <rPr>
        <sz val="10"/>
        <rFont val="Times New Roman"/>
        <family val="1"/>
      </rPr>
      <t xml:space="preserve">  inclusiv  6 credite pentru o limbă străină (2 semestre)</t>
    </r>
  </si>
  <si>
    <r>
      <t xml:space="preserve">  </t>
    </r>
    <r>
      <rPr>
        <b/>
        <sz val="10"/>
        <rFont val="Times New Roman"/>
        <family val="1"/>
      </rPr>
      <t>42</t>
    </r>
    <r>
      <rPr>
        <sz val="10"/>
        <rFont val="Times New Roman"/>
        <family val="1"/>
      </rPr>
      <t xml:space="preserve"> credite la disciplinele opţionale;</t>
    </r>
  </si>
</sst>
</file>

<file path=xl/styles.xml><?xml version="1.0" encoding="utf-8"?>
<styleSheet xmlns="http://schemas.openxmlformats.org/spreadsheetml/2006/main">
  <numFmts count="1">
    <numFmt numFmtId="164" formatCode="0;\-0;;@"/>
  </numFmts>
  <fonts count="23">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1"/>
      <color theme="1"/>
      <name val="Times New Roman"/>
      <family val="1"/>
    </font>
    <font>
      <sz val="10"/>
      <color theme="1"/>
      <name val="Arial"/>
      <family val="2"/>
    </font>
    <font>
      <sz val="10"/>
      <color rgb="FF000000"/>
      <name val="Times New Roman"/>
      <family val="1"/>
    </font>
    <font>
      <sz val="10"/>
      <name val="Times New Roman"/>
      <family val="1"/>
    </font>
    <font>
      <b/>
      <sz val="10"/>
      <color rgb="FFFF0000"/>
      <name val="Times New Roman"/>
      <family val="1"/>
    </font>
    <font>
      <b/>
      <u/>
      <sz val="10"/>
      <color rgb="FFFF0000"/>
      <name val="Times New Roman"/>
      <family val="1"/>
    </font>
    <font>
      <sz val="12"/>
      <color theme="1"/>
      <name val="Times New Roman"/>
      <family val="1"/>
    </font>
    <font>
      <b/>
      <sz val="10"/>
      <color rgb="FF0070C0"/>
      <name val="Times New Roman"/>
      <family val="1"/>
    </font>
    <font>
      <u/>
      <sz val="11"/>
      <color theme="10"/>
      <name val="Calibri"/>
      <family val="2"/>
      <charset val="238"/>
      <scheme val="minor"/>
    </font>
    <font>
      <u/>
      <sz val="11"/>
      <color theme="11"/>
      <name val="Calibri"/>
      <family val="2"/>
      <charset val="238"/>
      <scheme val="minor"/>
    </font>
    <font>
      <b/>
      <sz val="10"/>
      <name val="Times New Roman"/>
    </font>
    <font>
      <b/>
      <sz val="10"/>
      <name val="Times New Roman"/>
      <family val="1"/>
    </font>
    <font>
      <sz val="11"/>
      <name val="Calibri"/>
      <family val="2"/>
      <charset val="238"/>
      <scheme val="min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5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8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2" fillId="0" borderId="1" xfId="0" applyFont="1" applyBorder="1" applyProtection="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9" fillId="0" borderId="1" xfId="0" applyFont="1" applyBorder="1" applyAlignment="1">
      <alignment vertical="center" wrapText="1"/>
    </xf>
    <xf numFmtId="0" fontId="11" fillId="0" borderId="1" xfId="0" applyFont="1" applyBorder="1" applyAlignment="1">
      <alignment vertical="center" wrapText="1"/>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1" fillId="0" borderId="0" xfId="0" applyFont="1" applyAlignment="1" applyProtection="1">
      <alignment horizontal="left" vertical="center"/>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0" fillId="0" borderId="1" xfId="0" applyFont="1" applyBorder="1" applyAlignment="1">
      <alignment vertical="center" wrapText="1"/>
    </xf>
    <xf numFmtId="0" fontId="9" fillId="0" borderId="1" xfId="0" applyFont="1" applyBorder="1"/>
    <xf numFmtId="0" fontId="9" fillId="0" borderId="1" xfId="0" applyFont="1" applyBorder="1" applyAlignment="1">
      <alignment horizontal="center" vertical="center" wrapText="1"/>
    </xf>
    <xf numFmtId="0" fontId="16" fillId="0" borderId="1" xfId="0" applyFont="1" applyBorder="1" applyAlignment="1">
      <alignment vertical="center" wrapText="1"/>
    </xf>
    <xf numFmtId="0" fontId="9" fillId="0" borderId="1" xfId="0" applyFont="1" applyBorder="1" applyAlignment="1">
      <alignment horizontal="left" vertical="top" wrapText="1"/>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4" fillId="0" borderId="0" xfId="0" applyFont="1" applyFill="1" applyProtection="1">
      <protection locked="0"/>
    </xf>
    <xf numFmtId="0" fontId="1" fillId="0" borderId="0" xfId="0" applyFont="1" applyFill="1" applyProtection="1">
      <protection locked="0"/>
    </xf>
    <xf numFmtId="1" fontId="13" fillId="3" borderId="1" xfId="0" applyNumberFormat="1" applyFont="1" applyFill="1" applyBorder="1" applyAlignment="1" applyProtection="1">
      <alignment horizontal="left" vertical="center"/>
      <protection locked="0"/>
    </xf>
    <xf numFmtId="1" fontId="13" fillId="3" borderId="1" xfId="0" applyNumberFormat="1" applyFont="1" applyFill="1" applyBorder="1" applyAlignment="1" applyProtection="1">
      <alignment horizontal="center" vertical="center"/>
      <protection locked="0"/>
    </xf>
    <xf numFmtId="1" fontId="13" fillId="0" borderId="1" xfId="0" applyNumberFormat="1" applyFont="1" applyBorder="1" applyAlignment="1" applyProtection="1">
      <alignment horizontal="center" vertical="center"/>
    </xf>
    <xf numFmtId="1" fontId="13" fillId="3"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 fillId="0" borderId="0" xfId="0" applyFont="1" applyProtection="1">
      <protection locked="0"/>
    </xf>
    <xf numFmtId="1" fontId="14" fillId="0" borderId="1" xfId="0" applyNumberFormat="1" applyFont="1" applyBorder="1" applyAlignment="1" applyProtection="1">
      <alignment horizontal="center" vertical="center"/>
    </xf>
    <xf numFmtId="0" fontId="14" fillId="4" borderId="0" xfId="0" applyFont="1" applyFill="1" applyProtection="1">
      <protection locked="0"/>
    </xf>
    <xf numFmtId="9" fontId="20" fillId="3" borderId="3" xfId="0" applyNumberFormat="1" applyFont="1" applyFill="1" applyBorder="1" applyAlignment="1" applyProtection="1">
      <alignment horizontal="center"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0" fontId="20" fillId="3" borderId="3"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9" fontId="21" fillId="3" borderId="3" xfId="0" applyNumberFormat="1" applyFont="1" applyFill="1" applyBorder="1" applyAlignment="1" applyProtection="1">
      <alignment horizontal="center" vertical="center"/>
      <protection locked="0"/>
    </xf>
    <xf numFmtId="0" fontId="14" fillId="4" borderId="0" xfId="0" applyFont="1" applyFill="1" applyProtection="1">
      <protection locked="0"/>
    </xf>
    <xf numFmtId="0" fontId="14" fillId="5" borderId="0" xfId="0" applyFont="1" applyFill="1" applyProtection="1">
      <protection locked="0"/>
    </xf>
    <xf numFmtId="0" fontId="1" fillId="5" borderId="0" xfId="0" applyFont="1" applyFill="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7" fillId="5" borderId="14" xfId="0" applyFont="1" applyFill="1" applyBorder="1" applyAlignment="1" applyProtection="1">
      <alignment vertical="top" wrapText="1"/>
      <protection locked="0"/>
    </xf>
    <xf numFmtId="0" fontId="17" fillId="5" borderId="0" xfId="0" applyFont="1" applyFill="1" applyBorder="1" applyAlignment="1" applyProtection="1">
      <alignment vertical="top" wrapText="1"/>
      <protection locked="0"/>
    </xf>
    <xf numFmtId="0" fontId="21" fillId="0" borderId="0" xfId="0" applyFont="1" applyAlignment="1">
      <alignment horizontal="left" vertical="center"/>
    </xf>
    <xf numFmtId="0" fontId="22" fillId="0" borderId="0" xfId="0" applyFont="1" applyAlignment="1"/>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7" xfId="0" applyFont="1" applyBorder="1" applyProtection="1">
      <protection locked="0"/>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xf>
    <xf numFmtId="1" fontId="20" fillId="0" borderId="2" xfId="0" applyNumberFormat="1" applyFont="1" applyBorder="1" applyAlignment="1" applyProtection="1">
      <alignment horizontal="center" vertical="center"/>
      <protection locked="0"/>
    </xf>
    <xf numFmtId="1" fontId="20" fillId="0" borderId="5" xfId="0" applyNumberFormat="1" applyFont="1" applyBorder="1" applyAlignment="1" applyProtection="1">
      <alignment horizontal="center" vertical="center"/>
      <protection locked="0"/>
    </xf>
    <xf numFmtId="1" fontId="20" fillId="0" borderId="6" xfId="0" applyNumberFormat="1" applyFont="1" applyBorder="1" applyAlignment="1" applyProtection="1">
      <alignment horizontal="center" vertical="center"/>
      <protection locked="0"/>
    </xf>
    <xf numFmtId="0" fontId="13" fillId="0" borderId="2"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1" fontId="14" fillId="0" borderId="2" xfId="0" applyNumberFormat="1" applyFont="1" applyBorder="1" applyAlignment="1" applyProtection="1">
      <alignment horizontal="center" vertical="center"/>
    </xf>
    <xf numFmtId="1" fontId="14" fillId="0" borderId="5"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 fontId="13" fillId="3" borderId="2" xfId="0" applyNumberFormat="1" applyFont="1" applyFill="1" applyBorder="1" applyAlignment="1" applyProtection="1">
      <alignment horizontal="left" vertical="center"/>
      <protection locked="0"/>
    </xf>
    <xf numFmtId="1" fontId="13" fillId="3" borderId="5" xfId="0" applyNumberFormat="1" applyFont="1" applyFill="1" applyBorder="1" applyAlignment="1" applyProtection="1">
      <alignment horizontal="left" vertical="center"/>
      <protection locked="0"/>
    </xf>
    <xf numFmtId="1" fontId="13" fillId="3" borderId="6" xfId="0" applyNumberFormat="1" applyFont="1" applyFill="1" applyBorder="1" applyAlignment="1" applyProtection="1">
      <alignment horizontal="left" vertical="center"/>
      <protection locked="0"/>
    </xf>
    <xf numFmtId="0" fontId="9" fillId="0" borderId="1" xfId="0" applyFont="1" applyBorder="1" applyAlignment="1">
      <alignment horizontal="justify" vertical="center" wrapText="1"/>
    </xf>
    <xf numFmtId="0" fontId="10" fillId="0" borderId="1" xfId="0" applyFont="1" applyBorder="1" applyAlignment="1">
      <alignment vertical="center"/>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3"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vertical="top" wrapText="1"/>
      <protection locked="0"/>
    </xf>
    <xf numFmtId="0" fontId="13"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1" fontId="14" fillId="0" borderId="2" xfId="0" applyNumberFormat="1" applyFont="1" applyBorder="1" applyAlignment="1" applyProtection="1">
      <alignment horizontal="center"/>
    </xf>
    <xf numFmtId="1" fontId="14" fillId="0" borderId="5" xfId="0" applyNumberFormat="1" applyFont="1" applyBorder="1" applyAlignment="1" applyProtection="1">
      <alignment horizontal="center"/>
    </xf>
    <xf numFmtId="1" fontId="14" fillId="0" borderId="6" xfId="0" applyNumberFormat="1" applyFont="1" applyBorder="1" applyAlignment="1" applyProtection="1">
      <alignment horizontal="center"/>
    </xf>
    <xf numFmtId="0" fontId="12" fillId="0" borderId="2"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4" xfId="0" applyFont="1" applyBorder="1" applyProtection="1">
      <protection locked="0"/>
    </xf>
    <xf numFmtId="0" fontId="1" fillId="0" borderId="0" xfId="0" applyFont="1" applyProtection="1">
      <protection locked="0"/>
    </xf>
    <xf numFmtId="0" fontId="1" fillId="4" borderId="0" xfId="0" applyFont="1" applyFill="1" applyAlignment="1" applyProtection="1">
      <alignment vertical="top" wrapText="1"/>
      <protection locked="0"/>
    </xf>
    <xf numFmtId="0" fontId="1" fillId="0" borderId="0" xfId="0" applyFont="1" applyAlignment="1" applyProtection="1">
      <alignment wrapText="1"/>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4" fillId="0" borderId="1" xfId="0" applyFont="1" applyFill="1" applyBorder="1" applyAlignment="1" applyProtection="1">
      <alignment vertical="top" wrapText="1"/>
      <protection locked="0"/>
    </xf>
    <xf numFmtId="0" fontId="14" fillId="5" borderId="14" xfId="0" applyFont="1" applyFill="1" applyBorder="1" applyProtection="1">
      <protection locked="0"/>
    </xf>
    <xf numFmtId="0" fontId="14" fillId="5" borderId="0" xfId="0" applyFont="1" applyFill="1" applyProtection="1">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2" fillId="0" borderId="1" xfId="0" applyFont="1" applyBorder="1" applyAlignment="1">
      <alignment horizontal="justify" vertical="center" wrapText="1"/>
    </xf>
    <xf numFmtId="0" fontId="21" fillId="0" borderId="0" xfId="0" applyFont="1" applyAlignment="1" applyProtection="1">
      <alignment vertical="center"/>
      <protection locked="0"/>
    </xf>
    <xf numFmtId="0" fontId="13" fillId="0" borderId="0" xfId="0" applyFont="1" applyProtection="1">
      <protection locked="0"/>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72"/>
  <sheetViews>
    <sheetView tabSelected="1" view="pageLayout" topLeftCell="A107" workbookViewId="0">
      <selection activeCell="J125" sqref="J125"/>
    </sheetView>
  </sheetViews>
  <sheetFormatPr defaultColWidth="8.8554687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16384" width="8.85546875" style="1"/>
  </cols>
  <sheetData>
    <row r="1" spans="1:26" ht="15.75" customHeight="1">
      <c r="A1" s="189" t="s">
        <v>209</v>
      </c>
      <c r="B1" s="189"/>
      <c r="C1" s="189"/>
      <c r="D1" s="189"/>
      <c r="E1" s="189"/>
      <c r="F1" s="189"/>
      <c r="G1" s="189"/>
      <c r="H1" s="189"/>
      <c r="I1" s="189"/>
      <c r="J1" s="189"/>
      <c r="K1" s="189"/>
      <c r="M1" s="195" t="s">
        <v>23</v>
      </c>
      <c r="N1" s="195"/>
      <c r="O1" s="195"/>
      <c r="P1" s="195"/>
      <c r="Q1" s="195"/>
      <c r="R1" s="195"/>
      <c r="S1" s="195"/>
      <c r="T1" s="195"/>
    </row>
    <row r="2" spans="1:26" ht="6.75" customHeight="1">
      <c r="A2" s="189"/>
      <c r="B2" s="189"/>
      <c r="C2" s="189"/>
      <c r="D2" s="189"/>
      <c r="E2" s="189"/>
      <c r="F2" s="189"/>
      <c r="G2" s="189"/>
      <c r="H2" s="189"/>
      <c r="I2" s="189"/>
      <c r="J2" s="189"/>
      <c r="K2" s="189"/>
    </row>
    <row r="3" spans="1:26" ht="18" customHeight="1">
      <c r="A3" s="190" t="s">
        <v>0</v>
      </c>
      <c r="B3" s="190"/>
      <c r="C3" s="190"/>
      <c r="D3" s="190"/>
      <c r="E3" s="190"/>
      <c r="F3" s="190"/>
      <c r="G3" s="190"/>
      <c r="H3" s="190"/>
      <c r="I3" s="190"/>
      <c r="J3" s="190"/>
      <c r="K3" s="190"/>
      <c r="M3" s="199"/>
      <c r="N3" s="200"/>
      <c r="O3" s="186" t="s">
        <v>39</v>
      </c>
      <c r="P3" s="187"/>
      <c r="Q3" s="188"/>
      <c r="R3" s="186" t="s">
        <v>40</v>
      </c>
      <c r="S3" s="187"/>
      <c r="T3" s="188"/>
      <c r="U3" s="225" t="str">
        <f>IF(O4&gt;=20,"Corect","Trebuie alocate cel puțin 20 de ore pe săptămână")</f>
        <v>Corect</v>
      </c>
      <c r="V3" s="226"/>
      <c r="W3" s="226"/>
      <c r="X3" s="226"/>
    </row>
    <row r="4" spans="1:26" ht="17.25" customHeight="1">
      <c r="A4" s="190" t="s">
        <v>86</v>
      </c>
      <c r="B4" s="190"/>
      <c r="C4" s="190"/>
      <c r="D4" s="190"/>
      <c r="E4" s="190"/>
      <c r="F4" s="190"/>
      <c r="G4" s="190"/>
      <c r="H4" s="190"/>
      <c r="I4" s="190"/>
      <c r="J4" s="190"/>
      <c r="K4" s="190"/>
      <c r="M4" s="201" t="s">
        <v>16</v>
      </c>
      <c r="N4" s="202"/>
      <c r="O4" s="206">
        <v>24</v>
      </c>
      <c r="P4" s="207"/>
      <c r="Q4" s="208"/>
      <c r="R4" s="206">
        <v>22</v>
      </c>
      <c r="S4" s="207"/>
      <c r="T4" s="208"/>
      <c r="U4" s="225" t="str">
        <f>IF(R4&gt;=20,"Corect","Trebuie alocate cel puțin 20 de ore pe săptămână")</f>
        <v>Corect</v>
      </c>
      <c r="V4" s="226"/>
      <c r="W4" s="226"/>
      <c r="X4" s="226"/>
    </row>
    <row r="5" spans="1:26" ht="16.5" customHeight="1">
      <c r="A5" s="190"/>
      <c r="B5" s="190"/>
      <c r="C5" s="190"/>
      <c r="D5" s="190"/>
      <c r="E5" s="190"/>
      <c r="F5" s="190"/>
      <c r="G5" s="190"/>
      <c r="H5" s="190"/>
      <c r="I5" s="190"/>
      <c r="J5" s="190"/>
      <c r="K5" s="190"/>
      <c r="M5" s="201" t="s">
        <v>17</v>
      </c>
      <c r="N5" s="202"/>
      <c r="O5" s="206">
        <v>22</v>
      </c>
      <c r="P5" s="207"/>
      <c r="Q5" s="208"/>
      <c r="R5" s="206">
        <v>21</v>
      </c>
      <c r="S5" s="207"/>
      <c r="T5" s="208"/>
      <c r="U5" s="225" t="str">
        <f>IF(O5&gt;=20,"Corect","Trebuie alocate cel puțin 20 de ore pe săptămână")</f>
        <v>Corect</v>
      </c>
      <c r="V5" s="226"/>
      <c r="W5" s="226"/>
      <c r="X5" s="226"/>
    </row>
    <row r="6" spans="1:26" ht="15" customHeight="1">
      <c r="A6" s="209" t="s">
        <v>87</v>
      </c>
      <c r="B6" s="209"/>
      <c r="C6" s="209"/>
      <c r="D6" s="209"/>
      <c r="E6" s="209"/>
      <c r="F6" s="209"/>
      <c r="G6" s="209"/>
      <c r="H6" s="209"/>
      <c r="I6" s="209"/>
      <c r="J6" s="209"/>
      <c r="K6" s="209"/>
      <c r="M6" s="201" t="s">
        <v>18</v>
      </c>
      <c r="N6" s="202"/>
      <c r="O6" s="206">
        <v>22</v>
      </c>
      <c r="P6" s="207"/>
      <c r="Q6" s="208"/>
      <c r="R6" s="206">
        <v>22</v>
      </c>
      <c r="S6" s="207"/>
      <c r="T6" s="208"/>
      <c r="U6" s="225" t="str">
        <f>IF(R5&gt;=20,"Corect","Trebuie alocate cel puțin 20 de ore pe săptămână")</f>
        <v>Corect</v>
      </c>
      <c r="V6" s="226"/>
      <c r="W6" s="226"/>
      <c r="X6" s="226"/>
    </row>
    <row r="7" spans="1:26" ht="18" customHeight="1">
      <c r="A7" s="210" t="s">
        <v>141</v>
      </c>
      <c r="B7" s="210"/>
      <c r="C7" s="210"/>
      <c r="D7" s="210"/>
      <c r="E7" s="210"/>
      <c r="F7" s="210"/>
      <c r="G7" s="210"/>
      <c r="H7" s="210"/>
      <c r="I7" s="210"/>
      <c r="J7" s="210"/>
      <c r="K7" s="210"/>
      <c r="U7" s="225" t="str">
        <f>IF(O6&gt;=20,"Corect","Trebuie alocate cel puțin 20 de ore pe săptămână")</f>
        <v>Corect</v>
      </c>
      <c r="V7" s="226"/>
      <c r="W7" s="226"/>
      <c r="X7" s="226"/>
    </row>
    <row r="8" spans="1:26" ht="18.75" customHeight="1">
      <c r="A8" s="197" t="s">
        <v>142</v>
      </c>
      <c r="B8" s="197"/>
      <c r="C8" s="197"/>
      <c r="D8" s="197"/>
      <c r="E8" s="197"/>
      <c r="F8" s="197"/>
      <c r="G8" s="197"/>
      <c r="H8" s="197"/>
      <c r="I8" s="197"/>
      <c r="J8" s="197"/>
      <c r="K8" s="197"/>
      <c r="M8" s="210" t="s">
        <v>90</v>
      </c>
      <c r="N8" s="210"/>
      <c r="O8" s="210"/>
      <c r="P8" s="210"/>
      <c r="Q8" s="210"/>
      <c r="R8" s="210"/>
      <c r="S8" s="210"/>
      <c r="T8" s="210"/>
      <c r="U8" s="225" t="str">
        <f>IF(R6&gt;=20,"Corect","Trebuie alocate cel puțin 20 de ore pe săptămână")</f>
        <v>Corect</v>
      </c>
      <c r="V8" s="226"/>
      <c r="W8" s="226"/>
      <c r="X8" s="226"/>
    </row>
    <row r="9" spans="1:26" ht="15" customHeight="1">
      <c r="A9" s="211" t="s">
        <v>88</v>
      </c>
      <c r="B9" s="211"/>
      <c r="C9" s="211"/>
      <c r="D9" s="211"/>
      <c r="E9" s="211"/>
      <c r="F9" s="211"/>
      <c r="G9" s="211"/>
      <c r="H9" s="211"/>
      <c r="I9" s="211"/>
      <c r="J9" s="211"/>
      <c r="K9" s="211"/>
      <c r="M9" s="210"/>
      <c r="N9" s="210"/>
      <c r="O9" s="210"/>
      <c r="P9" s="210"/>
      <c r="Q9" s="210"/>
      <c r="R9" s="210"/>
      <c r="S9" s="210"/>
      <c r="T9" s="210"/>
    </row>
    <row r="10" spans="1:26" ht="16.5" customHeight="1">
      <c r="A10" s="197" t="s">
        <v>20</v>
      </c>
      <c r="B10" s="197"/>
      <c r="C10" s="197"/>
      <c r="D10" s="197"/>
      <c r="E10" s="197"/>
      <c r="F10" s="197"/>
      <c r="G10" s="197"/>
      <c r="H10" s="197"/>
      <c r="I10" s="197"/>
      <c r="J10" s="197"/>
      <c r="K10" s="197"/>
      <c r="M10" s="210"/>
      <c r="N10" s="210"/>
      <c r="O10" s="210"/>
      <c r="P10" s="210"/>
      <c r="Q10" s="210"/>
      <c r="R10" s="210"/>
      <c r="S10" s="210"/>
      <c r="T10" s="210"/>
    </row>
    <row r="11" spans="1:26">
      <c r="A11" s="197" t="s">
        <v>21</v>
      </c>
      <c r="B11" s="197"/>
      <c r="C11" s="197"/>
      <c r="D11" s="197"/>
      <c r="E11" s="197"/>
      <c r="F11" s="197"/>
      <c r="G11" s="197"/>
      <c r="H11" s="197"/>
      <c r="I11" s="197"/>
      <c r="J11" s="197"/>
      <c r="K11" s="197"/>
      <c r="M11" s="210"/>
      <c r="N11" s="210"/>
      <c r="O11" s="210"/>
      <c r="P11" s="210"/>
      <c r="Q11" s="210"/>
      <c r="R11" s="210"/>
      <c r="S11" s="210"/>
      <c r="T11" s="210"/>
    </row>
    <row r="12" spans="1:26" ht="10.5" customHeight="1">
      <c r="A12" s="197"/>
      <c r="B12" s="197"/>
      <c r="C12" s="197"/>
      <c r="D12" s="197"/>
      <c r="E12" s="197"/>
      <c r="F12" s="197"/>
      <c r="G12" s="197"/>
      <c r="H12" s="197"/>
      <c r="I12" s="197"/>
      <c r="J12" s="197"/>
      <c r="K12" s="197"/>
      <c r="M12" s="2"/>
      <c r="N12" s="2"/>
      <c r="O12" s="2"/>
      <c r="P12" s="2"/>
      <c r="Q12" s="2"/>
      <c r="R12" s="2"/>
      <c r="U12" s="80"/>
    </row>
    <row r="13" spans="1:26">
      <c r="A13" s="216" t="s">
        <v>1</v>
      </c>
      <c r="B13" s="216"/>
      <c r="C13" s="216"/>
      <c r="D13" s="216"/>
      <c r="E13" s="216"/>
      <c r="F13" s="216"/>
      <c r="G13" s="216"/>
      <c r="H13" s="216"/>
      <c r="I13" s="216"/>
      <c r="J13" s="216"/>
      <c r="K13" s="216"/>
      <c r="M13" s="212" t="s">
        <v>24</v>
      </c>
      <c r="N13" s="212"/>
      <c r="O13" s="212"/>
      <c r="P13" s="212"/>
      <c r="Q13" s="212"/>
      <c r="R13" s="212"/>
      <c r="S13" s="212"/>
      <c r="T13" s="212"/>
      <c r="U13" s="82"/>
      <c r="V13" s="82"/>
      <c r="W13" s="72"/>
    </row>
    <row r="14" spans="1:26" ht="24.75" customHeight="1">
      <c r="A14" s="284" t="s">
        <v>2</v>
      </c>
      <c r="B14" s="284"/>
      <c r="C14" s="284"/>
      <c r="D14" s="284"/>
      <c r="E14" s="284"/>
      <c r="F14" s="284"/>
      <c r="G14" s="284"/>
      <c r="H14" s="284"/>
      <c r="I14" s="284"/>
      <c r="J14" s="284"/>
      <c r="K14" s="284"/>
      <c r="L14" s="285"/>
      <c r="M14" s="286" t="s">
        <v>231</v>
      </c>
      <c r="N14" s="286"/>
      <c r="O14" s="286"/>
      <c r="P14" s="286"/>
      <c r="Q14" s="286"/>
      <c r="R14" s="286"/>
      <c r="S14" s="286"/>
      <c r="T14" s="286"/>
      <c r="U14" s="73"/>
      <c r="V14" s="73"/>
      <c r="W14" s="73"/>
    </row>
    <row r="15" spans="1:26" ht="16.5" customHeight="1">
      <c r="A15" s="198" t="s">
        <v>233</v>
      </c>
      <c r="B15" s="198"/>
      <c r="C15" s="198"/>
      <c r="D15" s="198"/>
      <c r="E15" s="198"/>
      <c r="F15" s="198"/>
      <c r="G15" s="198"/>
      <c r="H15" s="198"/>
      <c r="I15" s="198"/>
      <c r="J15" s="198"/>
      <c r="K15" s="198"/>
      <c r="L15" s="285"/>
      <c r="M15" s="287" t="s">
        <v>232</v>
      </c>
      <c r="N15" s="287"/>
      <c r="O15" s="287"/>
      <c r="P15" s="287"/>
      <c r="Q15" s="287"/>
      <c r="R15" s="287"/>
      <c r="S15" s="287"/>
      <c r="T15" s="287"/>
      <c r="U15" s="229" t="s">
        <v>85</v>
      </c>
      <c r="V15" s="229"/>
      <c r="W15" s="229"/>
      <c r="X15" s="229"/>
      <c r="Y15" s="229"/>
      <c r="Z15" s="229"/>
    </row>
    <row r="16" spans="1:26" ht="15" customHeight="1">
      <c r="A16" s="284" t="s">
        <v>234</v>
      </c>
      <c r="B16" s="198"/>
      <c r="C16" s="198"/>
      <c r="D16" s="198"/>
      <c r="E16" s="198"/>
      <c r="F16" s="198"/>
      <c r="G16" s="198"/>
      <c r="H16" s="198"/>
      <c r="I16" s="198"/>
      <c r="J16" s="198"/>
      <c r="K16" s="198"/>
      <c r="L16" s="285"/>
      <c r="M16" s="287" t="s">
        <v>215</v>
      </c>
      <c r="N16" s="287"/>
      <c r="O16" s="287"/>
      <c r="P16" s="287"/>
      <c r="Q16" s="287"/>
      <c r="R16" s="287"/>
      <c r="S16" s="287"/>
      <c r="T16" s="287"/>
      <c r="U16" s="229"/>
      <c r="V16" s="229"/>
      <c r="W16" s="229"/>
      <c r="X16" s="229"/>
      <c r="Y16" s="229"/>
      <c r="Z16" s="229"/>
    </row>
    <row r="17" spans="1:26" ht="15" customHeight="1">
      <c r="A17" s="198" t="s">
        <v>235</v>
      </c>
      <c r="B17" s="198"/>
      <c r="C17" s="198"/>
      <c r="D17" s="198"/>
      <c r="E17" s="198"/>
      <c r="F17" s="198"/>
      <c r="G17" s="198"/>
      <c r="H17" s="198"/>
      <c r="I17" s="198"/>
      <c r="J17" s="198"/>
      <c r="K17" s="198"/>
      <c r="L17" s="285"/>
      <c r="M17" s="287" t="s">
        <v>216</v>
      </c>
      <c r="N17" s="287"/>
      <c r="O17" s="287"/>
      <c r="P17" s="287"/>
      <c r="Q17" s="287"/>
      <c r="R17" s="287"/>
      <c r="S17" s="287"/>
      <c r="T17" s="287"/>
      <c r="U17" s="229"/>
      <c r="V17" s="229"/>
      <c r="W17" s="229"/>
      <c r="X17" s="229"/>
      <c r="Y17" s="229"/>
      <c r="Z17" s="229"/>
    </row>
    <row r="18" spans="1:26" ht="17.25" customHeight="1">
      <c r="A18" s="197" t="s">
        <v>84</v>
      </c>
      <c r="B18" s="197"/>
      <c r="C18" s="197"/>
      <c r="D18" s="197"/>
      <c r="E18" s="197"/>
      <c r="F18" s="197"/>
      <c r="G18" s="197"/>
      <c r="H18" s="197"/>
      <c r="I18" s="197"/>
      <c r="J18" s="197"/>
      <c r="K18" s="197"/>
      <c r="M18" s="194"/>
      <c r="N18" s="194"/>
      <c r="O18" s="194"/>
      <c r="P18" s="194"/>
      <c r="Q18" s="194"/>
      <c r="R18" s="194"/>
      <c r="S18" s="194"/>
      <c r="T18" s="194"/>
      <c r="U18" s="229"/>
      <c r="V18" s="229"/>
      <c r="W18" s="229"/>
      <c r="X18" s="229"/>
      <c r="Y18" s="229"/>
      <c r="Z18" s="229"/>
    </row>
    <row r="19" spans="1:26" ht="21" customHeight="1">
      <c r="A19" s="197" t="s">
        <v>3</v>
      </c>
      <c r="B19" s="197"/>
      <c r="C19" s="197"/>
      <c r="D19" s="197"/>
      <c r="E19" s="197"/>
      <c r="F19" s="197"/>
      <c r="G19" s="197"/>
      <c r="H19" s="197"/>
      <c r="I19" s="197"/>
      <c r="J19" s="197"/>
      <c r="K19" s="197"/>
      <c r="M19" s="194"/>
      <c r="N19" s="194"/>
      <c r="O19" s="194"/>
      <c r="P19" s="194"/>
      <c r="Q19" s="194"/>
      <c r="R19" s="194"/>
      <c r="S19" s="194"/>
      <c r="T19" s="194"/>
      <c r="U19" s="229"/>
      <c r="V19" s="229"/>
      <c r="W19" s="229"/>
      <c r="X19" s="229"/>
      <c r="Y19" s="229"/>
      <c r="Z19" s="229"/>
    </row>
    <row r="20" spans="1:26" ht="7.5" customHeight="1">
      <c r="A20" s="214" t="s">
        <v>210</v>
      </c>
      <c r="B20" s="214"/>
      <c r="C20" s="214"/>
      <c r="D20" s="214"/>
      <c r="E20" s="214"/>
      <c r="F20" s="214"/>
      <c r="G20" s="214"/>
      <c r="H20" s="214"/>
      <c r="I20" s="214"/>
      <c r="J20" s="214"/>
      <c r="K20" s="214"/>
      <c r="M20" s="2"/>
      <c r="N20" s="2"/>
      <c r="O20" s="2"/>
      <c r="P20" s="2"/>
      <c r="Q20" s="2"/>
      <c r="R20" s="2"/>
      <c r="U20" s="229"/>
      <c r="V20" s="229"/>
      <c r="W20" s="229"/>
      <c r="X20" s="229"/>
      <c r="Y20" s="229"/>
      <c r="Z20" s="229"/>
    </row>
    <row r="21" spans="1:26" ht="15" customHeight="1">
      <c r="A21" s="214"/>
      <c r="B21" s="214"/>
      <c r="C21" s="214"/>
      <c r="D21" s="214"/>
      <c r="E21" s="214"/>
      <c r="F21" s="214"/>
      <c r="G21" s="214"/>
      <c r="H21" s="214"/>
      <c r="I21" s="214"/>
      <c r="J21" s="214"/>
      <c r="K21" s="214"/>
      <c r="M21" s="215" t="s">
        <v>83</v>
      </c>
      <c r="N21" s="215"/>
      <c r="O21" s="215"/>
      <c r="P21" s="215"/>
      <c r="Q21" s="215"/>
      <c r="R21" s="215"/>
      <c r="S21" s="215"/>
      <c r="T21" s="215"/>
      <c r="U21" s="229"/>
      <c r="V21" s="229"/>
      <c r="W21" s="229"/>
      <c r="X21" s="229"/>
      <c r="Y21" s="229"/>
      <c r="Z21" s="229"/>
    </row>
    <row r="22" spans="1:26" ht="15" customHeight="1">
      <c r="A22" s="214"/>
      <c r="B22" s="214"/>
      <c r="C22" s="214"/>
      <c r="D22" s="214"/>
      <c r="E22" s="214"/>
      <c r="F22" s="214"/>
      <c r="G22" s="214"/>
      <c r="H22" s="214"/>
      <c r="I22" s="214"/>
      <c r="J22" s="214"/>
      <c r="K22" s="214"/>
      <c r="M22" s="215"/>
      <c r="N22" s="215"/>
      <c r="O22" s="215"/>
      <c r="P22" s="215"/>
      <c r="Q22" s="215"/>
      <c r="R22" s="215"/>
      <c r="S22" s="215"/>
      <c r="T22" s="215"/>
      <c r="U22" s="229"/>
      <c r="V22" s="229"/>
      <c r="W22" s="229"/>
      <c r="X22" s="229"/>
      <c r="Y22" s="229"/>
      <c r="Z22" s="229"/>
    </row>
    <row r="23" spans="1:26" ht="19.5" customHeight="1">
      <c r="A23" s="214"/>
      <c r="B23" s="214"/>
      <c r="C23" s="214"/>
      <c r="D23" s="214"/>
      <c r="E23" s="214"/>
      <c r="F23" s="214"/>
      <c r="G23" s="214"/>
      <c r="H23" s="214"/>
      <c r="I23" s="214"/>
      <c r="J23" s="214"/>
      <c r="K23" s="214"/>
      <c r="M23" s="215"/>
      <c r="N23" s="215"/>
      <c r="O23" s="215"/>
      <c r="P23" s="215"/>
      <c r="Q23" s="215"/>
      <c r="R23" s="215"/>
      <c r="S23" s="215"/>
      <c r="T23" s="215"/>
      <c r="U23" s="229"/>
      <c r="V23" s="229"/>
      <c r="W23" s="229"/>
      <c r="X23" s="229"/>
      <c r="Y23" s="229"/>
      <c r="Z23" s="229"/>
    </row>
    <row r="24" spans="1:26" ht="9" customHeight="1">
      <c r="A24" s="2"/>
      <c r="B24" s="2"/>
      <c r="C24" s="2"/>
      <c r="D24" s="2"/>
      <c r="E24" s="2"/>
      <c r="F24" s="2"/>
      <c r="G24" s="2"/>
      <c r="H24" s="2"/>
      <c r="I24" s="2"/>
      <c r="J24" s="2"/>
      <c r="K24" s="2"/>
      <c r="M24" s="3"/>
      <c r="N24" s="3"/>
      <c r="O24" s="3"/>
      <c r="P24" s="3"/>
      <c r="Q24" s="3"/>
      <c r="R24" s="3"/>
      <c r="U24" s="229"/>
      <c r="V24" s="229"/>
      <c r="W24" s="229"/>
      <c r="X24" s="229"/>
      <c r="Y24" s="229"/>
      <c r="Z24" s="229"/>
    </row>
    <row r="25" spans="1:26">
      <c r="A25" s="104" t="s">
        <v>19</v>
      </c>
      <c r="B25" s="104"/>
      <c r="C25" s="104"/>
      <c r="D25" s="104"/>
      <c r="E25" s="104"/>
      <c r="F25" s="104"/>
      <c r="G25" s="104"/>
      <c r="M25" s="213" t="s">
        <v>91</v>
      </c>
      <c r="N25" s="213"/>
      <c r="O25" s="213"/>
      <c r="P25" s="213"/>
      <c r="Q25" s="213"/>
      <c r="R25" s="213"/>
      <c r="S25" s="213"/>
      <c r="T25" s="213"/>
      <c r="U25" s="229"/>
      <c r="V25" s="229"/>
      <c r="W25" s="229"/>
      <c r="X25" s="229"/>
      <c r="Y25" s="229"/>
      <c r="Z25" s="229"/>
    </row>
    <row r="26" spans="1:26" ht="26.25" customHeight="1">
      <c r="A26" s="4"/>
      <c r="B26" s="186" t="s">
        <v>4</v>
      </c>
      <c r="C26" s="188"/>
      <c r="D26" s="186" t="s">
        <v>5</v>
      </c>
      <c r="E26" s="187"/>
      <c r="F26" s="188"/>
      <c r="G26" s="133" t="s">
        <v>22</v>
      </c>
      <c r="H26" s="133" t="s">
        <v>12</v>
      </c>
      <c r="I26" s="186" t="s">
        <v>6</v>
      </c>
      <c r="J26" s="187"/>
      <c r="K26" s="188"/>
      <c r="M26" s="213"/>
      <c r="N26" s="213"/>
      <c r="O26" s="213"/>
      <c r="P26" s="213"/>
      <c r="Q26" s="213"/>
      <c r="R26" s="213"/>
      <c r="S26" s="213"/>
      <c r="T26" s="213"/>
    </row>
    <row r="27" spans="1:26" ht="14.25" customHeight="1">
      <c r="A27" s="4"/>
      <c r="B27" s="5" t="s">
        <v>7</v>
      </c>
      <c r="C27" s="5" t="s">
        <v>8</v>
      </c>
      <c r="D27" s="5" t="s">
        <v>9</v>
      </c>
      <c r="E27" s="5" t="s">
        <v>10</v>
      </c>
      <c r="F27" s="5" t="s">
        <v>11</v>
      </c>
      <c r="G27" s="134"/>
      <c r="H27" s="134"/>
      <c r="I27" s="5" t="s">
        <v>13</v>
      </c>
      <c r="J27" s="5" t="s">
        <v>14</v>
      </c>
      <c r="K27" s="5" t="s">
        <v>15</v>
      </c>
      <c r="M27" s="213"/>
      <c r="N27" s="213"/>
      <c r="O27" s="213"/>
      <c r="P27" s="213"/>
      <c r="Q27" s="213"/>
      <c r="R27" s="213"/>
      <c r="S27" s="213"/>
      <c r="T27" s="213"/>
    </row>
    <row r="28" spans="1:26" ht="17.25" customHeight="1">
      <c r="A28" s="6" t="s">
        <v>16</v>
      </c>
      <c r="B28" s="60">
        <v>14</v>
      </c>
      <c r="C28" s="60">
        <v>14</v>
      </c>
      <c r="D28" s="28">
        <v>3</v>
      </c>
      <c r="E28" s="28">
        <v>3</v>
      </c>
      <c r="F28" s="28">
        <v>2</v>
      </c>
      <c r="G28" s="28"/>
      <c r="H28" s="39" t="s">
        <v>89</v>
      </c>
      <c r="I28" s="28">
        <v>2</v>
      </c>
      <c r="J28" s="28">
        <v>1</v>
      </c>
      <c r="K28" s="28">
        <v>13</v>
      </c>
      <c r="L28" s="40"/>
      <c r="M28" s="213"/>
      <c r="N28" s="213"/>
      <c r="O28" s="213"/>
      <c r="P28" s="213"/>
      <c r="Q28" s="213"/>
      <c r="R28" s="213"/>
      <c r="S28" s="213"/>
      <c r="T28" s="213"/>
      <c r="U28" s="230" t="str">
        <f t="shared" ref="U28" si="0">IF(SUM(B28:K28)=52,"Corect","Suma trebuie să fie 52")</f>
        <v>Corect</v>
      </c>
      <c r="V28" s="230"/>
    </row>
    <row r="29" spans="1:26" ht="15" customHeight="1">
      <c r="A29" s="6" t="s">
        <v>17</v>
      </c>
      <c r="B29" s="60">
        <v>14</v>
      </c>
      <c r="C29" s="60">
        <v>14</v>
      </c>
      <c r="D29" s="28">
        <v>3</v>
      </c>
      <c r="E29" s="28">
        <v>3</v>
      </c>
      <c r="F29" s="28">
        <v>2</v>
      </c>
      <c r="G29" s="28"/>
      <c r="H29" s="39" t="s">
        <v>89</v>
      </c>
      <c r="I29" s="28">
        <v>2</v>
      </c>
      <c r="J29" s="28">
        <v>1</v>
      </c>
      <c r="K29" s="28">
        <v>13</v>
      </c>
      <c r="M29" s="213"/>
      <c r="N29" s="213"/>
      <c r="O29" s="213"/>
      <c r="P29" s="213"/>
      <c r="Q29" s="213"/>
      <c r="R29" s="213"/>
      <c r="S29" s="213"/>
      <c r="T29" s="213"/>
      <c r="U29" s="230" t="str">
        <f t="shared" ref="U29:U30" si="1">IF(SUM(B29:K29)=52,"Corect","Suma trebuie să fie 52")</f>
        <v>Corect</v>
      </c>
      <c r="V29" s="230"/>
    </row>
    <row r="30" spans="1:26" ht="15.75" customHeight="1">
      <c r="A30" s="7" t="s">
        <v>18</v>
      </c>
      <c r="B30" s="60">
        <v>14</v>
      </c>
      <c r="C30" s="60">
        <v>12</v>
      </c>
      <c r="D30" s="28">
        <v>3</v>
      </c>
      <c r="E30" s="28">
        <v>5</v>
      </c>
      <c r="F30" s="28">
        <v>2</v>
      </c>
      <c r="G30" s="28"/>
      <c r="H30" s="39" t="s">
        <v>89</v>
      </c>
      <c r="I30" s="28">
        <v>2</v>
      </c>
      <c r="J30" s="28">
        <v>1</v>
      </c>
      <c r="K30" s="28">
        <v>13</v>
      </c>
      <c r="M30" s="213"/>
      <c r="N30" s="213"/>
      <c r="O30" s="213"/>
      <c r="P30" s="213"/>
      <c r="Q30" s="213"/>
      <c r="R30" s="213"/>
      <c r="S30" s="213"/>
      <c r="T30" s="213"/>
      <c r="U30" s="230" t="str">
        <f t="shared" si="1"/>
        <v>Corect</v>
      </c>
      <c r="V30" s="230"/>
    </row>
    <row r="31" spans="1:26" ht="21" customHeight="1">
      <c r="A31" s="8"/>
      <c r="B31" s="8"/>
      <c r="C31" s="8"/>
      <c r="D31" s="8"/>
      <c r="E31" s="8"/>
      <c r="F31" s="8"/>
      <c r="G31" s="8"/>
      <c r="M31" s="213"/>
      <c r="N31" s="213"/>
      <c r="O31" s="213"/>
      <c r="P31" s="213"/>
      <c r="Q31" s="213"/>
      <c r="R31" s="213"/>
      <c r="S31" s="213"/>
      <c r="T31" s="213"/>
    </row>
    <row r="32" spans="1:26" ht="16.5" customHeight="1">
      <c r="A32" s="196" t="s">
        <v>25</v>
      </c>
      <c r="B32" s="162"/>
      <c r="C32" s="162"/>
      <c r="D32" s="162"/>
      <c r="E32" s="162"/>
      <c r="F32" s="162"/>
      <c r="G32" s="162"/>
      <c r="H32" s="162"/>
      <c r="I32" s="162"/>
      <c r="J32" s="162"/>
      <c r="K32" s="162"/>
      <c r="L32" s="162"/>
      <c r="M32" s="162"/>
      <c r="N32" s="162"/>
      <c r="O32" s="162"/>
      <c r="P32" s="162"/>
      <c r="Q32" s="162"/>
      <c r="R32" s="162"/>
      <c r="S32" s="162"/>
      <c r="T32" s="162"/>
    </row>
    <row r="33" spans="1:24" ht="8.25" hidden="1" customHeight="1">
      <c r="N33" s="10"/>
      <c r="O33" s="11" t="s">
        <v>41</v>
      </c>
      <c r="P33" s="11" t="s">
        <v>42</v>
      </c>
      <c r="Q33" s="11" t="s">
        <v>43</v>
      </c>
      <c r="R33" s="11" t="s">
        <v>44</v>
      </c>
      <c r="S33" s="11" t="s">
        <v>66</v>
      </c>
      <c r="T33" s="11"/>
    </row>
    <row r="34" spans="1:24" ht="17.25" customHeight="1">
      <c r="A34" s="182" t="s">
        <v>47</v>
      </c>
      <c r="B34" s="182"/>
      <c r="C34" s="182"/>
      <c r="D34" s="182"/>
      <c r="E34" s="182"/>
      <c r="F34" s="182"/>
      <c r="G34" s="182"/>
      <c r="H34" s="182"/>
      <c r="I34" s="182"/>
      <c r="J34" s="182"/>
      <c r="K34" s="182"/>
      <c r="L34" s="182"/>
      <c r="M34" s="182"/>
      <c r="N34" s="182"/>
      <c r="O34" s="182"/>
      <c r="P34" s="182"/>
      <c r="Q34" s="182"/>
      <c r="R34" s="182"/>
      <c r="S34" s="182"/>
      <c r="T34" s="182"/>
    </row>
    <row r="35" spans="1:24" ht="25.5" customHeight="1">
      <c r="A35" s="182" t="s">
        <v>31</v>
      </c>
      <c r="B35" s="143" t="s">
        <v>30</v>
      </c>
      <c r="C35" s="143"/>
      <c r="D35" s="143"/>
      <c r="E35" s="143"/>
      <c r="F35" s="143"/>
      <c r="G35" s="143"/>
      <c r="H35" s="143"/>
      <c r="I35" s="144"/>
      <c r="J35" s="133" t="s">
        <v>45</v>
      </c>
      <c r="K35" s="191" t="s">
        <v>28</v>
      </c>
      <c r="L35" s="192"/>
      <c r="M35" s="193"/>
      <c r="N35" s="191" t="s">
        <v>46</v>
      </c>
      <c r="O35" s="203"/>
      <c r="P35" s="204"/>
      <c r="Q35" s="191" t="s">
        <v>27</v>
      </c>
      <c r="R35" s="192"/>
      <c r="S35" s="193"/>
      <c r="T35" s="205" t="s">
        <v>26</v>
      </c>
    </row>
    <row r="36" spans="1:24" ht="11.25" customHeight="1">
      <c r="A36" s="182"/>
      <c r="B36" s="146"/>
      <c r="C36" s="146"/>
      <c r="D36" s="146"/>
      <c r="E36" s="146"/>
      <c r="F36" s="146"/>
      <c r="G36" s="146"/>
      <c r="H36" s="146"/>
      <c r="I36" s="147"/>
      <c r="J36" s="134"/>
      <c r="K36" s="5" t="s">
        <v>32</v>
      </c>
      <c r="L36" s="5" t="s">
        <v>33</v>
      </c>
      <c r="M36" s="5" t="s">
        <v>34</v>
      </c>
      <c r="N36" s="5" t="s">
        <v>38</v>
      </c>
      <c r="O36" s="5" t="s">
        <v>9</v>
      </c>
      <c r="P36" s="5" t="s">
        <v>35</v>
      </c>
      <c r="Q36" s="5" t="s">
        <v>36</v>
      </c>
      <c r="R36" s="5" t="s">
        <v>32</v>
      </c>
      <c r="S36" s="5" t="s">
        <v>37</v>
      </c>
      <c r="T36" s="134"/>
    </row>
    <row r="37" spans="1:24">
      <c r="A37" s="46" t="s">
        <v>92</v>
      </c>
      <c r="B37" s="95" t="s">
        <v>93</v>
      </c>
      <c r="C37" s="95"/>
      <c r="D37" s="95"/>
      <c r="E37" s="95"/>
      <c r="F37" s="95"/>
      <c r="G37" s="95"/>
      <c r="H37" s="95"/>
      <c r="I37" s="96"/>
      <c r="J37" s="12">
        <v>6</v>
      </c>
      <c r="K37" s="12">
        <v>2</v>
      </c>
      <c r="L37" s="12">
        <v>2</v>
      </c>
      <c r="M37" s="12">
        <v>0</v>
      </c>
      <c r="N37" s="20">
        <f>K37+L37+M37</f>
        <v>4</v>
      </c>
      <c r="O37" s="21">
        <f>P37-N37</f>
        <v>7</v>
      </c>
      <c r="P37" s="21">
        <f>ROUND(PRODUCT(J37,25)/14,0)</f>
        <v>11</v>
      </c>
      <c r="Q37" s="27" t="s">
        <v>36</v>
      </c>
      <c r="R37" s="12"/>
      <c r="S37" s="28"/>
      <c r="T37" s="12" t="s">
        <v>41</v>
      </c>
    </row>
    <row r="38" spans="1:24">
      <c r="A38" s="46" t="s">
        <v>96</v>
      </c>
      <c r="B38" s="95" t="s">
        <v>97</v>
      </c>
      <c r="C38" s="95"/>
      <c r="D38" s="95"/>
      <c r="E38" s="95"/>
      <c r="F38" s="95"/>
      <c r="G38" s="95"/>
      <c r="H38" s="95"/>
      <c r="I38" s="96"/>
      <c r="J38" s="12">
        <v>6</v>
      </c>
      <c r="K38" s="12">
        <v>2</v>
      </c>
      <c r="L38" s="12">
        <v>2</v>
      </c>
      <c r="M38" s="12">
        <v>0</v>
      </c>
      <c r="N38" s="20">
        <f t="shared" ref="N38:N43" si="2">K38+L38+M38</f>
        <v>4</v>
      </c>
      <c r="O38" s="21">
        <f t="shared" ref="O38:O43" si="3">P38-N38</f>
        <v>7</v>
      </c>
      <c r="P38" s="21">
        <f t="shared" ref="P38:P42" si="4">ROUND(PRODUCT(J38,25)/14,0)</f>
        <v>11</v>
      </c>
      <c r="Q38" s="27" t="s">
        <v>36</v>
      </c>
      <c r="R38" s="12"/>
      <c r="S38" s="28"/>
      <c r="T38" s="12" t="s">
        <v>41</v>
      </c>
    </row>
    <row r="39" spans="1:24" ht="15">
      <c r="A39" s="61" t="s">
        <v>145</v>
      </c>
      <c r="B39" s="95" t="s">
        <v>146</v>
      </c>
      <c r="C39" s="95"/>
      <c r="D39" s="95"/>
      <c r="E39" s="95"/>
      <c r="F39" s="95"/>
      <c r="G39" s="95"/>
      <c r="H39" s="95"/>
      <c r="I39" s="96"/>
      <c r="J39" s="12">
        <v>5</v>
      </c>
      <c r="K39" s="12">
        <v>2</v>
      </c>
      <c r="L39" s="12">
        <v>2</v>
      </c>
      <c r="M39" s="12">
        <v>0</v>
      </c>
      <c r="N39" s="43">
        <f t="shared" ref="N39" si="5">K39+L39+M39</f>
        <v>4</v>
      </c>
      <c r="O39" s="21">
        <f t="shared" ref="O39" si="6">P39-N39</f>
        <v>5</v>
      </c>
      <c r="P39" s="21">
        <f t="shared" ref="P39" si="7">ROUND(PRODUCT(J39,25)/14,0)</f>
        <v>9</v>
      </c>
      <c r="Q39" s="27" t="s">
        <v>36</v>
      </c>
      <c r="R39" s="12"/>
      <c r="S39" s="28"/>
      <c r="T39" s="12" t="s">
        <v>41</v>
      </c>
    </row>
    <row r="40" spans="1:24">
      <c r="A40" s="46" t="s">
        <v>98</v>
      </c>
      <c r="B40" s="95" t="s">
        <v>99</v>
      </c>
      <c r="C40" s="95"/>
      <c r="D40" s="95"/>
      <c r="E40" s="95"/>
      <c r="F40" s="95"/>
      <c r="G40" s="95"/>
      <c r="H40" s="95"/>
      <c r="I40" s="96"/>
      <c r="J40" s="12">
        <v>6</v>
      </c>
      <c r="K40" s="12">
        <v>2</v>
      </c>
      <c r="L40" s="12">
        <v>2</v>
      </c>
      <c r="M40" s="12">
        <v>0</v>
      </c>
      <c r="N40" s="20">
        <f t="shared" si="2"/>
        <v>4</v>
      </c>
      <c r="O40" s="21">
        <f t="shared" si="3"/>
        <v>7</v>
      </c>
      <c r="P40" s="21">
        <f t="shared" si="4"/>
        <v>11</v>
      </c>
      <c r="Q40" s="27" t="s">
        <v>36</v>
      </c>
      <c r="R40" s="12"/>
      <c r="S40" s="28"/>
      <c r="T40" s="12" t="s">
        <v>41</v>
      </c>
    </row>
    <row r="41" spans="1:24">
      <c r="A41" s="46" t="s">
        <v>143</v>
      </c>
      <c r="B41" s="95" t="s">
        <v>144</v>
      </c>
      <c r="C41" s="95"/>
      <c r="D41" s="95"/>
      <c r="E41" s="95"/>
      <c r="F41" s="95"/>
      <c r="G41" s="95"/>
      <c r="H41" s="95"/>
      <c r="I41" s="96"/>
      <c r="J41" s="12">
        <v>4</v>
      </c>
      <c r="K41" s="12">
        <v>2</v>
      </c>
      <c r="L41" s="12">
        <v>2</v>
      </c>
      <c r="M41" s="12">
        <v>0</v>
      </c>
      <c r="N41" s="20">
        <f t="shared" si="2"/>
        <v>4</v>
      </c>
      <c r="O41" s="21">
        <f t="shared" si="3"/>
        <v>3</v>
      </c>
      <c r="P41" s="21">
        <f t="shared" si="4"/>
        <v>7</v>
      </c>
      <c r="Q41" s="27"/>
      <c r="R41" s="12" t="s">
        <v>32</v>
      </c>
      <c r="S41" s="28"/>
      <c r="T41" s="12" t="s">
        <v>43</v>
      </c>
    </row>
    <row r="42" spans="1:24">
      <c r="A42" s="46" t="s">
        <v>100</v>
      </c>
      <c r="B42" s="95" t="s">
        <v>101</v>
      </c>
      <c r="C42" s="95"/>
      <c r="D42" s="95"/>
      <c r="E42" s="95"/>
      <c r="F42" s="95"/>
      <c r="G42" s="95"/>
      <c r="H42" s="95"/>
      <c r="I42" s="96"/>
      <c r="J42" s="12">
        <v>3</v>
      </c>
      <c r="K42" s="12">
        <v>0</v>
      </c>
      <c r="L42" s="12">
        <v>2</v>
      </c>
      <c r="M42" s="12">
        <v>0</v>
      </c>
      <c r="N42" s="43">
        <f t="shared" si="2"/>
        <v>2</v>
      </c>
      <c r="O42" s="21">
        <f t="shared" si="3"/>
        <v>3</v>
      </c>
      <c r="P42" s="21">
        <f t="shared" si="4"/>
        <v>5</v>
      </c>
      <c r="Q42" s="27"/>
      <c r="R42" s="12" t="s">
        <v>32</v>
      </c>
      <c r="S42" s="28"/>
      <c r="T42" s="12" t="s">
        <v>44</v>
      </c>
    </row>
    <row r="43" spans="1:24">
      <c r="A43" s="62" t="s">
        <v>102</v>
      </c>
      <c r="B43" s="160" t="s">
        <v>81</v>
      </c>
      <c r="C43" s="160"/>
      <c r="D43" s="160"/>
      <c r="E43" s="160"/>
      <c r="F43" s="160"/>
      <c r="G43" s="160"/>
      <c r="H43" s="160"/>
      <c r="I43" s="161"/>
      <c r="J43" s="23">
        <v>0</v>
      </c>
      <c r="K43" s="23">
        <v>0</v>
      </c>
      <c r="L43" s="23">
        <v>2</v>
      </c>
      <c r="M43" s="23">
        <v>0</v>
      </c>
      <c r="N43" s="43">
        <f t="shared" si="2"/>
        <v>2</v>
      </c>
      <c r="O43" s="21">
        <f t="shared" si="3"/>
        <v>0</v>
      </c>
      <c r="P43" s="21">
        <v>2</v>
      </c>
      <c r="Q43" s="29"/>
      <c r="R43" s="30"/>
      <c r="S43" s="31" t="s">
        <v>37</v>
      </c>
      <c r="T43" s="12" t="s">
        <v>44</v>
      </c>
      <c r="U43" s="72"/>
      <c r="V43" s="72"/>
      <c r="W43" s="72"/>
      <c r="X43" s="72"/>
    </row>
    <row r="44" spans="1:24">
      <c r="A44" s="58" t="s">
        <v>29</v>
      </c>
      <c r="B44" s="157"/>
      <c r="C44" s="157"/>
      <c r="D44" s="157"/>
      <c r="E44" s="157"/>
      <c r="F44" s="157"/>
      <c r="G44" s="157"/>
      <c r="H44" s="157"/>
      <c r="I44" s="158"/>
      <c r="J44" s="24">
        <f t="shared" ref="J44:P44" si="8">SUM(J37:J43)</f>
        <v>30</v>
      </c>
      <c r="K44" s="24">
        <f t="shared" si="8"/>
        <v>10</v>
      </c>
      <c r="L44" s="24">
        <f t="shared" si="8"/>
        <v>14</v>
      </c>
      <c r="M44" s="24">
        <f t="shared" si="8"/>
        <v>0</v>
      </c>
      <c r="N44" s="24">
        <f t="shared" si="8"/>
        <v>24</v>
      </c>
      <c r="O44" s="24">
        <f t="shared" si="8"/>
        <v>32</v>
      </c>
      <c r="P44" s="24">
        <f t="shared" si="8"/>
        <v>56</v>
      </c>
      <c r="Q44" s="41">
        <f>COUNTIF(Q37:Q43,"E")</f>
        <v>4</v>
      </c>
      <c r="R44" s="41">
        <f>COUNTIF(R37:R43,"C")</f>
        <v>2</v>
      </c>
      <c r="S44" s="41">
        <f>COUNTIF(S37:S43,"VP")</f>
        <v>1</v>
      </c>
      <c r="T44" s="12" t="s">
        <v>44</v>
      </c>
      <c r="U44" s="227" t="str">
        <f>IF(Q44&gt;=SUM(R44:S44),"Corect","E trebuie să fie cel puțin egal cu C+VP")</f>
        <v>Corect</v>
      </c>
      <c r="V44" s="228"/>
      <c r="W44" s="228"/>
    </row>
    <row r="45" spans="1:24" ht="3.75" customHeight="1"/>
    <row r="46" spans="1:24" ht="16.5" customHeight="1">
      <c r="A46" s="182" t="s">
        <v>48</v>
      </c>
      <c r="B46" s="182"/>
      <c r="C46" s="182"/>
      <c r="D46" s="182"/>
      <c r="E46" s="182"/>
      <c r="F46" s="182"/>
      <c r="G46" s="182"/>
      <c r="H46" s="182"/>
      <c r="I46" s="182"/>
      <c r="J46" s="182"/>
      <c r="K46" s="182"/>
      <c r="L46" s="182"/>
      <c r="M46" s="182"/>
      <c r="N46" s="182"/>
      <c r="O46" s="182"/>
      <c r="P46" s="182"/>
      <c r="Q46" s="182"/>
      <c r="R46" s="182"/>
      <c r="S46" s="182"/>
      <c r="T46" s="182"/>
    </row>
    <row r="47" spans="1:24" ht="26.25" customHeight="1">
      <c r="A47" s="182" t="s">
        <v>31</v>
      </c>
      <c r="B47" s="143" t="s">
        <v>30</v>
      </c>
      <c r="C47" s="143"/>
      <c r="D47" s="143"/>
      <c r="E47" s="143"/>
      <c r="F47" s="143"/>
      <c r="G47" s="143"/>
      <c r="H47" s="143"/>
      <c r="I47" s="144"/>
      <c r="J47" s="133" t="s">
        <v>45</v>
      </c>
      <c r="K47" s="191" t="s">
        <v>28</v>
      </c>
      <c r="L47" s="192"/>
      <c r="M47" s="193"/>
      <c r="N47" s="191" t="s">
        <v>46</v>
      </c>
      <c r="O47" s="203"/>
      <c r="P47" s="204"/>
      <c r="Q47" s="191" t="s">
        <v>27</v>
      </c>
      <c r="R47" s="192"/>
      <c r="S47" s="193"/>
      <c r="T47" s="205" t="s">
        <v>26</v>
      </c>
    </row>
    <row r="48" spans="1:24" ht="12.75" customHeight="1">
      <c r="A48" s="182"/>
      <c r="B48" s="146"/>
      <c r="C48" s="146"/>
      <c r="D48" s="146"/>
      <c r="E48" s="146"/>
      <c r="F48" s="146"/>
      <c r="G48" s="146"/>
      <c r="H48" s="146"/>
      <c r="I48" s="147"/>
      <c r="J48" s="134"/>
      <c r="K48" s="5" t="s">
        <v>32</v>
      </c>
      <c r="L48" s="5" t="s">
        <v>33</v>
      </c>
      <c r="M48" s="5" t="s">
        <v>34</v>
      </c>
      <c r="N48" s="5" t="s">
        <v>38</v>
      </c>
      <c r="O48" s="5" t="s">
        <v>9</v>
      </c>
      <c r="P48" s="5" t="s">
        <v>35</v>
      </c>
      <c r="Q48" s="5" t="s">
        <v>36</v>
      </c>
      <c r="R48" s="5" t="s">
        <v>32</v>
      </c>
      <c r="S48" s="5" t="s">
        <v>37</v>
      </c>
      <c r="T48" s="134"/>
    </row>
    <row r="49" spans="1:24">
      <c r="A49" s="46" t="s">
        <v>94</v>
      </c>
      <c r="B49" s="95" t="s">
        <v>95</v>
      </c>
      <c r="C49" s="95"/>
      <c r="D49" s="95"/>
      <c r="E49" s="95"/>
      <c r="F49" s="95"/>
      <c r="G49" s="95"/>
      <c r="H49" s="95"/>
      <c r="I49" s="96"/>
      <c r="J49" s="12">
        <v>6</v>
      </c>
      <c r="K49" s="12">
        <v>2</v>
      </c>
      <c r="L49" s="12">
        <v>2</v>
      </c>
      <c r="M49" s="12">
        <v>0</v>
      </c>
      <c r="N49" s="43">
        <f t="shared" ref="N49" si="9">K49+L49+M49</f>
        <v>4</v>
      </c>
      <c r="O49" s="21">
        <f t="shared" ref="O49" si="10">P49-N49</f>
        <v>7</v>
      </c>
      <c r="P49" s="21">
        <f t="shared" ref="P49" si="11">ROUND(PRODUCT(J49,25)/14,0)</f>
        <v>11</v>
      </c>
      <c r="Q49" s="27" t="s">
        <v>36</v>
      </c>
      <c r="R49" s="12"/>
      <c r="S49" s="28"/>
      <c r="T49" s="12" t="s">
        <v>41</v>
      </c>
    </row>
    <row r="50" spans="1:24">
      <c r="A50" s="46" t="s">
        <v>103</v>
      </c>
      <c r="B50" s="95" t="s">
        <v>104</v>
      </c>
      <c r="C50" s="95"/>
      <c r="D50" s="95"/>
      <c r="E50" s="95"/>
      <c r="F50" s="95"/>
      <c r="G50" s="95"/>
      <c r="H50" s="95"/>
      <c r="I50" s="96"/>
      <c r="J50" s="12">
        <v>5</v>
      </c>
      <c r="K50" s="12">
        <v>2</v>
      </c>
      <c r="L50" s="12">
        <v>2</v>
      </c>
      <c r="M50" s="12">
        <v>0</v>
      </c>
      <c r="N50" s="43">
        <f>K50+L50+M50</f>
        <v>4</v>
      </c>
      <c r="O50" s="21">
        <f>P50-N50</f>
        <v>5</v>
      </c>
      <c r="P50" s="21">
        <f>ROUND(PRODUCT(J50,25)/14,0)</f>
        <v>9</v>
      </c>
      <c r="Q50" s="27" t="s">
        <v>36</v>
      </c>
      <c r="R50" s="12"/>
      <c r="S50" s="28"/>
      <c r="T50" s="12" t="s">
        <v>43</v>
      </c>
    </row>
    <row r="51" spans="1:24">
      <c r="A51" s="46" t="s">
        <v>105</v>
      </c>
      <c r="B51" s="95" t="s">
        <v>106</v>
      </c>
      <c r="C51" s="95"/>
      <c r="D51" s="95"/>
      <c r="E51" s="95"/>
      <c r="F51" s="95"/>
      <c r="G51" s="95"/>
      <c r="H51" s="95"/>
      <c r="I51" s="96"/>
      <c r="J51" s="12">
        <v>6</v>
      </c>
      <c r="K51" s="12">
        <v>2</v>
      </c>
      <c r="L51" s="12">
        <v>2</v>
      </c>
      <c r="M51" s="12">
        <v>0</v>
      </c>
      <c r="N51" s="43">
        <f t="shared" ref="N51:N52" si="12">K51+L51+M51</f>
        <v>4</v>
      </c>
      <c r="O51" s="21">
        <f t="shared" ref="O51:O52" si="13">P51-N51</f>
        <v>7</v>
      </c>
      <c r="P51" s="21">
        <f t="shared" ref="P51:P52" si="14">ROUND(PRODUCT(J51,25)/14,0)</f>
        <v>11</v>
      </c>
      <c r="Q51" s="27" t="s">
        <v>36</v>
      </c>
      <c r="R51" s="12"/>
      <c r="S51" s="28"/>
      <c r="T51" s="12" t="s">
        <v>41</v>
      </c>
    </row>
    <row r="52" spans="1:24">
      <c r="A52" s="46" t="s">
        <v>107</v>
      </c>
      <c r="B52" s="95" t="s">
        <v>108</v>
      </c>
      <c r="C52" s="95"/>
      <c r="D52" s="95"/>
      <c r="E52" s="95"/>
      <c r="F52" s="95"/>
      <c r="G52" s="95"/>
      <c r="H52" s="95"/>
      <c r="I52" s="96"/>
      <c r="J52" s="12">
        <v>5</v>
      </c>
      <c r="K52" s="12">
        <v>2</v>
      </c>
      <c r="L52" s="12">
        <v>1</v>
      </c>
      <c r="M52" s="12">
        <v>0</v>
      </c>
      <c r="N52" s="43">
        <f t="shared" si="12"/>
        <v>3</v>
      </c>
      <c r="O52" s="21">
        <f t="shared" si="13"/>
        <v>6</v>
      </c>
      <c r="P52" s="21">
        <f t="shared" si="14"/>
        <v>9</v>
      </c>
      <c r="Q52" s="27"/>
      <c r="R52" s="12"/>
      <c r="S52" s="28" t="s">
        <v>37</v>
      </c>
      <c r="T52" s="12" t="s">
        <v>43</v>
      </c>
    </row>
    <row r="53" spans="1:24">
      <c r="A53" s="46" t="s">
        <v>109</v>
      </c>
      <c r="B53" s="95" t="s">
        <v>110</v>
      </c>
      <c r="C53" s="95"/>
      <c r="D53" s="95"/>
      <c r="E53" s="95"/>
      <c r="F53" s="95"/>
      <c r="G53" s="95"/>
      <c r="H53" s="95"/>
      <c r="I53" s="96"/>
      <c r="J53" s="12">
        <v>5</v>
      </c>
      <c r="K53" s="12">
        <v>2</v>
      </c>
      <c r="L53" s="12">
        <v>1</v>
      </c>
      <c r="M53" s="12">
        <v>0</v>
      </c>
      <c r="N53" s="43">
        <f>K53+L53+M53</f>
        <v>3</v>
      </c>
      <c r="O53" s="21">
        <f>P53-N53</f>
        <v>6</v>
      </c>
      <c r="P53" s="21">
        <f>ROUND(PRODUCT(J53,25)/14,0)</f>
        <v>9</v>
      </c>
      <c r="Q53" s="27" t="s">
        <v>36</v>
      </c>
      <c r="R53" s="12"/>
      <c r="S53" s="28"/>
      <c r="T53" s="12" t="s">
        <v>43</v>
      </c>
    </row>
    <row r="54" spans="1:24">
      <c r="A54" s="46" t="s">
        <v>112</v>
      </c>
      <c r="B54" s="95" t="s">
        <v>111</v>
      </c>
      <c r="C54" s="95"/>
      <c r="D54" s="95"/>
      <c r="E54" s="95"/>
      <c r="F54" s="95"/>
      <c r="G54" s="95"/>
      <c r="H54" s="95"/>
      <c r="I54" s="96"/>
      <c r="J54" s="12">
        <v>3</v>
      </c>
      <c r="K54" s="12">
        <v>0</v>
      </c>
      <c r="L54" s="12">
        <v>2</v>
      </c>
      <c r="M54" s="12">
        <v>0</v>
      </c>
      <c r="N54" s="43">
        <f>K54+L54+M54</f>
        <v>2</v>
      </c>
      <c r="O54" s="21">
        <f>P54-N54</f>
        <v>3</v>
      </c>
      <c r="P54" s="21">
        <f>ROUND(PRODUCT(J54,25)/14,0)</f>
        <v>5</v>
      </c>
      <c r="Q54" s="27"/>
      <c r="R54" s="12" t="s">
        <v>32</v>
      </c>
      <c r="S54" s="28"/>
      <c r="T54" s="12" t="s">
        <v>44</v>
      </c>
    </row>
    <row r="55" spans="1:24">
      <c r="A55" s="38" t="s">
        <v>113</v>
      </c>
      <c r="B55" s="154" t="s">
        <v>82</v>
      </c>
      <c r="C55" s="154"/>
      <c r="D55" s="154"/>
      <c r="E55" s="154"/>
      <c r="F55" s="154"/>
      <c r="G55" s="154"/>
      <c r="H55" s="154"/>
      <c r="I55" s="155"/>
      <c r="J55" s="20">
        <v>0</v>
      </c>
      <c r="K55" s="20">
        <v>0</v>
      </c>
      <c r="L55" s="20">
        <v>2</v>
      </c>
      <c r="M55" s="20">
        <v>0</v>
      </c>
      <c r="N55" s="20">
        <f t="shared" ref="N55" si="15">K55+L55+M55</f>
        <v>2</v>
      </c>
      <c r="O55" s="21">
        <f t="shared" ref="O55" si="16">P55-N55</f>
        <v>0</v>
      </c>
      <c r="P55" s="21">
        <v>2</v>
      </c>
      <c r="Q55" s="29"/>
      <c r="R55" s="30"/>
      <c r="S55" s="31" t="s">
        <v>37</v>
      </c>
      <c r="T55" s="12" t="s">
        <v>44</v>
      </c>
      <c r="U55" s="72"/>
      <c r="V55" s="72"/>
      <c r="W55" s="72"/>
      <c r="X55" s="72"/>
    </row>
    <row r="56" spans="1:24">
      <c r="A56" s="58" t="s">
        <v>29</v>
      </c>
      <c r="B56" s="157"/>
      <c r="C56" s="157"/>
      <c r="D56" s="157"/>
      <c r="E56" s="157"/>
      <c r="F56" s="157"/>
      <c r="G56" s="157"/>
      <c r="H56" s="157"/>
      <c r="I56" s="158"/>
      <c r="J56" s="24">
        <f t="shared" ref="J56:P56" si="17">SUM(J49:J55)</f>
        <v>30</v>
      </c>
      <c r="K56" s="24">
        <f t="shared" si="17"/>
        <v>10</v>
      </c>
      <c r="L56" s="24">
        <f t="shared" si="17"/>
        <v>12</v>
      </c>
      <c r="M56" s="24">
        <f t="shared" si="17"/>
        <v>0</v>
      </c>
      <c r="N56" s="24">
        <f t="shared" si="17"/>
        <v>22</v>
      </c>
      <c r="O56" s="24">
        <f t="shared" si="17"/>
        <v>34</v>
      </c>
      <c r="P56" s="24">
        <f t="shared" si="17"/>
        <v>56</v>
      </c>
      <c r="Q56" s="41">
        <f>COUNTIF(Q49:Q55,"E")</f>
        <v>4</v>
      </c>
      <c r="R56" s="41">
        <f>COUNTIF(R49:R55,"C")</f>
        <v>1</v>
      </c>
      <c r="S56" s="41">
        <f>COUNTIF(S49:S55,"VP")</f>
        <v>2</v>
      </c>
      <c r="T56" s="12" t="s">
        <v>44</v>
      </c>
      <c r="U56" s="227" t="str">
        <f>IF(Q56&gt;=SUM(R56:S56),"Corect","E trebuie să fie cel puțin egal cu C+VP")</f>
        <v>Corect</v>
      </c>
      <c r="V56" s="228"/>
      <c r="W56" s="228"/>
    </row>
    <row r="57" spans="1:24" ht="3" customHeight="1"/>
    <row r="58" spans="1:24" ht="18" customHeight="1">
      <c r="A58" s="182" t="s">
        <v>49</v>
      </c>
      <c r="B58" s="182"/>
      <c r="C58" s="182"/>
      <c r="D58" s="182"/>
      <c r="E58" s="182"/>
      <c r="F58" s="182"/>
      <c r="G58" s="182"/>
      <c r="H58" s="182"/>
      <c r="I58" s="182"/>
      <c r="J58" s="182"/>
      <c r="K58" s="182"/>
      <c r="L58" s="182"/>
      <c r="M58" s="182"/>
      <c r="N58" s="182"/>
      <c r="O58" s="182"/>
      <c r="P58" s="182"/>
      <c r="Q58" s="182"/>
      <c r="R58" s="182"/>
      <c r="S58" s="182"/>
      <c r="T58" s="182"/>
    </row>
    <row r="59" spans="1:24" ht="25.5" customHeight="1">
      <c r="A59" s="182" t="s">
        <v>31</v>
      </c>
      <c r="B59" s="143" t="s">
        <v>30</v>
      </c>
      <c r="C59" s="143"/>
      <c r="D59" s="143"/>
      <c r="E59" s="143"/>
      <c r="F59" s="143"/>
      <c r="G59" s="143"/>
      <c r="H59" s="143"/>
      <c r="I59" s="144"/>
      <c r="J59" s="133" t="s">
        <v>45</v>
      </c>
      <c r="K59" s="191" t="s">
        <v>28</v>
      </c>
      <c r="L59" s="192"/>
      <c r="M59" s="193"/>
      <c r="N59" s="191" t="s">
        <v>46</v>
      </c>
      <c r="O59" s="203"/>
      <c r="P59" s="204"/>
      <c r="Q59" s="191" t="s">
        <v>27</v>
      </c>
      <c r="R59" s="192"/>
      <c r="S59" s="193"/>
      <c r="T59" s="205" t="s">
        <v>26</v>
      </c>
    </row>
    <row r="60" spans="1:24" ht="14.25" customHeight="1">
      <c r="A60" s="182"/>
      <c r="B60" s="146"/>
      <c r="C60" s="146"/>
      <c r="D60" s="146"/>
      <c r="E60" s="146"/>
      <c r="F60" s="146"/>
      <c r="G60" s="146"/>
      <c r="H60" s="146"/>
      <c r="I60" s="147"/>
      <c r="J60" s="134"/>
      <c r="K60" s="5" t="s">
        <v>32</v>
      </c>
      <c r="L60" s="5" t="s">
        <v>33</v>
      </c>
      <c r="M60" s="5" t="s">
        <v>34</v>
      </c>
      <c r="N60" s="5" t="s">
        <v>38</v>
      </c>
      <c r="O60" s="5" t="s">
        <v>9</v>
      </c>
      <c r="P60" s="5" t="s">
        <v>35</v>
      </c>
      <c r="Q60" s="5" t="s">
        <v>36</v>
      </c>
      <c r="R60" s="5" t="s">
        <v>32</v>
      </c>
      <c r="S60" s="5" t="s">
        <v>37</v>
      </c>
      <c r="T60" s="134"/>
    </row>
    <row r="61" spans="1:24">
      <c r="A61" s="65" t="s">
        <v>114</v>
      </c>
      <c r="B61" s="95" t="s">
        <v>115</v>
      </c>
      <c r="C61" s="95"/>
      <c r="D61" s="95"/>
      <c r="E61" s="95"/>
      <c r="F61" s="95"/>
      <c r="G61" s="95"/>
      <c r="H61" s="95"/>
      <c r="I61" s="96"/>
      <c r="J61" s="12">
        <v>4</v>
      </c>
      <c r="K61" s="12">
        <v>2</v>
      </c>
      <c r="L61" s="12">
        <v>2</v>
      </c>
      <c r="M61" s="12">
        <v>0</v>
      </c>
      <c r="N61" s="43">
        <f>K61+L61+M61</f>
        <v>4</v>
      </c>
      <c r="O61" s="21">
        <f>P61-N61</f>
        <v>3</v>
      </c>
      <c r="P61" s="21">
        <f>ROUND(PRODUCT(J61,25)/14,0)</f>
        <v>7</v>
      </c>
      <c r="Q61" s="27" t="s">
        <v>36</v>
      </c>
      <c r="R61" s="12"/>
      <c r="S61" s="28"/>
      <c r="T61" s="12" t="s">
        <v>41</v>
      </c>
    </row>
    <row r="62" spans="1:24">
      <c r="A62" s="46" t="s">
        <v>116</v>
      </c>
      <c r="B62" s="95" t="s">
        <v>117</v>
      </c>
      <c r="C62" s="95"/>
      <c r="D62" s="95"/>
      <c r="E62" s="95"/>
      <c r="F62" s="95"/>
      <c r="G62" s="95"/>
      <c r="H62" s="95"/>
      <c r="I62" s="96"/>
      <c r="J62" s="12">
        <v>4</v>
      </c>
      <c r="K62" s="12">
        <v>2</v>
      </c>
      <c r="L62" s="12">
        <v>2</v>
      </c>
      <c r="M62" s="12">
        <v>0</v>
      </c>
      <c r="N62" s="43">
        <f t="shared" ref="N62:N67" si="18">K62+L62+M62</f>
        <v>4</v>
      </c>
      <c r="O62" s="21">
        <f t="shared" ref="O62:O67" si="19">P62-N62</f>
        <v>3</v>
      </c>
      <c r="P62" s="21">
        <f t="shared" ref="P62:P67" si="20">ROUND(PRODUCT(J62,25)/14,0)</f>
        <v>7</v>
      </c>
      <c r="Q62" s="27" t="s">
        <v>36</v>
      </c>
      <c r="R62" s="12"/>
      <c r="S62" s="28"/>
      <c r="T62" s="12" t="s">
        <v>43</v>
      </c>
    </row>
    <row r="63" spans="1:24">
      <c r="A63" s="46" t="s">
        <v>118</v>
      </c>
      <c r="B63" s="95" t="s">
        <v>119</v>
      </c>
      <c r="C63" s="95"/>
      <c r="D63" s="95"/>
      <c r="E63" s="95"/>
      <c r="F63" s="95"/>
      <c r="G63" s="95"/>
      <c r="H63" s="95"/>
      <c r="I63" s="96"/>
      <c r="J63" s="12">
        <v>3</v>
      </c>
      <c r="K63" s="12">
        <v>2</v>
      </c>
      <c r="L63" s="12">
        <v>2</v>
      </c>
      <c r="M63" s="12">
        <v>0</v>
      </c>
      <c r="N63" s="43">
        <f t="shared" si="18"/>
        <v>4</v>
      </c>
      <c r="O63" s="21">
        <f t="shared" si="19"/>
        <v>1</v>
      </c>
      <c r="P63" s="21">
        <f t="shared" si="20"/>
        <v>5</v>
      </c>
      <c r="Q63" s="27"/>
      <c r="R63" s="12" t="s">
        <v>32</v>
      </c>
      <c r="S63" s="28"/>
      <c r="T63" s="12" t="s">
        <v>43</v>
      </c>
    </row>
    <row r="64" spans="1:24">
      <c r="A64" s="46" t="s">
        <v>120</v>
      </c>
      <c r="B64" s="95" t="s">
        <v>121</v>
      </c>
      <c r="C64" s="95"/>
      <c r="D64" s="95"/>
      <c r="E64" s="95"/>
      <c r="F64" s="95"/>
      <c r="G64" s="95"/>
      <c r="H64" s="95"/>
      <c r="I64" s="96"/>
      <c r="J64" s="12">
        <v>4</v>
      </c>
      <c r="K64" s="12">
        <v>2</v>
      </c>
      <c r="L64" s="12">
        <v>2</v>
      </c>
      <c r="M64" s="12">
        <v>0</v>
      </c>
      <c r="N64" s="43">
        <f t="shared" si="18"/>
        <v>4</v>
      </c>
      <c r="O64" s="21">
        <f t="shared" si="19"/>
        <v>3</v>
      </c>
      <c r="P64" s="21">
        <f t="shared" si="20"/>
        <v>7</v>
      </c>
      <c r="Q64" s="27" t="s">
        <v>36</v>
      </c>
      <c r="R64" s="12"/>
      <c r="S64" s="28"/>
      <c r="T64" s="12" t="s">
        <v>43</v>
      </c>
    </row>
    <row r="65" spans="1:23" s="88" customFormat="1" ht="13.5" customHeight="1">
      <c r="A65" s="64"/>
      <c r="B65" s="95" t="s">
        <v>122</v>
      </c>
      <c r="C65" s="95"/>
      <c r="D65" s="95"/>
      <c r="E65" s="95"/>
      <c r="F65" s="95"/>
      <c r="G65" s="95"/>
      <c r="H65" s="95"/>
      <c r="I65" s="96"/>
      <c r="J65" s="12">
        <v>6</v>
      </c>
      <c r="K65" s="12">
        <v>2</v>
      </c>
      <c r="L65" s="12">
        <v>1</v>
      </c>
      <c r="M65" s="12">
        <v>0</v>
      </c>
      <c r="N65" s="87">
        <f t="shared" ref="N65" si="21">K65+L65+M65</f>
        <v>3</v>
      </c>
      <c r="O65" s="21">
        <f t="shared" ref="O65" si="22">P65-N65</f>
        <v>8</v>
      </c>
      <c r="P65" s="21">
        <f t="shared" ref="P65" si="23">ROUND(PRODUCT(J65,25)/14,0)</f>
        <v>11</v>
      </c>
      <c r="Q65" s="27"/>
      <c r="R65" s="12" t="s">
        <v>32</v>
      </c>
      <c r="S65" s="28"/>
      <c r="T65" s="12" t="s">
        <v>43</v>
      </c>
    </row>
    <row r="66" spans="1:23" ht="13.5" customHeight="1">
      <c r="A66" s="64"/>
      <c r="B66" s="95" t="s">
        <v>126</v>
      </c>
      <c r="C66" s="95"/>
      <c r="D66" s="95"/>
      <c r="E66" s="95"/>
      <c r="F66" s="95"/>
      <c r="G66" s="95"/>
      <c r="H66" s="95"/>
      <c r="I66" s="96"/>
      <c r="J66" s="12">
        <v>6</v>
      </c>
      <c r="K66" s="12">
        <v>2</v>
      </c>
      <c r="L66" s="12">
        <v>1</v>
      </c>
      <c r="M66" s="12">
        <v>0</v>
      </c>
      <c r="N66" s="43">
        <f t="shared" si="18"/>
        <v>3</v>
      </c>
      <c r="O66" s="21">
        <f t="shared" si="19"/>
        <v>8</v>
      </c>
      <c r="P66" s="21">
        <f t="shared" si="20"/>
        <v>11</v>
      </c>
      <c r="Q66" s="27" t="s">
        <v>36</v>
      </c>
      <c r="R66" s="12"/>
      <c r="S66" s="28"/>
      <c r="T66" s="12" t="s">
        <v>43</v>
      </c>
    </row>
    <row r="67" spans="1:23">
      <c r="A67" s="45" t="s">
        <v>156</v>
      </c>
      <c r="B67" s="95" t="s">
        <v>123</v>
      </c>
      <c r="C67" s="95"/>
      <c r="D67" s="95"/>
      <c r="E67" s="95"/>
      <c r="F67" s="95"/>
      <c r="G67" s="95"/>
      <c r="H67" s="95"/>
      <c r="I67" s="96"/>
      <c r="J67" s="12">
        <v>3</v>
      </c>
      <c r="K67" s="12">
        <v>0</v>
      </c>
      <c r="L67" s="12">
        <v>0</v>
      </c>
      <c r="M67" s="12">
        <v>3</v>
      </c>
      <c r="N67" s="43">
        <f t="shared" si="18"/>
        <v>3</v>
      </c>
      <c r="O67" s="21">
        <f t="shared" si="19"/>
        <v>2</v>
      </c>
      <c r="P67" s="21">
        <f t="shared" si="20"/>
        <v>5</v>
      </c>
      <c r="Q67" s="27"/>
      <c r="R67" s="12" t="s">
        <v>32</v>
      </c>
      <c r="S67" s="28"/>
      <c r="T67" s="12" t="s">
        <v>43</v>
      </c>
    </row>
    <row r="68" spans="1:23">
      <c r="A68" s="24" t="s">
        <v>29</v>
      </c>
      <c r="B68" s="156"/>
      <c r="C68" s="157"/>
      <c r="D68" s="157"/>
      <c r="E68" s="157"/>
      <c r="F68" s="157"/>
      <c r="G68" s="157"/>
      <c r="H68" s="157"/>
      <c r="I68" s="158"/>
      <c r="J68" s="24">
        <f t="shared" ref="J68:P68" si="24">SUM(J61:J67)</f>
        <v>30</v>
      </c>
      <c r="K68" s="24">
        <f t="shared" si="24"/>
        <v>12</v>
      </c>
      <c r="L68" s="24">
        <f t="shared" si="24"/>
        <v>10</v>
      </c>
      <c r="M68" s="24">
        <f t="shared" si="24"/>
        <v>3</v>
      </c>
      <c r="N68" s="24">
        <f t="shared" si="24"/>
        <v>25</v>
      </c>
      <c r="O68" s="24">
        <f t="shared" si="24"/>
        <v>28</v>
      </c>
      <c r="P68" s="24">
        <f t="shared" si="24"/>
        <v>53</v>
      </c>
      <c r="Q68" s="24">
        <f>COUNTIF(Q61:Q67,"E")</f>
        <v>4</v>
      </c>
      <c r="R68" s="24">
        <f>COUNTIF(R61:R67,"C")</f>
        <v>3</v>
      </c>
      <c r="S68" s="24">
        <f>COUNTIF(S61:S67,"VP")</f>
        <v>0</v>
      </c>
      <c r="T68" s="25"/>
      <c r="U68" s="227" t="str">
        <f>IF(Q68&gt;=SUM(R68:S68),"Corect","E trebuie să fie cel puțin egal cu C+VP")</f>
        <v>Corect</v>
      </c>
      <c r="V68" s="228"/>
      <c r="W68" s="228"/>
    </row>
    <row r="69" spans="1:23" ht="3" customHeight="1"/>
    <row r="70" spans="1:23" ht="21.75" customHeight="1">
      <c r="A70" s="182" t="s">
        <v>50</v>
      </c>
      <c r="B70" s="182"/>
      <c r="C70" s="182"/>
      <c r="D70" s="182"/>
      <c r="E70" s="182"/>
      <c r="F70" s="182"/>
      <c r="G70" s="182"/>
      <c r="H70" s="182"/>
      <c r="I70" s="182"/>
      <c r="J70" s="182"/>
      <c r="K70" s="182"/>
      <c r="L70" s="182"/>
      <c r="M70" s="182"/>
      <c r="N70" s="182"/>
      <c r="O70" s="182"/>
      <c r="P70" s="182"/>
      <c r="Q70" s="182"/>
      <c r="R70" s="182"/>
      <c r="S70" s="182"/>
      <c r="T70" s="182"/>
    </row>
    <row r="71" spans="1:23" ht="24.75" customHeight="1">
      <c r="A71" s="137" t="s">
        <v>31</v>
      </c>
      <c r="B71" s="142" t="s">
        <v>30</v>
      </c>
      <c r="C71" s="143"/>
      <c r="D71" s="143"/>
      <c r="E71" s="143"/>
      <c r="F71" s="143"/>
      <c r="G71" s="143"/>
      <c r="H71" s="143"/>
      <c r="I71" s="144"/>
      <c r="J71" s="133" t="s">
        <v>45</v>
      </c>
      <c r="K71" s="191" t="s">
        <v>28</v>
      </c>
      <c r="L71" s="192"/>
      <c r="M71" s="193"/>
      <c r="N71" s="191" t="s">
        <v>46</v>
      </c>
      <c r="O71" s="203"/>
      <c r="P71" s="204"/>
      <c r="Q71" s="191" t="s">
        <v>27</v>
      </c>
      <c r="R71" s="192"/>
      <c r="S71" s="193"/>
      <c r="T71" s="205" t="s">
        <v>26</v>
      </c>
    </row>
    <row r="72" spans="1:23">
      <c r="A72" s="138"/>
      <c r="B72" s="145"/>
      <c r="C72" s="146"/>
      <c r="D72" s="146"/>
      <c r="E72" s="146"/>
      <c r="F72" s="146"/>
      <c r="G72" s="146"/>
      <c r="H72" s="146"/>
      <c r="I72" s="147"/>
      <c r="J72" s="134"/>
      <c r="K72" s="5" t="s">
        <v>32</v>
      </c>
      <c r="L72" s="5" t="s">
        <v>33</v>
      </c>
      <c r="M72" s="5" t="s">
        <v>34</v>
      </c>
      <c r="N72" s="5" t="s">
        <v>38</v>
      </c>
      <c r="O72" s="5" t="s">
        <v>9</v>
      </c>
      <c r="P72" s="5" t="s">
        <v>35</v>
      </c>
      <c r="Q72" s="5" t="s">
        <v>36</v>
      </c>
      <c r="R72" s="5" t="s">
        <v>32</v>
      </c>
      <c r="S72" s="5" t="s">
        <v>37</v>
      </c>
      <c r="T72" s="134"/>
    </row>
    <row r="73" spans="1:23">
      <c r="A73" s="45" t="s">
        <v>124</v>
      </c>
      <c r="B73" s="95" t="s">
        <v>125</v>
      </c>
      <c r="C73" s="95"/>
      <c r="D73" s="95"/>
      <c r="E73" s="95"/>
      <c r="F73" s="95"/>
      <c r="G73" s="95"/>
      <c r="H73" s="95"/>
      <c r="I73" s="96"/>
      <c r="J73" s="12">
        <v>4</v>
      </c>
      <c r="K73" s="12">
        <v>2</v>
      </c>
      <c r="L73" s="12">
        <v>2</v>
      </c>
      <c r="M73" s="12">
        <v>0</v>
      </c>
      <c r="N73" s="20">
        <f>K73+L73+M73</f>
        <v>4</v>
      </c>
      <c r="O73" s="21">
        <f>P73-N73</f>
        <v>3</v>
      </c>
      <c r="P73" s="21">
        <f>ROUND(PRODUCT(J73,25)/14,0)</f>
        <v>7</v>
      </c>
      <c r="Q73" s="27" t="s">
        <v>36</v>
      </c>
      <c r="R73" s="12"/>
      <c r="S73" s="28"/>
      <c r="T73" s="12" t="s">
        <v>41</v>
      </c>
    </row>
    <row r="74" spans="1:23">
      <c r="A74" s="45" t="s">
        <v>147</v>
      </c>
      <c r="B74" s="95" t="s">
        <v>148</v>
      </c>
      <c r="C74" s="95"/>
      <c r="D74" s="95"/>
      <c r="E74" s="95"/>
      <c r="F74" s="95"/>
      <c r="G74" s="95"/>
      <c r="H74" s="95"/>
      <c r="I74" s="96"/>
      <c r="J74" s="12">
        <v>4</v>
      </c>
      <c r="K74" s="12">
        <v>2</v>
      </c>
      <c r="L74" s="12">
        <v>0</v>
      </c>
      <c r="M74" s="12">
        <v>2</v>
      </c>
      <c r="N74" s="43">
        <f t="shared" ref="N74" si="25">K74+L74+M74</f>
        <v>4</v>
      </c>
      <c r="O74" s="21">
        <f t="shared" ref="O74" si="26">P74-N74</f>
        <v>3</v>
      </c>
      <c r="P74" s="21">
        <f>ROUND(PRODUCT(J74,25)/14,0)</f>
        <v>7</v>
      </c>
      <c r="Q74" s="27"/>
      <c r="R74" s="12" t="s">
        <v>32</v>
      </c>
      <c r="S74" s="28"/>
      <c r="T74" s="12" t="s">
        <v>43</v>
      </c>
    </row>
    <row r="75" spans="1:23">
      <c r="A75" s="45" t="s">
        <v>149</v>
      </c>
      <c r="B75" s="95" t="s">
        <v>150</v>
      </c>
      <c r="C75" s="95"/>
      <c r="D75" s="95"/>
      <c r="E75" s="95"/>
      <c r="F75" s="95"/>
      <c r="G75" s="95"/>
      <c r="H75" s="95"/>
      <c r="I75" s="96"/>
      <c r="J75" s="12">
        <v>3</v>
      </c>
      <c r="K75" s="12">
        <v>2</v>
      </c>
      <c r="L75" s="12">
        <v>2</v>
      </c>
      <c r="M75" s="12">
        <v>0</v>
      </c>
      <c r="N75" s="20">
        <f t="shared" ref="N75:N79" si="27">K75+L75+M75</f>
        <v>4</v>
      </c>
      <c r="O75" s="21">
        <f t="shared" ref="O75:O79" si="28">P75-N75</f>
        <v>1</v>
      </c>
      <c r="P75" s="21">
        <f t="shared" ref="P75:P79" si="29">ROUND(PRODUCT(J75,25)/14,0)</f>
        <v>5</v>
      </c>
      <c r="Q75" s="27" t="s">
        <v>36</v>
      </c>
      <c r="R75" s="12"/>
      <c r="S75" s="28"/>
      <c r="T75" s="12" t="s">
        <v>43</v>
      </c>
    </row>
    <row r="76" spans="1:23">
      <c r="A76" s="45" t="s">
        <v>153</v>
      </c>
      <c r="B76" s="95" t="s">
        <v>154</v>
      </c>
      <c r="C76" s="95"/>
      <c r="D76" s="95"/>
      <c r="E76" s="95"/>
      <c r="F76" s="95"/>
      <c r="G76" s="95"/>
      <c r="H76" s="95"/>
      <c r="I76" s="96"/>
      <c r="J76" s="12">
        <v>4</v>
      </c>
      <c r="K76" s="12">
        <v>2</v>
      </c>
      <c r="L76" s="12">
        <v>2</v>
      </c>
      <c r="M76" s="12">
        <v>0</v>
      </c>
      <c r="N76" s="20">
        <f t="shared" si="27"/>
        <v>4</v>
      </c>
      <c r="O76" s="21">
        <f t="shared" si="28"/>
        <v>3</v>
      </c>
      <c r="P76" s="21">
        <f t="shared" si="29"/>
        <v>7</v>
      </c>
      <c r="Q76" s="27" t="s">
        <v>36</v>
      </c>
      <c r="R76" s="12"/>
      <c r="S76" s="28"/>
      <c r="T76" s="12" t="s">
        <v>43</v>
      </c>
    </row>
    <row r="77" spans="1:23" s="88" customFormat="1">
      <c r="A77" s="63"/>
      <c r="B77" s="95" t="s">
        <v>132</v>
      </c>
      <c r="C77" s="95"/>
      <c r="D77" s="95"/>
      <c r="E77" s="95"/>
      <c r="F77" s="95"/>
      <c r="G77" s="95"/>
      <c r="H77" s="95"/>
      <c r="I77" s="96"/>
      <c r="J77" s="12">
        <v>6</v>
      </c>
      <c r="K77" s="12">
        <v>2</v>
      </c>
      <c r="L77" s="12">
        <v>1</v>
      </c>
      <c r="M77" s="12">
        <v>0</v>
      </c>
      <c r="N77" s="87">
        <f t="shared" ref="N77" si="30">K77+L77+M77</f>
        <v>3</v>
      </c>
      <c r="O77" s="21">
        <f t="shared" ref="O77" si="31">P77-N77</f>
        <v>8</v>
      </c>
      <c r="P77" s="21">
        <f t="shared" ref="P77" si="32">ROUND(PRODUCT(J77,25)/14,0)</f>
        <v>11</v>
      </c>
      <c r="Q77" s="27"/>
      <c r="R77" s="12" t="s">
        <v>32</v>
      </c>
      <c r="S77" s="28"/>
      <c r="T77" s="12" t="s">
        <v>43</v>
      </c>
    </row>
    <row r="78" spans="1:23">
      <c r="A78" s="63"/>
      <c r="B78" s="95" t="s">
        <v>168</v>
      </c>
      <c r="C78" s="95"/>
      <c r="D78" s="95"/>
      <c r="E78" s="95"/>
      <c r="F78" s="95"/>
      <c r="G78" s="95"/>
      <c r="H78" s="95"/>
      <c r="I78" s="96"/>
      <c r="J78" s="12">
        <v>6</v>
      </c>
      <c r="K78" s="12">
        <v>2</v>
      </c>
      <c r="L78" s="12">
        <v>1</v>
      </c>
      <c r="M78" s="12">
        <v>0</v>
      </c>
      <c r="N78" s="20">
        <f t="shared" si="27"/>
        <v>3</v>
      </c>
      <c r="O78" s="21">
        <f t="shared" si="28"/>
        <v>8</v>
      </c>
      <c r="P78" s="21">
        <f t="shared" si="29"/>
        <v>11</v>
      </c>
      <c r="Q78" s="27" t="s">
        <v>36</v>
      </c>
      <c r="R78" s="12"/>
      <c r="S78" s="28"/>
      <c r="T78" s="12" t="s">
        <v>43</v>
      </c>
    </row>
    <row r="79" spans="1:23">
      <c r="A79" s="45" t="s">
        <v>155</v>
      </c>
      <c r="B79" s="95" t="s">
        <v>127</v>
      </c>
      <c r="C79" s="95"/>
      <c r="D79" s="95"/>
      <c r="E79" s="95"/>
      <c r="F79" s="95"/>
      <c r="G79" s="95"/>
      <c r="H79" s="95"/>
      <c r="I79" s="96"/>
      <c r="J79" s="12">
        <v>3</v>
      </c>
      <c r="K79" s="12">
        <v>0</v>
      </c>
      <c r="L79" s="12">
        <v>0</v>
      </c>
      <c r="M79" s="12">
        <v>2</v>
      </c>
      <c r="N79" s="20">
        <f t="shared" si="27"/>
        <v>2</v>
      </c>
      <c r="O79" s="21">
        <f t="shared" si="28"/>
        <v>3</v>
      </c>
      <c r="P79" s="21">
        <f t="shared" si="29"/>
        <v>5</v>
      </c>
      <c r="Q79" s="27"/>
      <c r="R79" s="12" t="s">
        <v>32</v>
      </c>
      <c r="S79" s="28"/>
      <c r="T79" s="12" t="s">
        <v>43</v>
      </c>
    </row>
    <row r="80" spans="1:23">
      <c r="A80" s="58" t="s">
        <v>29</v>
      </c>
      <c r="B80" s="157"/>
      <c r="C80" s="157"/>
      <c r="D80" s="157"/>
      <c r="E80" s="157"/>
      <c r="F80" s="157"/>
      <c r="G80" s="157"/>
      <c r="H80" s="157"/>
      <c r="I80" s="158"/>
      <c r="J80" s="24">
        <f t="shared" ref="J80:P80" si="33">SUM(J73:J79)</f>
        <v>30</v>
      </c>
      <c r="K80" s="24">
        <f t="shared" si="33"/>
        <v>12</v>
      </c>
      <c r="L80" s="24">
        <f t="shared" si="33"/>
        <v>8</v>
      </c>
      <c r="M80" s="24">
        <f t="shared" si="33"/>
        <v>4</v>
      </c>
      <c r="N80" s="24">
        <f t="shared" si="33"/>
        <v>24</v>
      </c>
      <c r="O80" s="24">
        <f t="shared" si="33"/>
        <v>29</v>
      </c>
      <c r="P80" s="24">
        <f t="shared" si="33"/>
        <v>53</v>
      </c>
      <c r="Q80" s="24">
        <f>COUNTIF(Q73:Q79,"E")</f>
        <v>4</v>
      </c>
      <c r="R80" s="24">
        <f>COUNTIF(R73:R79,"C")</f>
        <v>3</v>
      </c>
      <c r="S80" s="24">
        <f>COUNTIF(S73:S79,"VP")</f>
        <v>0</v>
      </c>
      <c r="T80" s="25"/>
      <c r="U80" s="227" t="str">
        <f>IF(Q80&gt;=SUM(R80:S80),"Corect","E trebuie să fie cel puțin egal cu C+VP")</f>
        <v>Corect</v>
      </c>
      <c r="V80" s="228"/>
      <c r="W80" s="228"/>
    </row>
    <row r="81" spans="1:23" ht="10.5" customHeight="1"/>
    <row r="82" spans="1:23" ht="18" customHeight="1">
      <c r="A82" s="118" t="s">
        <v>51</v>
      </c>
      <c r="B82" s="119"/>
      <c r="C82" s="119"/>
      <c r="D82" s="119"/>
      <c r="E82" s="119"/>
      <c r="F82" s="119"/>
      <c r="G82" s="119"/>
      <c r="H82" s="119"/>
      <c r="I82" s="119"/>
      <c r="J82" s="119"/>
      <c r="K82" s="119"/>
      <c r="L82" s="119"/>
      <c r="M82" s="119"/>
      <c r="N82" s="119"/>
      <c r="O82" s="119"/>
      <c r="P82" s="119"/>
      <c r="Q82" s="119"/>
      <c r="R82" s="119"/>
      <c r="S82" s="119"/>
      <c r="T82" s="120"/>
    </row>
    <row r="83" spans="1:23" ht="25.5" customHeight="1">
      <c r="A83" s="137" t="s">
        <v>31</v>
      </c>
      <c r="B83" s="142" t="s">
        <v>30</v>
      </c>
      <c r="C83" s="143"/>
      <c r="D83" s="143"/>
      <c r="E83" s="143"/>
      <c r="F83" s="143"/>
      <c r="G83" s="143"/>
      <c r="H83" s="143"/>
      <c r="I83" s="144"/>
      <c r="J83" s="133" t="s">
        <v>45</v>
      </c>
      <c r="K83" s="186" t="s">
        <v>28</v>
      </c>
      <c r="L83" s="187"/>
      <c r="M83" s="188"/>
      <c r="N83" s="186" t="s">
        <v>46</v>
      </c>
      <c r="O83" s="187"/>
      <c r="P83" s="188"/>
      <c r="Q83" s="186" t="s">
        <v>27</v>
      </c>
      <c r="R83" s="187"/>
      <c r="S83" s="188"/>
      <c r="T83" s="133" t="s">
        <v>26</v>
      </c>
    </row>
    <row r="84" spans="1:23">
      <c r="A84" s="138"/>
      <c r="B84" s="145"/>
      <c r="C84" s="146"/>
      <c r="D84" s="146"/>
      <c r="E84" s="146"/>
      <c r="F84" s="146"/>
      <c r="G84" s="146"/>
      <c r="H84" s="146"/>
      <c r="I84" s="147"/>
      <c r="J84" s="134"/>
      <c r="K84" s="5" t="s">
        <v>32</v>
      </c>
      <c r="L84" s="5" t="s">
        <v>33</v>
      </c>
      <c r="M84" s="5" t="s">
        <v>34</v>
      </c>
      <c r="N84" s="5" t="s">
        <v>38</v>
      </c>
      <c r="O84" s="5" t="s">
        <v>9</v>
      </c>
      <c r="P84" s="5" t="s">
        <v>35</v>
      </c>
      <c r="Q84" s="5" t="s">
        <v>36</v>
      </c>
      <c r="R84" s="5" t="s">
        <v>32</v>
      </c>
      <c r="S84" s="5" t="s">
        <v>37</v>
      </c>
      <c r="T84" s="134"/>
    </row>
    <row r="85" spans="1:23">
      <c r="A85" s="46" t="s">
        <v>128</v>
      </c>
      <c r="B85" s="95" t="s">
        <v>129</v>
      </c>
      <c r="C85" s="95"/>
      <c r="D85" s="95"/>
      <c r="E85" s="95"/>
      <c r="F85" s="95"/>
      <c r="G85" s="95"/>
      <c r="H85" s="95"/>
      <c r="I85" s="96"/>
      <c r="J85" s="12">
        <v>5</v>
      </c>
      <c r="K85" s="12">
        <v>2</v>
      </c>
      <c r="L85" s="12">
        <v>2</v>
      </c>
      <c r="M85" s="12">
        <v>0</v>
      </c>
      <c r="N85" s="20">
        <f>K85+L85+M85</f>
        <v>4</v>
      </c>
      <c r="O85" s="21">
        <f>P85-N85</f>
        <v>5</v>
      </c>
      <c r="P85" s="21">
        <f>ROUND(PRODUCT(J85,25)/14,0)</f>
        <v>9</v>
      </c>
      <c r="Q85" s="27" t="s">
        <v>36</v>
      </c>
      <c r="R85" s="12"/>
      <c r="S85" s="28"/>
      <c r="T85" s="12" t="s">
        <v>44</v>
      </c>
    </row>
    <row r="86" spans="1:23">
      <c r="A86" s="46" t="s">
        <v>130</v>
      </c>
      <c r="B86" s="95" t="s">
        <v>131</v>
      </c>
      <c r="C86" s="95"/>
      <c r="D86" s="95"/>
      <c r="E86" s="95"/>
      <c r="F86" s="95"/>
      <c r="G86" s="95"/>
      <c r="H86" s="95"/>
      <c r="I86" s="96"/>
      <c r="J86" s="12">
        <v>5</v>
      </c>
      <c r="K86" s="12">
        <v>2</v>
      </c>
      <c r="L86" s="12">
        <v>2</v>
      </c>
      <c r="M86" s="12">
        <v>0</v>
      </c>
      <c r="N86" s="20">
        <f t="shared" ref="N86:N91" si="34">K86+L86+M86</f>
        <v>4</v>
      </c>
      <c r="O86" s="21">
        <f t="shared" ref="O86:O91" si="35">P86-N86</f>
        <v>5</v>
      </c>
      <c r="P86" s="21">
        <f t="shared" ref="P86:P91" si="36">ROUND(PRODUCT(J86,25)/14,0)</f>
        <v>9</v>
      </c>
      <c r="Q86" s="27" t="s">
        <v>36</v>
      </c>
      <c r="R86" s="12"/>
      <c r="S86" s="28"/>
      <c r="T86" s="12" t="s">
        <v>43</v>
      </c>
    </row>
    <row r="87" spans="1:23">
      <c r="A87" s="45" t="s">
        <v>161</v>
      </c>
      <c r="B87" s="95" t="s">
        <v>157</v>
      </c>
      <c r="C87" s="95"/>
      <c r="D87" s="95"/>
      <c r="E87" s="95"/>
      <c r="F87" s="95"/>
      <c r="G87" s="95"/>
      <c r="H87" s="95"/>
      <c r="I87" s="96"/>
      <c r="J87" s="12">
        <v>5</v>
      </c>
      <c r="K87" s="12">
        <v>2</v>
      </c>
      <c r="L87" s="12">
        <v>2</v>
      </c>
      <c r="M87" s="12">
        <v>0</v>
      </c>
      <c r="N87" s="20">
        <f t="shared" si="34"/>
        <v>4</v>
      </c>
      <c r="O87" s="21">
        <f t="shared" si="35"/>
        <v>5</v>
      </c>
      <c r="P87" s="21">
        <f t="shared" si="36"/>
        <v>9</v>
      </c>
      <c r="Q87" s="27" t="s">
        <v>36</v>
      </c>
      <c r="R87" s="12"/>
      <c r="S87" s="28"/>
      <c r="T87" s="12" t="s">
        <v>43</v>
      </c>
    </row>
    <row r="88" spans="1:23">
      <c r="A88" s="45" t="s">
        <v>162</v>
      </c>
      <c r="B88" s="223" t="s">
        <v>158</v>
      </c>
      <c r="C88" s="223"/>
      <c r="D88" s="223"/>
      <c r="E88" s="223"/>
      <c r="F88" s="223"/>
      <c r="G88" s="223"/>
      <c r="H88" s="223"/>
      <c r="I88" s="224"/>
      <c r="J88" s="12">
        <v>4</v>
      </c>
      <c r="K88" s="12">
        <v>2</v>
      </c>
      <c r="L88" s="12">
        <v>2</v>
      </c>
      <c r="M88" s="12">
        <v>0</v>
      </c>
      <c r="N88" s="20">
        <f t="shared" si="34"/>
        <v>4</v>
      </c>
      <c r="O88" s="21">
        <f t="shared" si="35"/>
        <v>3</v>
      </c>
      <c r="P88" s="21">
        <f t="shared" si="36"/>
        <v>7</v>
      </c>
      <c r="Q88" s="27" t="s">
        <v>36</v>
      </c>
      <c r="R88" s="12"/>
      <c r="S88" s="28"/>
      <c r="T88" s="12" t="s">
        <v>43</v>
      </c>
    </row>
    <row r="89" spans="1:23" s="66" customFormat="1">
      <c r="A89" s="45"/>
      <c r="B89" s="95" t="s">
        <v>213</v>
      </c>
      <c r="C89" s="95"/>
      <c r="D89" s="95"/>
      <c r="E89" s="95"/>
      <c r="F89" s="95"/>
      <c r="G89" s="95"/>
      <c r="H89" s="95"/>
      <c r="I89" s="96"/>
      <c r="J89" s="12">
        <v>4</v>
      </c>
      <c r="K89" s="12">
        <v>2</v>
      </c>
      <c r="L89" s="12">
        <v>2</v>
      </c>
      <c r="M89" s="12">
        <v>0</v>
      </c>
      <c r="N89" s="67">
        <f t="shared" ref="N89" si="37">K89+L89+M89</f>
        <v>4</v>
      </c>
      <c r="O89" s="21">
        <f t="shared" ref="O89" si="38">P89-N89</f>
        <v>3</v>
      </c>
      <c r="P89" s="21">
        <f t="shared" ref="P89" si="39">ROUND(PRODUCT(J89,25)/14,0)</f>
        <v>7</v>
      </c>
      <c r="Q89" s="27"/>
      <c r="R89" s="12" t="s">
        <v>32</v>
      </c>
      <c r="S89" s="28"/>
      <c r="T89" s="12" t="s">
        <v>43</v>
      </c>
    </row>
    <row r="90" spans="1:23">
      <c r="A90" s="45"/>
      <c r="B90" s="95" t="s">
        <v>214</v>
      </c>
      <c r="C90" s="95"/>
      <c r="D90" s="95"/>
      <c r="E90" s="95"/>
      <c r="F90" s="95"/>
      <c r="G90" s="95"/>
      <c r="H90" s="95"/>
      <c r="I90" s="96"/>
      <c r="J90" s="12">
        <v>4</v>
      </c>
      <c r="K90" s="12">
        <v>2</v>
      </c>
      <c r="L90" s="12">
        <v>2</v>
      </c>
      <c r="M90" s="12">
        <v>0</v>
      </c>
      <c r="N90" s="20">
        <f t="shared" si="34"/>
        <v>4</v>
      </c>
      <c r="O90" s="21">
        <f t="shared" si="35"/>
        <v>3</v>
      </c>
      <c r="P90" s="21">
        <f t="shared" si="36"/>
        <v>7</v>
      </c>
      <c r="Q90" s="27"/>
      <c r="R90" s="12" t="s">
        <v>32</v>
      </c>
      <c r="S90" s="28"/>
      <c r="T90" s="12" t="s">
        <v>43</v>
      </c>
    </row>
    <row r="91" spans="1:23">
      <c r="A91" s="45" t="s">
        <v>159</v>
      </c>
      <c r="B91" s="95" t="s">
        <v>160</v>
      </c>
      <c r="C91" s="95"/>
      <c r="D91" s="95"/>
      <c r="E91" s="95"/>
      <c r="F91" s="95"/>
      <c r="G91" s="95"/>
      <c r="H91" s="95"/>
      <c r="I91" s="96"/>
      <c r="J91" s="12">
        <v>3</v>
      </c>
      <c r="K91" s="12">
        <v>0</v>
      </c>
      <c r="L91" s="12">
        <v>2</v>
      </c>
      <c r="M91" s="12">
        <v>0</v>
      </c>
      <c r="N91" s="20">
        <f t="shared" si="34"/>
        <v>2</v>
      </c>
      <c r="O91" s="21">
        <f t="shared" si="35"/>
        <v>3</v>
      </c>
      <c r="P91" s="21">
        <f t="shared" si="36"/>
        <v>5</v>
      </c>
      <c r="Q91" s="27"/>
      <c r="R91" s="12" t="s">
        <v>32</v>
      </c>
      <c r="S91" s="28"/>
      <c r="T91" s="12" t="s">
        <v>43</v>
      </c>
    </row>
    <row r="92" spans="1:23">
      <c r="A92" s="24" t="s">
        <v>29</v>
      </c>
      <c r="B92" s="156"/>
      <c r="C92" s="157"/>
      <c r="D92" s="157"/>
      <c r="E92" s="157"/>
      <c r="F92" s="157"/>
      <c r="G92" s="157"/>
      <c r="H92" s="157"/>
      <c r="I92" s="158"/>
      <c r="J92" s="24">
        <f t="shared" ref="J92:P92" si="40">SUM(J85:J91)</f>
        <v>30</v>
      </c>
      <c r="K92" s="24">
        <f t="shared" si="40"/>
        <v>12</v>
      </c>
      <c r="L92" s="24">
        <f t="shared" si="40"/>
        <v>14</v>
      </c>
      <c r="M92" s="24">
        <f t="shared" si="40"/>
        <v>0</v>
      </c>
      <c r="N92" s="24">
        <f t="shared" si="40"/>
        <v>26</v>
      </c>
      <c r="O92" s="24">
        <f t="shared" si="40"/>
        <v>27</v>
      </c>
      <c r="P92" s="24">
        <f t="shared" si="40"/>
        <v>53</v>
      </c>
      <c r="Q92" s="24">
        <f>COUNTIF(Q85:Q91,"E")</f>
        <v>4</v>
      </c>
      <c r="R92" s="24">
        <f>COUNTIF(R85:R91,"C")</f>
        <v>3</v>
      </c>
      <c r="S92" s="24">
        <f>COUNTIF(S85:S91,"VP")</f>
        <v>0</v>
      </c>
      <c r="T92" s="25"/>
      <c r="U92" s="227" t="str">
        <f>IF(Q92&gt;=SUM(R92:S92),"Corect","E trebuie să fie cel puțin egal cu C+VP")</f>
        <v>Corect</v>
      </c>
      <c r="V92" s="228"/>
      <c r="W92" s="228"/>
    </row>
    <row r="93" spans="1:23" ht="9.75" customHeight="1"/>
    <row r="94" spans="1:23" ht="19.5" customHeight="1">
      <c r="A94" s="118" t="s">
        <v>52</v>
      </c>
      <c r="B94" s="119"/>
      <c r="C94" s="119"/>
      <c r="D94" s="119"/>
      <c r="E94" s="119"/>
      <c r="F94" s="119"/>
      <c r="G94" s="119"/>
      <c r="H94" s="119"/>
      <c r="I94" s="119"/>
      <c r="J94" s="119"/>
      <c r="K94" s="119"/>
      <c r="L94" s="119"/>
      <c r="M94" s="119"/>
      <c r="N94" s="119"/>
      <c r="O94" s="119"/>
      <c r="P94" s="119"/>
      <c r="Q94" s="119"/>
      <c r="R94" s="119"/>
      <c r="S94" s="119"/>
      <c r="T94" s="120"/>
    </row>
    <row r="95" spans="1:23" ht="25.5" customHeight="1">
      <c r="A95" s="182" t="s">
        <v>31</v>
      </c>
      <c r="B95" s="143" t="s">
        <v>30</v>
      </c>
      <c r="C95" s="143"/>
      <c r="D95" s="143"/>
      <c r="E95" s="143"/>
      <c r="F95" s="143"/>
      <c r="G95" s="143"/>
      <c r="H95" s="143"/>
      <c r="I95" s="144"/>
      <c r="J95" s="133" t="s">
        <v>45</v>
      </c>
      <c r="K95" s="186" t="s">
        <v>28</v>
      </c>
      <c r="L95" s="187"/>
      <c r="M95" s="188"/>
      <c r="N95" s="186" t="s">
        <v>46</v>
      </c>
      <c r="O95" s="187"/>
      <c r="P95" s="188"/>
      <c r="Q95" s="186" t="s">
        <v>27</v>
      </c>
      <c r="R95" s="187"/>
      <c r="S95" s="188"/>
      <c r="T95" s="133" t="s">
        <v>26</v>
      </c>
    </row>
    <row r="96" spans="1:23">
      <c r="A96" s="182"/>
      <c r="B96" s="146"/>
      <c r="C96" s="146"/>
      <c r="D96" s="146"/>
      <c r="E96" s="146"/>
      <c r="F96" s="146"/>
      <c r="G96" s="146"/>
      <c r="H96" s="146"/>
      <c r="I96" s="147"/>
      <c r="J96" s="134"/>
      <c r="K96" s="5" t="s">
        <v>32</v>
      </c>
      <c r="L96" s="5" t="s">
        <v>33</v>
      </c>
      <c r="M96" s="5" t="s">
        <v>34</v>
      </c>
      <c r="N96" s="5" t="s">
        <v>38</v>
      </c>
      <c r="O96" s="5" t="s">
        <v>9</v>
      </c>
      <c r="P96" s="5" t="s">
        <v>35</v>
      </c>
      <c r="Q96" s="5" t="s">
        <v>36</v>
      </c>
      <c r="R96" s="5" t="s">
        <v>32</v>
      </c>
      <c r="S96" s="5" t="s">
        <v>37</v>
      </c>
      <c r="T96" s="134"/>
    </row>
    <row r="97" spans="1:23">
      <c r="A97" s="47" t="s">
        <v>133</v>
      </c>
      <c r="B97" s="95" t="s">
        <v>134</v>
      </c>
      <c r="C97" s="95"/>
      <c r="D97" s="95"/>
      <c r="E97" s="95"/>
      <c r="F97" s="95"/>
      <c r="G97" s="95"/>
      <c r="H97" s="95"/>
      <c r="I97" s="96"/>
      <c r="J97" s="12">
        <v>4</v>
      </c>
      <c r="K97" s="12">
        <v>2</v>
      </c>
      <c r="L97" s="12">
        <v>2</v>
      </c>
      <c r="M97" s="12">
        <v>0</v>
      </c>
      <c r="N97" s="20">
        <f>K97+L97+M97</f>
        <v>4</v>
      </c>
      <c r="O97" s="21">
        <f>P97-N97</f>
        <v>4</v>
      </c>
      <c r="P97" s="21">
        <f>ROUND(PRODUCT(J97,25)/12,0)</f>
        <v>8</v>
      </c>
      <c r="Q97" s="27" t="s">
        <v>36</v>
      </c>
      <c r="R97" s="12"/>
      <c r="S97" s="28"/>
      <c r="T97" s="12" t="s">
        <v>41</v>
      </c>
    </row>
    <row r="98" spans="1:23">
      <c r="A98" s="45" t="s">
        <v>163</v>
      </c>
      <c r="B98" s="95" t="s">
        <v>137</v>
      </c>
      <c r="C98" s="95"/>
      <c r="D98" s="95"/>
      <c r="E98" s="95"/>
      <c r="F98" s="95"/>
      <c r="G98" s="95"/>
      <c r="H98" s="95"/>
      <c r="I98" s="96"/>
      <c r="J98" s="12">
        <v>4</v>
      </c>
      <c r="K98" s="12">
        <v>2</v>
      </c>
      <c r="L98" s="12">
        <v>2</v>
      </c>
      <c r="M98" s="12">
        <v>0</v>
      </c>
      <c r="N98" s="20">
        <f t="shared" ref="N98:N103" si="41">K98+L98+M98</f>
        <v>4</v>
      </c>
      <c r="O98" s="21">
        <f t="shared" ref="O98:O103" si="42">P98-N98</f>
        <v>4</v>
      </c>
      <c r="P98" s="21">
        <f t="shared" ref="P98:P103" si="43">ROUND(PRODUCT(J98,25)/12,0)</f>
        <v>8</v>
      </c>
      <c r="Q98" s="27" t="s">
        <v>36</v>
      </c>
      <c r="R98" s="12"/>
      <c r="S98" s="28"/>
      <c r="T98" s="12" t="s">
        <v>43</v>
      </c>
    </row>
    <row r="99" spans="1:23">
      <c r="A99" s="45" t="s">
        <v>164</v>
      </c>
      <c r="B99" s="95" t="s">
        <v>165</v>
      </c>
      <c r="C99" s="95"/>
      <c r="D99" s="95"/>
      <c r="E99" s="95"/>
      <c r="F99" s="95"/>
      <c r="G99" s="95"/>
      <c r="H99" s="95"/>
      <c r="I99" s="96"/>
      <c r="J99" s="12">
        <v>4</v>
      </c>
      <c r="K99" s="12">
        <v>2</v>
      </c>
      <c r="L99" s="12">
        <v>2</v>
      </c>
      <c r="M99" s="12">
        <v>0</v>
      </c>
      <c r="N99" s="20">
        <f t="shared" si="41"/>
        <v>4</v>
      </c>
      <c r="O99" s="21">
        <f t="shared" si="42"/>
        <v>4</v>
      </c>
      <c r="P99" s="21">
        <f t="shared" si="43"/>
        <v>8</v>
      </c>
      <c r="Q99" s="27" t="s">
        <v>36</v>
      </c>
      <c r="R99" s="12"/>
      <c r="S99" s="28"/>
      <c r="T99" s="12" t="s">
        <v>43</v>
      </c>
    </row>
    <row r="100" spans="1:23" s="42" customFormat="1">
      <c r="A100" s="45" t="s">
        <v>151</v>
      </c>
      <c r="B100" s="95" t="s">
        <v>152</v>
      </c>
      <c r="C100" s="95"/>
      <c r="D100" s="95"/>
      <c r="E100" s="95"/>
      <c r="F100" s="95"/>
      <c r="G100" s="95"/>
      <c r="H100" s="95"/>
      <c r="I100" s="96"/>
      <c r="J100" s="12">
        <v>4</v>
      </c>
      <c r="K100" s="12">
        <v>2</v>
      </c>
      <c r="L100" s="12">
        <v>1</v>
      </c>
      <c r="M100" s="12">
        <v>0</v>
      </c>
      <c r="N100" s="43">
        <f t="shared" ref="N100" si="44">K100+L100+M100</f>
        <v>3</v>
      </c>
      <c r="O100" s="21">
        <f t="shared" ref="O100" si="45">P100-N100</f>
        <v>5</v>
      </c>
      <c r="P100" s="21">
        <f t="shared" ref="P100" si="46">ROUND(PRODUCT(J100,25)/12,0)</f>
        <v>8</v>
      </c>
      <c r="Q100" s="27" t="s">
        <v>36</v>
      </c>
      <c r="R100" s="12"/>
      <c r="S100" s="28"/>
      <c r="T100" s="12" t="s">
        <v>44</v>
      </c>
    </row>
    <row r="101" spans="1:23">
      <c r="A101" s="45" t="s">
        <v>166</v>
      </c>
      <c r="B101" s="95" t="s">
        <v>167</v>
      </c>
      <c r="C101" s="95"/>
      <c r="D101" s="95"/>
      <c r="E101" s="95"/>
      <c r="F101" s="95"/>
      <c r="G101" s="95"/>
      <c r="H101" s="95"/>
      <c r="I101" s="96"/>
      <c r="J101" s="12">
        <v>4</v>
      </c>
      <c r="K101" s="12">
        <v>2</v>
      </c>
      <c r="L101" s="12">
        <v>2</v>
      </c>
      <c r="M101" s="12">
        <v>0</v>
      </c>
      <c r="N101" s="20">
        <f t="shared" si="41"/>
        <v>4</v>
      </c>
      <c r="O101" s="21">
        <f t="shared" si="42"/>
        <v>4</v>
      </c>
      <c r="P101" s="21">
        <f t="shared" si="43"/>
        <v>8</v>
      </c>
      <c r="Q101" s="27" t="s">
        <v>36</v>
      </c>
      <c r="R101" s="12"/>
      <c r="S101" s="28"/>
      <c r="T101" s="12" t="s">
        <v>43</v>
      </c>
    </row>
    <row r="102" spans="1:23" s="66" customFormat="1">
      <c r="A102" s="45"/>
      <c r="B102" s="95" t="s">
        <v>229</v>
      </c>
      <c r="C102" s="95"/>
      <c r="D102" s="95"/>
      <c r="E102" s="95"/>
      <c r="F102" s="95"/>
      <c r="G102" s="95"/>
      <c r="H102" s="95"/>
      <c r="I102" s="96"/>
      <c r="J102" s="12">
        <v>5</v>
      </c>
      <c r="K102" s="12">
        <v>2</v>
      </c>
      <c r="L102" s="12">
        <v>1</v>
      </c>
      <c r="M102" s="12">
        <v>0</v>
      </c>
      <c r="N102" s="67">
        <f t="shared" ref="N102" si="47">K102+L102+M102</f>
        <v>3</v>
      </c>
      <c r="O102" s="21">
        <f t="shared" ref="O102" si="48">P102-N102</f>
        <v>7</v>
      </c>
      <c r="P102" s="21">
        <f t="shared" ref="P102" si="49">ROUND(PRODUCT(J102,25)/12,0)</f>
        <v>10</v>
      </c>
      <c r="Q102" s="27"/>
      <c r="R102" s="12" t="s">
        <v>32</v>
      </c>
      <c r="S102" s="28"/>
      <c r="T102" s="12" t="s">
        <v>43</v>
      </c>
    </row>
    <row r="103" spans="1:23">
      <c r="A103" s="45"/>
      <c r="B103" s="95" t="s">
        <v>230</v>
      </c>
      <c r="C103" s="95"/>
      <c r="D103" s="95"/>
      <c r="E103" s="95"/>
      <c r="F103" s="95"/>
      <c r="G103" s="95"/>
      <c r="H103" s="95"/>
      <c r="I103" s="96"/>
      <c r="J103" s="12">
        <v>5</v>
      </c>
      <c r="K103" s="12">
        <v>2</v>
      </c>
      <c r="L103" s="12">
        <v>1</v>
      </c>
      <c r="M103" s="12">
        <v>0</v>
      </c>
      <c r="N103" s="20">
        <f t="shared" si="41"/>
        <v>3</v>
      </c>
      <c r="O103" s="21">
        <f t="shared" si="42"/>
        <v>7</v>
      </c>
      <c r="P103" s="21">
        <f t="shared" si="43"/>
        <v>10</v>
      </c>
      <c r="Q103" s="27"/>
      <c r="R103" s="12" t="s">
        <v>32</v>
      </c>
      <c r="S103" s="28"/>
      <c r="T103" s="12" t="s">
        <v>43</v>
      </c>
    </row>
    <row r="104" spans="1:23">
      <c r="A104" s="24" t="s">
        <v>29</v>
      </c>
      <c r="B104" s="156"/>
      <c r="C104" s="157"/>
      <c r="D104" s="157"/>
      <c r="E104" s="157"/>
      <c r="F104" s="157"/>
      <c r="G104" s="157"/>
      <c r="H104" s="157"/>
      <c r="I104" s="158"/>
      <c r="J104" s="24">
        <f t="shared" ref="J104:P104" si="50">SUM(J97:J103)</f>
        <v>30</v>
      </c>
      <c r="K104" s="24">
        <f t="shared" si="50"/>
        <v>14</v>
      </c>
      <c r="L104" s="24">
        <f t="shared" si="50"/>
        <v>11</v>
      </c>
      <c r="M104" s="24">
        <f t="shared" si="50"/>
        <v>0</v>
      </c>
      <c r="N104" s="24">
        <f t="shared" si="50"/>
        <v>25</v>
      </c>
      <c r="O104" s="24">
        <f t="shared" si="50"/>
        <v>35</v>
      </c>
      <c r="P104" s="24">
        <f t="shared" si="50"/>
        <v>60</v>
      </c>
      <c r="Q104" s="24">
        <f>COUNTIF(Q97:Q103,"E")</f>
        <v>5</v>
      </c>
      <c r="R104" s="24">
        <f>COUNTIF(R97:R103,"C")</f>
        <v>2</v>
      </c>
      <c r="S104" s="24">
        <f>COUNTIF(S97:S103,"VP")</f>
        <v>0</v>
      </c>
      <c r="T104" s="25"/>
      <c r="U104" s="227" t="str">
        <f>IF(Q104&gt;=SUM(R104:S104),"Corect","E trebuie să fie cel puțin egal cu C+VP")</f>
        <v>Corect</v>
      </c>
      <c r="V104" s="228"/>
      <c r="W104" s="228"/>
    </row>
    <row r="105" spans="1:23" ht="6" customHeight="1"/>
    <row r="106" spans="1:23" ht="19.5" customHeight="1">
      <c r="A106" s="182" t="s">
        <v>53</v>
      </c>
      <c r="B106" s="182"/>
      <c r="C106" s="182"/>
      <c r="D106" s="182"/>
      <c r="E106" s="182"/>
      <c r="F106" s="182"/>
      <c r="G106" s="182"/>
      <c r="H106" s="182"/>
      <c r="I106" s="182"/>
      <c r="J106" s="182"/>
      <c r="K106" s="182"/>
      <c r="L106" s="182"/>
      <c r="M106" s="182"/>
      <c r="N106" s="182"/>
      <c r="O106" s="182"/>
      <c r="P106" s="182"/>
      <c r="Q106" s="182"/>
      <c r="R106" s="182"/>
      <c r="S106" s="182"/>
      <c r="T106" s="182"/>
    </row>
    <row r="107" spans="1:23" ht="27.75" customHeight="1">
      <c r="A107" s="137" t="s">
        <v>31</v>
      </c>
      <c r="B107" s="142" t="s">
        <v>30</v>
      </c>
      <c r="C107" s="143"/>
      <c r="D107" s="143"/>
      <c r="E107" s="143"/>
      <c r="F107" s="143"/>
      <c r="G107" s="143"/>
      <c r="H107" s="143"/>
      <c r="I107" s="144"/>
      <c r="J107" s="133" t="s">
        <v>45</v>
      </c>
      <c r="K107" s="135" t="s">
        <v>28</v>
      </c>
      <c r="L107" s="135"/>
      <c r="M107" s="135"/>
      <c r="N107" s="135" t="s">
        <v>46</v>
      </c>
      <c r="O107" s="136"/>
      <c r="P107" s="136"/>
      <c r="Q107" s="135" t="s">
        <v>27</v>
      </c>
      <c r="R107" s="135"/>
      <c r="S107" s="135"/>
      <c r="T107" s="135" t="s">
        <v>26</v>
      </c>
    </row>
    <row r="108" spans="1:23" ht="12.75" customHeight="1">
      <c r="A108" s="138"/>
      <c r="B108" s="145"/>
      <c r="C108" s="146"/>
      <c r="D108" s="146"/>
      <c r="E108" s="146"/>
      <c r="F108" s="146"/>
      <c r="G108" s="146"/>
      <c r="H108" s="146"/>
      <c r="I108" s="147"/>
      <c r="J108" s="134"/>
      <c r="K108" s="5" t="s">
        <v>32</v>
      </c>
      <c r="L108" s="5" t="s">
        <v>33</v>
      </c>
      <c r="M108" s="5" t="s">
        <v>34</v>
      </c>
      <c r="N108" s="5" t="s">
        <v>38</v>
      </c>
      <c r="O108" s="5" t="s">
        <v>9</v>
      </c>
      <c r="P108" s="5" t="s">
        <v>35</v>
      </c>
      <c r="Q108" s="5" t="s">
        <v>36</v>
      </c>
      <c r="R108" s="5" t="s">
        <v>32</v>
      </c>
      <c r="S108" s="5" t="s">
        <v>37</v>
      </c>
      <c r="T108" s="135"/>
    </row>
    <row r="109" spans="1:23">
      <c r="A109" s="165" t="s">
        <v>225</v>
      </c>
      <c r="B109" s="166"/>
      <c r="C109" s="166"/>
      <c r="D109" s="166"/>
      <c r="E109" s="166"/>
      <c r="F109" s="166"/>
      <c r="G109" s="166"/>
      <c r="H109" s="166"/>
      <c r="I109" s="166"/>
      <c r="J109" s="166"/>
      <c r="K109" s="166"/>
      <c r="L109" s="166"/>
      <c r="M109" s="166"/>
      <c r="N109" s="166"/>
      <c r="O109" s="166"/>
      <c r="P109" s="166"/>
      <c r="Q109" s="166"/>
      <c r="R109" s="166"/>
      <c r="S109" s="166"/>
      <c r="T109" s="167"/>
    </row>
    <row r="110" spans="1:23">
      <c r="A110" s="74" t="s">
        <v>135</v>
      </c>
      <c r="B110" s="174" t="s">
        <v>136</v>
      </c>
      <c r="C110" s="175"/>
      <c r="D110" s="175"/>
      <c r="E110" s="175"/>
      <c r="F110" s="175"/>
      <c r="G110" s="175"/>
      <c r="H110" s="175"/>
      <c r="I110" s="176"/>
      <c r="J110" s="75">
        <v>6</v>
      </c>
      <c r="K110" s="75">
        <v>2</v>
      </c>
      <c r="L110" s="75">
        <v>1</v>
      </c>
      <c r="M110" s="75">
        <v>0</v>
      </c>
      <c r="N110" s="76">
        <f>K110+L110+M110</f>
        <v>3</v>
      </c>
      <c r="O110" s="76">
        <f>P110-N110</f>
        <v>8</v>
      </c>
      <c r="P110" s="76">
        <f>ROUND(PRODUCT(J110,25)/14,0)</f>
        <v>11</v>
      </c>
      <c r="Q110" s="75" t="s">
        <v>36</v>
      </c>
      <c r="R110" s="75"/>
      <c r="S110" s="77"/>
      <c r="T110" s="78" t="s">
        <v>43</v>
      </c>
    </row>
    <row r="111" spans="1:23" s="84" customFormat="1">
      <c r="A111" s="85" t="s">
        <v>221</v>
      </c>
      <c r="B111" s="101" t="s">
        <v>222</v>
      </c>
      <c r="C111" s="102"/>
      <c r="D111" s="102"/>
      <c r="E111" s="102"/>
      <c r="F111" s="102"/>
      <c r="G111" s="102"/>
      <c r="H111" s="102"/>
      <c r="I111" s="103"/>
      <c r="J111" s="32">
        <v>6</v>
      </c>
      <c r="K111" s="32">
        <v>2</v>
      </c>
      <c r="L111" s="32">
        <v>1</v>
      </c>
      <c r="M111" s="32">
        <v>0</v>
      </c>
      <c r="N111" s="21">
        <f t="shared" ref="N111" si="51">K111+L111+M111</f>
        <v>3</v>
      </c>
      <c r="O111" s="21">
        <f t="shared" ref="O111" si="52">P111-N111</f>
        <v>8</v>
      </c>
      <c r="P111" s="21">
        <f t="shared" ref="P111" si="53">ROUND(PRODUCT(J111,25)/14,0)</f>
        <v>11</v>
      </c>
      <c r="Q111" s="32"/>
      <c r="R111" s="32" t="s">
        <v>32</v>
      </c>
      <c r="S111" s="33"/>
      <c r="T111" s="12" t="s">
        <v>43</v>
      </c>
    </row>
    <row r="112" spans="1:23" s="42" customFormat="1">
      <c r="A112" s="74" t="s">
        <v>169</v>
      </c>
      <c r="B112" s="174" t="s">
        <v>170</v>
      </c>
      <c r="C112" s="175"/>
      <c r="D112" s="175"/>
      <c r="E112" s="175"/>
      <c r="F112" s="175"/>
      <c r="G112" s="175"/>
      <c r="H112" s="175"/>
      <c r="I112" s="176"/>
      <c r="J112" s="75">
        <v>6</v>
      </c>
      <c r="K112" s="75">
        <v>2</v>
      </c>
      <c r="L112" s="75">
        <v>1</v>
      </c>
      <c r="M112" s="75">
        <v>0</v>
      </c>
      <c r="N112" s="76">
        <f>K112+L112+M112</f>
        <v>3</v>
      </c>
      <c r="O112" s="76">
        <f>P112-N112</f>
        <v>8</v>
      </c>
      <c r="P112" s="76">
        <f>ROUND(PRODUCT(J112,25)/14,0)</f>
        <v>11</v>
      </c>
      <c r="Q112" s="75"/>
      <c r="R112" s="75" t="s">
        <v>32</v>
      </c>
      <c r="S112" s="77"/>
      <c r="T112" s="78" t="s">
        <v>43</v>
      </c>
    </row>
    <row r="113" spans="1:25">
      <c r="A113" s="165" t="s">
        <v>226</v>
      </c>
      <c r="B113" s="166"/>
      <c r="C113" s="166"/>
      <c r="D113" s="166"/>
      <c r="E113" s="166"/>
      <c r="F113" s="166"/>
      <c r="G113" s="166"/>
      <c r="H113" s="166"/>
      <c r="I113" s="166"/>
      <c r="J113" s="166"/>
      <c r="K113" s="166"/>
      <c r="L113" s="166"/>
      <c r="M113" s="166"/>
      <c r="N113" s="166"/>
      <c r="O113" s="166"/>
      <c r="P113" s="166"/>
      <c r="Q113" s="166"/>
      <c r="R113" s="166"/>
      <c r="S113" s="166"/>
      <c r="T113" s="167"/>
    </row>
    <row r="114" spans="1:25">
      <c r="A114" s="59" t="s">
        <v>171</v>
      </c>
      <c r="B114" s="101" t="s">
        <v>172</v>
      </c>
      <c r="C114" s="102"/>
      <c r="D114" s="102"/>
      <c r="E114" s="102"/>
      <c r="F114" s="102"/>
      <c r="G114" s="102"/>
      <c r="H114" s="102"/>
      <c r="I114" s="103"/>
      <c r="J114" s="32">
        <v>6</v>
      </c>
      <c r="K114" s="32">
        <v>2</v>
      </c>
      <c r="L114" s="32">
        <v>1</v>
      </c>
      <c r="M114" s="32">
        <v>0</v>
      </c>
      <c r="N114" s="21">
        <f t="shared" ref="N114:N118" si="54">K114+L114+M114</f>
        <v>3</v>
      </c>
      <c r="O114" s="21">
        <f t="shared" ref="O114:O118" si="55">P114-N114</f>
        <v>8</v>
      </c>
      <c r="P114" s="21">
        <f t="shared" ref="P114:P118" si="56">ROUND(PRODUCT(J114,25)/14,0)</f>
        <v>11</v>
      </c>
      <c r="Q114" s="32"/>
      <c r="R114" s="32" t="s">
        <v>32</v>
      </c>
      <c r="S114" s="33"/>
      <c r="T114" s="12" t="s">
        <v>43</v>
      </c>
    </row>
    <row r="115" spans="1:25" s="94" customFormat="1">
      <c r="A115" s="93" t="s">
        <v>185</v>
      </c>
      <c r="B115" s="101" t="s">
        <v>184</v>
      </c>
      <c r="C115" s="102"/>
      <c r="D115" s="102"/>
      <c r="E115" s="102"/>
      <c r="F115" s="102"/>
      <c r="G115" s="102"/>
      <c r="H115" s="102"/>
      <c r="I115" s="103"/>
      <c r="J115" s="32">
        <v>6</v>
      </c>
      <c r="K115" s="32">
        <v>2</v>
      </c>
      <c r="L115" s="32">
        <v>1</v>
      </c>
      <c r="M115" s="32">
        <v>0</v>
      </c>
      <c r="N115" s="21">
        <f>K115+L115+M115</f>
        <v>3</v>
      </c>
      <c r="O115" s="21">
        <f>P115-N115</f>
        <v>8</v>
      </c>
      <c r="P115" s="21">
        <f>ROUND(PRODUCT(J115,25)/14,0)</f>
        <v>11</v>
      </c>
      <c r="Q115" s="32"/>
      <c r="R115" s="32" t="s">
        <v>32</v>
      </c>
      <c r="S115" s="33"/>
      <c r="T115" s="12" t="s">
        <v>43</v>
      </c>
    </row>
    <row r="116" spans="1:25" s="42" customFormat="1" ht="15" customHeight="1">
      <c r="A116" s="59" t="s">
        <v>173</v>
      </c>
      <c r="B116" s="101" t="s">
        <v>174</v>
      </c>
      <c r="C116" s="102"/>
      <c r="D116" s="102"/>
      <c r="E116" s="102"/>
      <c r="F116" s="102"/>
      <c r="G116" s="102"/>
      <c r="H116" s="102"/>
      <c r="I116" s="103"/>
      <c r="J116" s="32">
        <v>6</v>
      </c>
      <c r="K116" s="32">
        <v>2</v>
      </c>
      <c r="L116" s="32">
        <v>1</v>
      </c>
      <c r="M116" s="32">
        <v>0</v>
      </c>
      <c r="N116" s="21">
        <f t="shared" ref="N116" si="57">K116+L116+M116</f>
        <v>3</v>
      </c>
      <c r="O116" s="21">
        <f t="shared" ref="O116" si="58">P116-N116</f>
        <v>8</v>
      </c>
      <c r="P116" s="21">
        <f t="shared" ref="P116" si="59">ROUND(PRODUCT(J116,25)/14,0)</f>
        <v>11</v>
      </c>
      <c r="Q116" s="32"/>
      <c r="R116" s="32" t="s">
        <v>32</v>
      </c>
      <c r="S116" s="33"/>
      <c r="T116" s="12" t="s">
        <v>43</v>
      </c>
    </row>
    <row r="117" spans="1:25">
      <c r="A117" s="184" t="s">
        <v>227</v>
      </c>
      <c r="B117" s="185"/>
      <c r="C117" s="185"/>
      <c r="D117" s="185"/>
      <c r="E117" s="185"/>
      <c r="F117" s="185"/>
      <c r="G117" s="185"/>
      <c r="H117" s="185"/>
      <c r="I117" s="185"/>
      <c r="J117" s="185"/>
      <c r="K117" s="185"/>
      <c r="L117" s="185"/>
      <c r="M117" s="185"/>
      <c r="N117" s="185"/>
      <c r="O117" s="185"/>
      <c r="P117" s="185"/>
      <c r="Q117" s="185"/>
      <c r="R117" s="185"/>
      <c r="S117" s="185"/>
      <c r="T117" s="185"/>
      <c r="U117" s="82" t="s">
        <v>217</v>
      </c>
      <c r="V117" s="82"/>
      <c r="W117" s="82"/>
      <c r="X117" s="82"/>
      <c r="Y117" s="82"/>
    </row>
    <row r="118" spans="1:25" ht="15">
      <c r="A118" s="46" t="s">
        <v>176</v>
      </c>
      <c r="B118" s="283" t="s">
        <v>175</v>
      </c>
      <c r="C118" s="178"/>
      <c r="D118" s="178"/>
      <c r="E118" s="178"/>
      <c r="F118" s="178"/>
      <c r="G118" s="178"/>
      <c r="H118" s="178"/>
      <c r="I118" s="178"/>
      <c r="J118" s="32">
        <v>4</v>
      </c>
      <c r="K118" s="32">
        <v>2</v>
      </c>
      <c r="L118" s="32">
        <v>2</v>
      </c>
      <c r="M118" s="32">
        <v>0</v>
      </c>
      <c r="N118" s="21">
        <f t="shared" si="54"/>
        <v>4</v>
      </c>
      <c r="O118" s="21">
        <f t="shared" si="55"/>
        <v>3</v>
      </c>
      <c r="P118" s="21">
        <f t="shared" si="56"/>
        <v>7</v>
      </c>
      <c r="Q118" s="32"/>
      <c r="R118" s="32" t="s">
        <v>32</v>
      </c>
      <c r="S118" s="33"/>
      <c r="T118" s="12" t="s">
        <v>43</v>
      </c>
    </row>
    <row r="119" spans="1:25" s="94" customFormat="1" ht="15" customHeight="1">
      <c r="A119" s="93" t="s">
        <v>223</v>
      </c>
      <c r="B119" s="101" t="s">
        <v>224</v>
      </c>
      <c r="C119" s="102"/>
      <c r="D119" s="102"/>
      <c r="E119" s="102"/>
      <c r="F119" s="102"/>
      <c r="G119" s="102"/>
      <c r="H119" s="102"/>
      <c r="I119" s="103"/>
      <c r="J119" s="32">
        <v>4</v>
      </c>
      <c r="K119" s="32">
        <v>2</v>
      </c>
      <c r="L119" s="32">
        <v>1</v>
      </c>
      <c r="M119" s="32">
        <v>0</v>
      </c>
      <c r="N119" s="21">
        <f t="shared" ref="N119" si="60">K119+L119+M119</f>
        <v>3</v>
      </c>
      <c r="O119" s="21">
        <f t="shared" ref="O119" si="61">P119-N119</f>
        <v>4</v>
      </c>
      <c r="P119" s="21">
        <f t="shared" ref="P119" si="62">ROUND(PRODUCT(J119,25)/14,0)</f>
        <v>7</v>
      </c>
      <c r="Q119" s="32" t="s">
        <v>36</v>
      </c>
      <c r="R119" s="32"/>
      <c r="S119" s="33"/>
      <c r="T119" s="12" t="s">
        <v>43</v>
      </c>
    </row>
    <row r="120" spans="1:25" s="42" customFormat="1" ht="15">
      <c r="A120" s="46" t="s">
        <v>186</v>
      </c>
      <c r="B120" s="177" t="s">
        <v>177</v>
      </c>
      <c r="C120" s="178"/>
      <c r="D120" s="178"/>
      <c r="E120" s="178"/>
      <c r="F120" s="178"/>
      <c r="G120" s="178"/>
      <c r="H120" s="178"/>
      <c r="I120" s="178"/>
      <c r="J120" s="32">
        <v>4</v>
      </c>
      <c r="K120" s="32">
        <v>2</v>
      </c>
      <c r="L120" s="32">
        <v>2</v>
      </c>
      <c r="M120" s="32">
        <v>0</v>
      </c>
      <c r="N120" s="21">
        <f t="shared" ref="N120" si="63">K120+L120+M120</f>
        <v>4</v>
      </c>
      <c r="O120" s="21">
        <f t="shared" ref="O120" si="64">P120-N120</f>
        <v>3</v>
      </c>
      <c r="P120" s="21">
        <f t="shared" ref="P120" si="65">ROUND(PRODUCT(J120,25)/14,0)</f>
        <v>7</v>
      </c>
      <c r="Q120" s="32"/>
      <c r="R120" s="32" t="s">
        <v>32</v>
      </c>
      <c r="S120" s="33"/>
      <c r="T120" s="12" t="s">
        <v>43</v>
      </c>
    </row>
    <row r="121" spans="1:25">
      <c r="A121" s="184" t="s">
        <v>228</v>
      </c>
      <c r="B121" s="185"/>
      <c r="C121" s="185"/>
      <c r="D121" s="185"/>
      <c r="E121" s="185"/>
      <c r="F121" s="185"/>
      <c r="G121" s="185"/>
      <c r="H121" s="185"/>
      <c r="I121" s="185"/>
      <c r="J121" s="185"/>
      <c r="K121" s="185"/>
      <c r="L121" s="185"/>
      <c r="M121" s="185"/>
      <c r="N121" s="185"/>
      <c r="O121" s="185"/>
      <c r="P121" s="185"/>
      <c r="Q121" s="185"/>
      <c r="R121" s="185"/>
      <c r="S121" s="185"/>
      <c r="T121" s="185"/>
      <c r="U121" s="97"/>
      <c r="V121" s="98"/>
      <c r="W121" s="98"/>
      <c r="X121" s="98"/>
      <c r="Y121" s="98"/>
    </row>
    <row r="122" spans="1:25" s="84" customFormat="1">
      <c r="A122" s="85" t="s">
        <v>211</v>
      </c>
      <c r="B122" s="101" t="s">
        <v>212</v>
      </c>
      <c r="C122" s="102"/>
      <c r="D122" s="102"/>
      <c r="E122" s="102"/>
      <c r="F122" s="102"/>
      <c r="G122" s="102"/>
      <c r="H122" s="102"/>
      <c r="I122" s="103"/>
      <c r="J122" s="32">
        <v>5</v>
      </c>
      <c r="K122" s="75">
        <v>2</v>
      </c>
      <c r="L122" s="75">
        <v>2</v>
      </c>
      <c r="M122" s="75">
        <v>0</v>
      </c>
      <c r="N122" s="76">
        <f t="shared" ref="N122" si="66">K122+L122+M122</f>
        <v>4</v>
      </c>
      <c r="O122" s="76">
        <f>P122-N122</f>
        <v>6</v>
      </c>
      <c r="P122" s="76">
        <f>ROUND(PRODUCT(J122,25)/12,0)</f>
        <v>10</v>
      </c>
      <c r="Q122" s="32"/>
      <c r="R122" s="32" t="s">
        <v>32</v>
      </c>
      <c r="S122" s="33"/>
      <c r="T122" s="12" t="s">
        <v>43</v>
      </c>
      <c r="U122" s="97"/>
      <c r="V122" s="98"/>
      <c r="W122" s="98"/>
      <c r="X122" s="98"/>
      <c r="Y122" s="98"/>
    </row>
    <row r="123" spans="1:25">
      <c r="A123" s="46" t="s">
        <v>180</v>
      </c>
      <c r="B123" s="168" t="s">
        <v>178</v>
      </c>
      <c r="C123" s="169"/>
      <c r="D123" s="169"/>
      <c r="E123" s="169"/>
      <c r="F123" s="169"/>
      <c r="G123" s="169"/>
      <c r="H123" s="169"/>
      <c r="I123" s="170"/>
      <c r="J123" s="32">
        <v>5</v>
      </c>
      <c r="K123" s="75">
        <v>2</v>
      </c>
      <c r="L123" s="75">
        <v>1</v>
      </c>
      <c r="M123" s="75">
        <v>0</v>
      </c>
      <c r="N123" s="76">
        <f>K123+L123+M123</f>
        <v>3</v>
      </c>
      <c r="O123" s="76">
        <f>P123-N123</f>
        <v>7</v>
      </c>
      <c r="P123" s="76">
        <f>ROUND(PRODUCT(J123,25)/12,0)</f>
        <v>10</v>
      </c>
      <c r="Q123" s="32"/>
      <c r="R123" s="32" t="s">
        <v>32</v>
      </c>
      <c r="S123" s="33"/>
      <c r="T123" s="12" t="s">
        <v>43</v>
      </c>
      <c r="U123" s="97"/>
      <c r="V123" s="98"/>
      <c r="W123" s="98"/>
      <c r="X123" s="98"/>
      <c r="Y123" s="98"/>
    </row>
    <row r="124" spans="1:25">
      <c r="A124" s="46" t="s">
        <v>181</v>
      </c>
      <c r="B124" s="220" t="s">
        <v>179</v>
      </c>
      <c r="C124" s="221"/>
      <c r="D124" s="221"/>
      <c r="E124" s="221"/>
      <c r="F124" s="221"/>
      <c r="G124" s="221"/>
      <c r="H124" s="221"/>
      <c r="I124" s="222"/>
      <c r="J124" s="32">
        <v>5</v>
      </c>
      <c r="K124" s="75">
        <v>2</v>
      </c>
      <c r="L124" s="75">
        <v>1</v>
      </c>
      <c r="M124" s="75">
        <v>0</v>
      </c>
      <c r="N124" s="76">
        <f>K124+L124+M124</f>
        <v>3</v>
      </c>
      <c r="O124" s="76">
        <f t="shared" ref="O124" si="67">P124-N124</f>
        <v>7</v>
      </c>
      <c r="P124" s="76">
        <f>ROUND(PRODUCT(J124,25)/12,0)</f>
        <v>10</v>
      </c>
      <c r="Q124" s="32"/>
      <c r="R124" s="32" t="s">
        <v>32</v>
      </c>
      <c r="S124" s="33"/>
      <c r="T124" s="12" t="s">
        <v>43</v>
      </c>
      <c r="U124" s="97"/>
      <c r="V124" s="98"/>
      <c r="W124" s="98"/>
      <c r="X124" s="98"/>
      <c r="Y124" s="98"/>
    </row>
    <row r="125" spans="1:25" ht="29.25" customHeight="1">
      <c r="A125" s="109" t="s">
        <v>55</v>
      </c>
      <c r="B125" s="110"/>
      <c r="C125" s="110"/>
      <c r="D125" s="110"/>
      <c r="E125" s="110"/>
      <c r="F125" s="110"/>
      <c r="G125" s="110"/>
      <c r="H125" s="110"/>
      <c r="I125" s="111"/>
      <c r="J125" s="81">
        <f>SUM(J110:J111,J114:J115,J118:J119,J122:J123)</f>
        <v>42</v>
      </c>
      <c r="K125" s="81">
        <f t="shared" ref="K125:P125" si="68">SUM(K110:K111,K114:K115,K118:K119,K122:K123)</f>
        <v>16</v>
      </c>
      <c r="L125" s="81">
        <f t="shared" si="68"/>
        <v>10</v>
      </c>
      <c r="M125" s="81">
        <f t="shared" si="68"/>
        <v>0</v>
      </c>
      <c r="N125" s="81">
        <f t="shared" si="68"/>
        <v>26</v>
      </c>
      <c r="O125" s="81">
        <f t="shared" si="68"/>
        <v>52</v>
      </c>
      <c r="P125" s="81">
        <f t="shared" si="68"/>
        <v>78</v>
      </c>
      <c r="Q125" s="81">
        <f>COUNTIF(Q110:Q111,"E")+COUNTIF(Q114:Q115,"E")+COUNTIF(Q118,"E")+COUNTIF(Q122,"E")+COUNTIF(Q119,"E")+COUNTIF(Q123,"E")</f>
        <v>2</v>
      </c>
      <c r="R125" s="81">
        <f>COUNTIF(R110:R111,"C")+COUNTIF(R114:R115,"C")+COUNTIF(R118,"C")+COUNTIF(R122,"C")+COUNTIF(R119,"C")+COUNTIF(R123,"C")</f>
        <v>6</v>
      </c>
      <c r="S125" s="81">
        <f>COUNTIF(S110:S111,"VP")+COUNTIF(S114:S115,"VP")+COUNTIF(S118,"VP")+COUNTIF(S122,"VP")+COUNTIF(S119,"VP")+COUNTIF(S123,"VP")</f>
        <v>0</v>
      </c>
      <c r="T125" s="89">
        <v>0.2</v>
      </c>
      <c r="U125" s="97"/>
      <c r="V125" s="98"/>
      <c r="W125" s="98"/>
      <c r="X125" s="98"/>
      <c r="Y125" s="98"/>
    </row>
    <row r="126" spans="1:25" ht="13.5" customHeight="1">
      <c r="A126" s="112" t="s">
        <v>56</v>
      </c>
      <c r="B126" s="113"/>
      <c r="C126" s="113"/>
      <c r="D126" s="113"/>
      <c r="E126" s="113"/>
      <c r="F126" s="113"/>
      <c r="G126" s="113"/>
      <c r="H126" s="113"/>
      <c r="I126" s="113"/>
      <c r="J126" s="114"/>
      <c r="K126" s="81">
        <f>SUM(K110:K111,K114:K115,K118:K119)*14+SUM(K122:K123)*12</f>
        <v>216</v>
      </c>
      <c r="L126" s="81">
        <f t="shared" ref="L126:P126" si="69">SUM(L110:L111,L114:L115,L118:L119)*14+SUM(L122:L123)*12</f>
        <v>134</v>
      </c>
      <c r="M126" s="81">
        <f t="shared" si="69"/>
        <v>0</v>
      </c>
      <c r="N126" s="81">
        <f t="shared" si="69"/>
        <v>350</v>
      </c>
      <c r="O126" s="81">
        <f t="shared" si="69"/>
        <v>702</v>
      </c>
      <c r="P126" s="81">
        <f t="shared" si="69"/>
        <v>1052</v>
      </c>
      <c r="Q126" s="121"/>
      <c r="R126" s="122"/>
      <c r="S126" s="122"/>
      <c r="T126" s="123"/>
      <c r="U126" s="97"/>
      <c r="V126" s="98"/>
      <c r="W126" s="98"/>
      <c r="X126" s="98"/>
      <c r="Y126" s="98"/>
    </row>
    <row r="127" spans="1:25">
      <c r="A127" s="115"/>
      <c r="B127" s="116"/>
      <c r="C127" s="116"/>
      <c r="D127" s="116"/>
      <c r="E127" s="116"/>
      <c r="F127" s="116"/>
      <c r="G127" s="116"/>
      <c r="H127" s="116"/>
      <c r="I127" s="116"/>
      <c r="J127" s="117"/>
      <c r="K127" s="171">
        <f>SUM(K126:M126)</f>
        <v>350</v>
      </c>
      <c r="L127" s="172"/>
      <c r="M127" s="173"/>
      <c r="N127" s="217">
        <f>SUM(N126:O126)</f>
        <v>1052</v>
      </c>
      <c r="O127" s="218"/>
      <c r="P127" s="219"/>
      <c r="Q127" s="124"/>
      <c r="R127" s="125"/>
      <c r="S127" s="125"/>
      <c r="T127" s="126"/>
      <c r="U127" s="97"/>
      <c r="V127" s="98"/>
      <c r="W127" s="98"/>
      <c r="X127" s="98"/>
      <c r="Y127" s="98"/>
    </row>
    <row r="128" spans="1:25" ht="158.25" customHeight="1">
      <c r="A128" s="14"/>
      <c r="B128" s="14"/>
      <c r="C128" s="14"/>
      <c r="D128" s="14"/>
      <c r="E128" s="14"/>
      <c r="F128" s="14"/>
      <c r="G128" s="14"/>
      <c r="H128" s="14"/>
      <c r="I128" s="14"/>
      <c r="J128" s="14"/>
      <c r="K128" s="15"/>
      <c r="L128" s="15"/>
      <c r="M128" s="15"/>
      <c r="N128" s="16"/>
      <c r="O128" s="16"/>
      <c r="P128" s="16"/>
      <c r="Q128" s="17"/>
      <c r="R128" s="17"/>
      <c r="S128" s="17"/>
      <c r="T128" s="17"/>
      <c r="U128" s="97"/>
      <c r="V128" s="98"/>
      <c r="W128" s="98"/>
      <c r="X128" s="98"/>
      <c r="Y128" s="98"/>
    </row>
    <row r="129" spans="1:27" ht="19.5" customHeight="1">
      <c r="A129" s="182" t="s">
        <v>57</v>
      </c>
      <c r="B129" s="182"/>
      <c r="C129" s="182"/>
      <c r="D129" s="182"/>
      <c r="E129" s="182"/>
      <c r="F129" s="182"/>
      <c r="G129" s="182"/>
      <c r="H129" s="182"/>
      <c r="I129" s="182"/>
      <c r="J129" s="182"/>
      <c r="K129" s="182"/>
      <c r="L129" s="182"/>
      <c r="M129" s="182"/>
      <c r="N129" s="182"/>
      <c r="O129" s="182"/>
      <c r="P129" s="182"/>
      <c r="Q129" s="182"/>
      <c r="R129" s="182"/>
      <c r="S129" s="182"/>
      <c r="T129" s="182"/>
      <c r="U129" s="97"/>
      <c r="V129" s="98"/>
      <c r="W129" s="98"/>
      <c r="X129" s="98"/>
      <c r="Y129" s="98"/>
    </row>
    <row r="130" spans="1:27" ht="25.5" customHeight="1">
      <c r="A130" s="137" t="s">
        <v>31</v>
      </c>
      <c r="B130" s="142" t="s">
        <v>30</v>
      </c>
      <c r="C130" s="143"/>
      <c r="D130" s="143"/>
      <c r="E130" s="143"/>
      <c r="F130" s="143"/>
      <c r="G130" s="143"/>
      <c r="H130" s="143"/>
      <c r="I130" s="144"/>
      <c r="J130" s="133" t="s">
        <v>45</v>
      </c>
      <c r="K130" s="135" t="s">
        <v>28</v>
      </c>
      <c r="L130" s="135"/>
      <c r="M130" s="135"/>
      <c r="N130" s="135" t="s">
        <v>46</v>
      </c>
      <c r="O130" s="136"/>
      <c r="P130" s="136"/>
      <c r="Q130" s="135" t="s">
        <v>27</v>
      </c>
      <c r="R130" s="135"/>
      <c r="S130" s="135"/>
      <c r="T130" s="135" t="s">
        <v>26</v>
      </c>
      <c r="U130" s="97"/>
      <c r="V130" s="98"/>
      <c r="W130" s="98"/>
      <c r="X130" s="98"/>
      <c r="Y130" s="98"/>
    </row>
    <row r="131" spans="1:27" ht="14.25" customHeight="1">
      <c r="A131" s="138"/>
      <c r="B131" s="145"/>
      <c r="C131" s="146"/>
      <c r="D131" s="146"/>
      <c r="E131" s="146"/>
      <c r="F131" s="146"/>
      <c r="G131" s="146"/>
      <c r="H131" s="146"/>
      <c r="I131" s="147"/>
      <c r="J131" s="134"/>
      <c r="K131" s="5" t="s">
        <v>32</v>
      </c>
      <c r="L131" s="5" t="s">
        <v>33</v>
      </c>
      <c r="M131" s="5" t="s">
        <v>34</v>
      </c>
      <c r="N131" s="13" t="s">
        <v>38</v>
      </c>
      <c r="O131" s="13" t="s">
        <v>9</v>
      </c>
      <c r="P131" s="13" t="s">
        <v>35</v>
      </c>
      <c r="Q131" s="13" t="s">
        <v>36</v>
      </c>
      <c r="R131" s="13" t="s">
        <v>32</v>
      </c>
      <c r="S131" s="13" t="s">
        <v>37</v>
      </c>
      <c r="T131" s="135"/>
      <c r="U131" s="97"/>
      <c r="V131" s="98"/>
      <c r="W131" s="98"/>
      <c r="X131" s="98"/>
      <c r="Y131" s="98"/>
    </row>
    <row r="132" spans="1:27" ht="18.75" hidden="1" customHeight="1">
      <c r="A132" s="183" t="s">
        <v>58</v>
      </c>
      <c r="B132" s="183"/>
      <c r="C132" s="183"/>
      <c r="D132" s="183"/>
      <c r="E132" s="183"/>
      <c r="F132" s="183"/>
      <c r="G132" s="183"/>
      <c r="H132" s="183"/>
      <c r="I132" s="183"/>
      <c r="J132" s="183"/>
      <c r="K132" s="183"/>
      <c r="L132" s="183"/>
      <c r="M132" s="183"/>
      <c r="N132" s="183"/>
      <c r="O132" s="183"/>
      <c r="P132" s="183"/>
      <c r="Q132" s="183"/>
      <c r="R132" s="183"/>
      <c r="S132" s="183"/>
      <c r="T132" s="183"/>
      <c r="U132" s="97"/>
      <c r="V132" s="98"/>
      <c r="W132" s="98"/>
      <c r="X132" s="98"/>
      <c r="Y132" s="98"/>
    </row>
    <row r="133" spans="1:27" ht="12.75" hidden="1" customHeight="1">
      <c r="A133" s="37"/>
      <c r="B133" s="181"/>
      <c r="C133" s="181"/>
      <c r="D133" s="181"/>
      <c r="E133" s="181"/>
      <c r="F133" s="181"/>
      <c r="G133" s="181"/>
      <c r="H133" s="181"/>
      <c r="I133" s="181"/>
      <c r="J133" s="32">
        <v>0</v>
      </c>
      <c r="K133" s="32">
        <v>0</v>
      </c>
      <c r="L133" s="32">
        <v>0</v>
      </c>
      <c r="M133" s="32">
        <v>0</v>
      </c>
      <c r="N133" s="21">
        <f>K133+L133+M133</f>
        <v>0</v>
      </c>
      <c r="O133" s="21">
        <f>P133-N133</f>
        <v>0</v>
      </c>
      <c r="P133" s="21">
        <f>ROUND(PRODUCT(J133,25)/14,0)</f>
        <v>0</v>
      </c>
      <c r="Q133" s="32"/>
      <c r="R133" s="32"/>
      <c r="S133" s="33"/>
      <c r="T133" s="12"/>
      <c r="U133" s="97"/>
      <c r="V133" s="98"/>
      <c r="W133" s="98"/>
      <c r="X133" s="98"/>
      <c r="Y133" s="98"/>
    </row>
    <row r="134" spans="1:27" ht="18" hidden="1" customHeight="1">
      <c r="A134" s="130" t="s">
        <v>59</v>
      </c>
      <c r="B134" s="179"/>
      <c r="C134" s="179"/>
      <c r="D134" s="179"/>
      <c r="E134" s="179"/>
      <c r="F134" s="179"/>
      <c r="G134" s="179"/>
      <c r="H134" s="179"/>
      <c r="I134" s="179"/>
      <c r="J134" s="179"/>
      <c r="K134" s="179"/>
      <c r="L134" s="179"/>
      <c r="M134" s="179"/>
      <c r="N134" s="179"/>
      <c r="O134" s="179"/>
      <c r="P134" s="179"/>
      <c r="Q134" s="179"/>
      <c r="R134" s="179"/>
      <c r="S134" s="179"/>
      <c r="T134" s="180"/>
      <c r="U134" s="97"/>
      <c r="V134" s="98"/>
      <c r="W134" s="98"/>
      <c r="X134" s="98"/>
      <c r="Y134" s="98"/>
    </row>
    <row r="135" spans="1:27" ht="12.75" hidden="1" customHeight="1">
      <c r="A135" s="37"/>
      <c r="B135" s="101"/>
      <c r="C135" s="102"/>
      <c r="D135" s="102"/>
      <c r="E135" s="102"/>
      <c r="F135" s="102"/>
      <c r="G135" s="102"/>
      <c r="H135" s="102"/>
      <c r="I135" s="103"/>
      <c r="J135" s="32">
        <v>0</v>
      </c>
      <c r="K135" s="32">
        <v>0</v>
      </c>
      <c r="L135" s="32">
        <v>0</v>
      </c>
      <c r="M135" s="32">
        <v>0</v>
      </c>
      <c r="N135" s="21">
        <f>K135+L135+M135</f>
        <v>0</v>
      </c>
      <c r="O135" s="21">
        <f>P135-N135</f>
        <v>0</v>
      </c>
      <c r="P135" s="21">
        <f>ROUND(PRODUCT(J135,25)/14,0)</f>
        <v>0</v>
      </c>
      <c r="Q135" s="32"/>
      <c r="R135" s="32"/>
      <c r="S135" s="33"/>
      <c r="T135" s="12"/>
      <c r="U135" s="97"/>
      <c r="V135" s="98"/>
      <c r="W135" s="98"/>
      <c r="X135" s="98"/>
      <c r="Y135" s="98"/>
    </row>
    <row r="136" spans="1:27" ht="15" customHeight="1">
      <c r="A136" s="130" t="s">
        <v>60</v>
      </c>
      <c r="B136" s="179"/>
      <c r="C136" s="179"/>
      <c r="D136" s="179"/>
      <c r="E136" s="179"/>
      <c r="F136" s="179"/>
      <c r="G136" s="179"/>
      <c r="H136" s="179"/>
      <c r="I136" s="179"/>
      <c r="J136" s="179"/>
      <c r="K136" s="179"/>
      <c r="L136" s="179"/>
      <c r="M136" s="179"/>
      <c r="N136" s="179"/>
      <c r="O136" s="179"/>
      <c r="P136" s="179"/>
      <c r="Q136" s="179"/>
      <c r="R136" s="179"/>
      <c r="S136" s="179"/>
      <c r="T136" s="180"/>
      <c r="U136" s="97"/>
      <c r="V136" s="98"/>
      <c r="W136" s="98"/>
      <c r="X136" s="98"/>
      <c r="Y136" s="98"/>
    </row>
    <row r="137" spans="1:27">
      <c r="A137" s="44" t="s">
        <v>138</v>
      </c>
      <c r="B137" s="101" t="s">
        <v>139</v>
      </c>
      <c r="C137" s="102"/>
      <c r="D137" s="102"/>
      <c r="E137" s="102"/>
      <c r="F137" s="102"/>
      <c r="G137" s="102"/>
      <c r="H137" s="102"/>
      <c r="I137" s="103"/>
      <c r="J137" s="32">
        <v>3</v>
      </c>
      <c r="K137" s="32">
        <v>0</v>
      </c>
      <c r="L137" s="32">
        <v>2</v>
      </c>
      <c r="M137" s="32">
        <v>0</v>
      </c>
      <c r="N137" s="21">
        <f>K137+L137+M137</f>
        <v>2</v>
      </c>
      <c r="O137" s="21">
        <f>P137-N137</f>
        <v>3</v>
      </c>
      <c r="P137" s="21">
        <f>ROUND(PRODUCT(J137,25)/14,0)</f>
        <v>5</v>
      </c>
      <c r="Q137" s="32"/>
      <c r="R137" s="32"/>
      <c r="S137" s="33" t="s">
        <v>37</v>
      </c>
      <c r="T137" s="12" t="s">
        <v>43</v>
      </c>
    </row>
    <row r="138" spans="1:27" ht="15" customHeight="1">
      <c r="A138" s="130" t="s">
        <v>61</v>
      </c>
      <c r="B138" s="131"/>
      <c r="C138" s="131"/>
      <c r="D138" s="131"/>
      <c r="E138" s="131"/>
      <c r="F138" s="131"/>
      <c r="G138" s="131"/>
      <c r="H138" s="131"/>
      <c r="I138" s="131"/>
      <c r="J138" s="131"/>
      <c r="K138" s="131"/>
      <c r="L138" s="131"/>
      <c r="M138" s="131"/>
      <c r="N138" s="131"/>
      <c r="O138" s="131"/>
      <c r="P138" s="131"/>
      <c r="Q138" s="131"/>
      <c r="R138" s="131"/>
      <c r="S138" s="131"/>
      <c r="T138" s="132"/>
    </row>
    <row r="139" spans="1:27">
      <c r="A139" s="44" t="s">
        <v>182</v>
      </c>
      <c r="B139" s="181" t="s">
        <v>183</v>
      </c>
      <c r="C139" s="181"/>
      <c r="D139" s="181"/>
      <c r="E139" s="181"/>
      <c r="F139" s="181"/>
      <c r="G139" s="181"/>
      <c r="H139" s="181"/>
      <c r="I139" s="181"/>
      <c r="J139" s="32">
        <v>3</v>
      </c>
      <c r="K139" s="32">
        <v>2</v>
      </c>
      <c r="L139" s="32">
        <v>0</v>
      </c>
      <c r="M139" s="32">
        <v>0</v>
      </c>
      <c r="N139" s="21">
        <f>K139+L139+M139</f>
        <v>2</v>
      </c>
      <c r="O139" s="21">
        <f>P139-N139</f>
        <v>3</v>
      </c>
      <c r="P139" s="21">
        <f>ROUND(PRODUCT(J139,25)/14,0)</f>
        <v>5</v>
      </c>
      <c r="Q139" s="32"/>
      <c r="R139" s="32" t="s">
        <v>32</v>
      </c>
      <c r="S139" s="33"/>
      <c r="T139" s="12" t="s">
        <v>44</v>
      </c>
    </row>
    <row r="140" spans="1:27" ht="20.25" hidden="1" customHeight="1">
      <c r="A140" s="130" t="s">
        <v>62</v>
      </c>
      <c r="B140" s="131"/>
      <c r="C140" s="131"/>
      <c r="D140" s="131"/>
      <c r="E140" s="131"/>
      <c r="F140" s="131"/>
      <c r="G140" s="131"/>
      <c r="H140" s="131"/>
      <c r="I140" s="131"/>
      <c r="J140" s="131"/>
      <c r="K140" s="131"/>
      <c r="L140" s="131"/>
      <c r="M140" s="131"/>
      <c r="N140" s="131"/>
      <c r="O140" s="131"/>
      <c r="P140" s="131"/>
      <c r="Q140" s="131"/>
      <c r="R140" s="131"/>
      <c r="S140" s="131"/>
      <c r="T140" s="132"/>
    </row>
    <row r="141" spans="1:27" hidden="1">
      <c r="A141" s="37"/>
      <c r="B141" s="101"/>
      <c r="C141" s="102"/>
      <c r="D141" s="102"/>
      <c r="E141" s="102"/>
      <c r="F141" s="102"/>
      <c r="G141" s="102"/>
      <c r="H141" s="102"/>
      <c r="I141" s="103"/>
      <c r="J141" s="32"/>
      <c r="K141" s="32"/>
      <c r="L141" s="32"/>
      <c r="M141" s="32"/>
      <c r="N141" s="21"/>
      <c r="O141" s="21"/>
      <c r="P141" s="21"/>
      <c r="Q141" s="32"/>
      <c r="R141" s="32"/>
      <c r="S141" s="33"/>
      <c r="T141" s="12"/>
    </row>
    <row r="142" spans="1:27" ht="15.75" hidden="1" customHeight="1">
      <c r="A142" s="130" t="s">
        <v>63</v>
      </c>
      <c r="B142" s="179"/>
      <c r="C142" s="179"/>
      <c r="D142" s="179"/>
      <c r="E142" s="179"/>
      <c r="F142" s="179"/>
      <c r="G142" s="179"/>
      <c r="H142" s="179"/>
      <c r="I142" s="179"/>
      <c r="J142" s="179"/>
      <c r="K142" s="179"/>
      <c r="L142" s="179"/>
      <c r="M142" s="179"/>
      <c r="N142" s="179"/>
      <c r="O142" s="179"/>
      <c r="P142" s="179"/>
      <c r="Q142" s="179"/>
      <c r="R142" s="179"/>
      <c r="S142" s="179"/>
      <c r="T142" s="180"/>
    </row>
    <row r="143" spans="1:27" hidden="1">
      <c r="A143" s="44"/>
      <c r="B143" s="101"/>
      <c r="C143" s="102"/>
      <c r="D143" s="102"/>
      <c r="E143" s="102"/>
      <c r="F143" s="102"/>
      <c r="G143" s="102"/>
      <c r="H143" s="102"/>
      <c r="I143" s="103"/>
      <c r="J143" s="32"/>
      <c r="K143" s="32"/>
      <c r="L143" s="32"/>
      <c r="M143" s="32"/>
      <c r="N143" s="21"/>
      <c r="O143" s="21"/>
      <c r="P143" s="21"/>
      <c r="Q143" s="32"/>
      <c r="R143" s="32"/>
      <c r="S143" s="33"/>
      <c r="T143" s="12"/>
    </row>
    <row r="144" spans="1:27" ht="25.5" customHeight="1">
      <c r="A144" s="109" t="s">
        <v>55</v>
      </c>
      <c r="B144" s="110"/>
      <c r="C144" s="110"/>
      <c r="D144" s="110"/>
      <c r="E144" s="110"/>
      <c r="F144" s="110"/>
      <c r="G144" s="110"/>
      <c r="H144" s="110"/>
      <c r="I144" s="111"/>
      <c r="J144" s="26">
        <f t="shared" ref="J144:P144" si="70">SUM(J133,J135,J137,J139,J141,J143)</f>
        <v>6</v>
      </c>
      <c r="K144" s="26">
        <f t="shared" si="70"/>
        <v>2</v>
      </c>
      <c r="L144" s="26">
        <f t="shared" si="70"/>
        <v>2</v>
      </c>
      <c r="M144" s="26">
        <f t="shared" si="70"/>
        <v>0</v>
      </c>
      <c r="N144" s="26">
        <f t="shared" si="70"/>
        <v>4</v>
      </c>
      <c r="O144" s="26">
        <f t="shared" si="70"/>
        <v>6</v>
      </c>
      <c r="P144" s="26">
        <f t="shared" si="70"/>
        <v>10</v>
      </c>
      <c r="Q144" s="26">
        <f>COUNTIF(Q133,"E")+COUNTIF(Q135,"E")+COUNTIF(Q137,"E")+COUNTIF(Q139,"E")+COUNTIF(Q141,"E")+COUNTIF(Q143,"E")</f>
        <v>0</v>
      </c>
      <c r="R144" s="26">
        <f>COUNTIF(R133,"C")+COUNTIF(R135,"C")+COUNTIF(R137,"C")+COUNTIF(R139,"C")+COUNTIF(R141,"C")+COUNTIF(R143,"C")</f>
        <v>1</v>
      </c>
      <c r="S144" s="26">
        <f>COUNTIF(S133,"VP")+COUNTIF(S135,"VP")+COUNTIF(S137,"VP")+COUNTIF(S139,"VP")+COUNTIF(S141,"VP")+COUNTIF(S143,"VP")</f>
        <v>1</v>
      </c>
      <c r="T144" s="83">
        <v>0.05</v>
      </c>
      <c r="U144" s="91"/>
      <c r="V144" s="91"/>
      <c r="W144" s="91"/>
      <c r="X144" s="91"/>
      <c r="Y144" s="91"/>
      <c r="Z144" s="92"/>
      <c r="AA144" s="92"/>
    </row>
    <row r="145" spans="1:27" ht="16.5" customHeight="1">
      <c r="A145" s="112" t="s">
        <v>56</v>
      </c>
      <c r="B145" s="113"/>
      <c r="C145" s="113"/>
      <c r="D145" s="113"/>
      <c r="E145" s="113"/>
      <c r="F145" s="113"/>
      <c r="G145" s="113"/>
      <c r="H145" s="113"/>
      <c r="I145" s="113"/>
      <c r="J145" s="114"/>
      <c r="K145" s="26">
        <f t="shared" ref="K145:P145" si="71">SUM(K133,K135,K137,K139,K141)*14+K143*12</f>
        <v>28</v>
      </c>
      <c r="L145" s="26">
        <f t="shared" si="71"/>
        <v>28</v>
      </c>
      <c r="M145" s="26">
        <f t="shared" si="71"/>
        <v>0</v>
      </c>
      <c r="N145" s="26">
        <f t="shared" si="71"/>
        <v>56</v>
      </c>
      <c r="O145" s="26">
        <f t="shared" si="71"/>
        <v>84</v>
      </c>
      <c r="P145" s="26">
        <f t="shared" si="71"/>
        <v>140</v>
      </c>
      <c r="Q145" s="121"/>
      <c r="R145" s="122"/>
      <c r="S145" s="122"/>
      <c r="T145" s="123"/>
      <c r="U145" s="92"/>
      <c r="V145" s="92"/>
      <c r="W145" s="92"/>
      <c r="X145" s="92"/>
      <c r="Y145" s="92"/>
      <c r="Z145" s="92"/>
      <c r="AA145" s="92"/>
    </row>
    <row r="146" spans="1:27" ht="15" customHeight="1">
      <c r="A146" s="115"/>
      <c r="B146" s="116"/>
      <c r="C146" s="116"/>
      <c r="D146" s="116"/>
      <c r="E146" s="116"/>
      <c r="F146" s="116"/>
      <c r="G146" s="116"/>
      <c r="H146" s="116"/>
      <c r="I146" s="116"/>
      <c r="J146" s="117"/>
      <c r="K146" s="127">
        <f>SUM(K145:M145)</f>
        <v>56</v>
      </c>
      <c r="L146" s="128"/>
      <c r="M146" s="129"/>
      <c r="N146" s="150">
        <f>SUM(N145:O145)</f>
        <v>140</v>
      </c>
      <c r="O146" s="151"/>
      <c r="P146" s="152"/>
      <c r="Q146" s="124"/>
      <c r="R146" s="125"/>
      <c r="S146" s="125"/>
      <c r="T146" s="126"/>
    </row>
    <row r="147" spans="1:27" ht="9" customHeight="1">
      <c r="A147" s="14"/>
      <c r="B147" s="14"/>
      <c r="C147" s="14"/>
      <c r="D147" s="14"/>
      <c r="E147" s="14"/>
      <c r="F147" s="14"/>
      <c r="G147" s="14"/>
      <c r="H147" s="14"/>
      <c r="I147" s="14"/>
      <c r="J147" s="14"/>
      <c r="K147" s="15"/>
      <c r="L147" s="15"/>
      <c r="M147" s="15"/>
      <c r="N147" s="18"/>
      <c r="O147" s="18"/>
      <c r="P147" s="18"/>
      <c r="Q147" s="18"/>
      <c r="R147" s="18"/>
      <c r="S147" s="18"/>
      <c r="T147" s="18"/>
    </row>
    <row r="148" spans="1:27" ht="24" customHeight="1">
      <c r="A148" s="162" t="s">
        <v>64</v>
      </c>
      <c r="B148" s="163"/>
      <c r="C148" s="163"/>
      <c r="D148" s="163"/>
      <c r="E148" s="163"/>
      <c r="F148" s="163"/>
      <c r="G148" s="163"/>
      <c r="H148" s="163"/>
      <c r="I148" s="163"/>
      <c r="J148" s="163"/>
      <c r="K148" s="163"/>
      <c r="L148" s="163"/>
      <c r="M148" s="163"/>
      <c r="N148" s="163"/>
      <c r="O148" s="163"/>
      <c r="P148" s="163"/>
      <c r="Q148" s="163"/>
      <c r="R148" s="163"/>
      <c r="S148" s="163"/>
      <c r="T148" s="163"/>
    </row>
    <row r="149" spans="1:27" ht="16.5" customHeight="1">
      <c r="A149" s="108" t="s">
        <v>67</v>
      </c>
      <c r="B149" s="164"/>
      <c r="C149" s="164"/>
      <c r="D149" s="164"/>
      <c r="E149" s="164"/>
      <c r="F149" s="164"/>
      <c r="G149" s="164"/>
      <c r="H149" s="164"/>
      <c r="I149" s="164"/>
      <c r="J149" s="164"/>
      <c r="K149" s="164"/>
      <c r="L149" s="164"/>
      <c r="M149" s="164"/>
      <c r="N149" s="164"/>
      <c r="O149" s="164"/>
      <c r="P149" s="164"/>
      <c r="Q149" s="164"/>
      <c r="R149" s="164"/>
      <c r="S149" s="164"/>
      <c r="T149" s="164"/>
    </row>
    <row r="150" spans="1:27" ht="29.25" customHeight="1">
      <c r="A150" s="108" t="s">
        <v>31</v>
      </c>
      <c r="B150" s="108" t="s">
        <v>30</v>
      </c>
      <c r="C150" s="108"/>
      <c r="D150" s="108"/>
      <c r="E150" s="108"/>
      <c r="F150" s="108"/>
      <c r="G150" s="108"/>
      <c r="H150" s="108"/>
      <c r="I150" s="108"/>
      <c r="J150" s="149" t="s">
        <v>45</v>
      </c>
      <c r="K150" s="149" t="s">
        <v>28</v>
      </c>
      <c r="L150" s="149"/>
      <c r="M150" s="149"/>
      <c r="N150" s="149" t="s">
        <v>46</v>
      </c>
      <c r="O150" s="149"/>
      <c r="P150" s="149"/>
      <c r="Q150" s="149" t="s">
        <v>27</v>
      </c>
      <c r="R150" s="149"/>
      <c r="S150" s="149"/>
      <c r="T150" s="149" t="s">
        <v>26</v>
      </c>
    </row>
    <row r="151" spans="1:27">
      <c r="A151" s="108"/>
      <c r="B151" s="108"/>
      <c r="C151" s="108"/>
      <c r="D151" s="108"/>
      <c r="E151" s="108"/>
      <c r="F151" s="108"/>
      <c r="G151" s="108"/>
      <c r="H151" s="108"/>
      <c r="I151" s="108"/>
      <c r="J151" s="149"/>
      <c r="K151" s="35" t="s">
        <v>32</v>
      </c>
      <c r="L151" s="35" t="s">
        <v>33</v>
      </c>
      <c r="M151" s="35" t="s">
        <v>34</v>
      </c>
      <c r="N151" s="35" t="s">
        <v>38</v>
      </c>
      <c r="O151" s="35" t="s">
        <v>9</v>
      </c>
      <c r="P151" s="35" t="s">
        <v>35</v>
      </c>
      <c r="Q151" s="35" t="s">
        <v>36</v>
      </c>
      <c r="R151" s="35" t="s">
        <v>32</v>
      </c>
      <c r="S151" s="35" t="s">
        <v>37</v>
      </c>
      <c r="T151" s="149"/>
    </row>
    <row r="152" spans="1:27" ht="17.25" customHeight="1">
      <c r="A152" s="156" t="s">
        <v>65</v>
      </c>
      <c r="B152" s="157"/>
      <c r="C152" s="157"/>
      <c r="D152" s="157"/>
      <c r="E152" s="157"/>
      <c r="F152" s="157"/>
      <c r="G152" s="157"/>
      <c r="H152" s="157"/>
      <c r="I152" s="157"/>
      <c r="J152" s="157"/>
      <c r="K152" s="157"/>
      <c r="L152" s="157"/>
      <c r="M152" s="157"/>
      <c r="N152" s="157"/>
      <c r="O152" s="157"/>
      <c r="P152" s="157"/>
      <c r="Q152" s="157"/>
      <c r="R152" s="157"/>
      <c r="S152" s="157"/>
      <c r="T152" s="158"/>
    </row>
    <row r="153" spans="1:27">
      <c r="A153" s="38" t="str">
        <f t="shared" ref="A153:A160" si="72">IF(ISNA(INDEX($A$34:$T$146,MATCH($B153,$B$34:$B$146,0),1)),"",INDEX($A$34:$T$146,MATCH($B153,$B$34:$B$146,0),1))</f>
        <v>ULR4101</v>
      </c>
      <c r="B153" s="148" t="s">
        <v>93</v>
      </c>
      <c r="C153" s="148"/>
      <c r="D153" s="148"/>
      <c r="E153" s="148"/>
      <c r="F153" s="148"/>
      <c r="G153" s="148"/>
      <c r="H153" s="148"/>
      <c r="I153" s="148"/>
      <c r="J153" s="21">
        <f t="shared" ref="J153:J160" si="73">IF(ISNA(INDEX($A$34:$T$146,MATCH($B153,$B$34:$B$146,0),10)),"",INDEX($A$34:$T$146,MATCH($B153,$B$34:$B$146,0),10))</f>
        <v>6</v>
      </c>
      <c r="K153" s="21">
        <f t="shared" ref="K153:K160" si="74">IF(ISNA(INDEX($A$34:$T$146,MATCH($B153,$B$34:$B$146,0),11)),"",INDEX($A$34:$T$146,MATCH($B153,$B$34:$B$146,0),11))</f>
        <v>2</v>
      </c>
      <c r="L153" s="21">
        <f t="shared" ref="L153:L160" si="75">IF(ISNA(INDEX($A$34:$T$146,MATCH($B153,$B$34:$B$146,0),12)),"",INDEX($A$34:$T$146,MATCH($B153,$B$34:$B$146,0),12))</f>
        <v>2</v>
      </c>
      <c r="M153" s="21">
        <f t="shared" ref="M153:M160" si="76">IF(ISNA(INDEX($A$34:$T$146,MATCH($B153,$B$34:$B$146,0),13)),"",INDEX($A$34:$T$146,MATCH($B153,$B$34:$B$146,0),13))</f>
        <v>0</v>
      </c>
      <c r="N153" s="21">
        <f t="shared" ref="N153:N160" si="77">IF(ISNA(INDEX($A$34:$T$146,MATCH($B153,$B$34:$B$146,0),14)),"",INDEX($A$34:$T$146,MATCH($B153,$B$34:$B$146,0),14))</f>
        <v>4</v>
      </c>
      <c r="O153" s="21">
        <f t="shared" ref="O153:O160" si="78">IF(ISNA(INDEX($A$34:$T$146,MATCH($B153,$B$34:$B$146,0),15)),"",INDEX($A$34:$T$146,MATCH($B153,$B$34:$B$146,0),15))</f>
        <v>7</v>
      </c>
      <c r="P153" s="21">
        <f t="shared" ref="P153:P160" si="79">IF(ISNA(INDEX($A$34:$T$146,MATCH($B153,$B$34:$B$146,0),16)),"",INDEX($A$34:$T$146,MATCH($B153,$B$34:$B$146,0),16))</f>
        <v>11</v>
      </c>
      <c r="Q153" s="34" t="str">
        <f t="shared" ref="Q153:Q160" si="80">IF(ISNA(INDEX($A$34:$T$146,MATCH($B153,$B$34:$B$146,0),17)),"",INDEX($A$34:$T$146,MATCH($B153,$B$34:$B$146,0),17))</f>
        <v>E</v>
      </c>
      <c r="R153" s="34">
        <f t="shared" ref="R153:R160" si="81">IF(ISNA(INDEX($A$34:$T$146,MATCH($B153,$B$34:$B$146,0),18)),"",INDEX($A$34:$T$146,MATCH($B153,$B$34:$B$146,0),18))</f>
        <v>0</v>
      </c>
      <c r="S153" s="34">
        <f t="shared" ref="S153:S160" si="82">IF(ISNA(INDEX($A$34:$T$146,MATCH($B153,$B$34:$B$146,0),19)),"",INDEX($A$34:$T$146,MATCH($B153,$B$34:$B$146,0),19))</f>
        <v>0</v>
      </c>
      <c r="T153" s="23" t="s">
        <v>41</v>
      </c>
    </row>
    <row r="154" spans="1:27">
      <c r="A154" s="38" t="str">
        <f t="shared" si="72"/>
        <v>ULR4207</v>
      </c>
      <c r="B154" s="148" t="s">
        <v>97</v>
      </c>
      <c r="C154" s="148"/>
      <c r="D154" s="148"/>
      <c r="E154" s="148"/>
      <c r="F154" s="148"/>
      <c r="G154" s="148"/>
      <c r="H154" s="148"/>
      <c r="I154" s="148"/>
      <c r="J154" s="21">
        <f t="shared" si="73"/>
        <v>6</v>
      </c>
      <c r="K154" s="21">
        <f t="shared" si="74"/>
        <v>2</v>
      </c>
      <c r="L154" s="21">
        <f t="shared" si="75"/>
        <v>2</v>
      </c>
      <c r="M154" s="21">
        <f t="shared" si="76"/>
        <v>0</v>
      </c>
      <c r="N154" s="21">
        <f t="shared" si="77"/>
        <v>4</v>
      </c>
      <c r="O154" s="21">
        <f t="shared" si="78"/>
        <v>7</v>
      </c>
      <c r="P154" s="21">
        <f t="shared" si="79"/>
        <v>11</v>
      </c>
      <c r="Q154" s="34" t="str">
        <f t="shared" si="80"/>
        <v>E</v>
      </c>
      <c r="R154" s="34">
        <f t="shared" si="81"/>
        <v>0</v>
      </c>
      <c r="S154" s="34">
        <f t="shared" si="82"/>
        <v>0</v>
      </c>
      <c r="T154" s="23" t="s">
        <v>41</v>
      </c>
    </row>
    <row r="155" spans="1:27">
      <c r="A155" s="38" t="str">
        <f t="shared" si="72"/>
        <v>ULR5621</v>
      </c>
      <c r="B155" s="148" t="s">
        <v>146</v>
      </c>
      <c r="C155" s="148"/>
      <c r="D155" s="148"/>
      <c r="E155" s="148"/>
      <c r="F155" s="148"/>
      <c r="G155" s="148"/>
      <c r="H155" s="148"/>
      <c r="I155" s="148"/>
      <c r="J155" s="21">
        <f t="shared" si="73"/>
        <v>5</v>
      </c>
      <c r="K155" s="21">
        <f t="shared" si="74"/>
        <v>2</v>
      </c>
      <c r="L155" s="21">
        <f t="shared" si="75"/>
        <v>2</v>
      </c>
      <c r="M155" s="21">
        <f t="shared" si="76"/>
        <v>0</v>
      </c>
      <c r="N155" s="21">
        <f t="shared" si="77"/>
        <v>4</v>
      </c>
      <c r="O155" s="21">
        <f t="shared" si="78"/>
        <v>5</v>
      </c>
      <c r="P155" s="21">
        <f t="shared" si="79"/>
        <v>9</v>
      </c>
      <c r="Q155" s="34" t="str">
        <f t="shared" si="80"/>
        <v>E</v>
      </c>
      <c r="R155" s="34">
        <f t="shared" si="81"/>
        <v>0</v>
      </c>
      <c r="S155" s="34">
        <f t="shared" si="82"/>
        <v>0</v>
      </c>
      <c r="T155" s="23" t="s">
        <v>41</v>
      </c>
    </row>
    <row r="156" spans="1:27">
      <c r="A156" s="38" t="str">
        <f t="shared" si="72"/>
        <v>ULR4104</v>
      </c>
      <c r="B156" s="148" t="s">
        <v>99</v>
      </c>
      <c r="C156" s="148"/>
      <c r="D156" s="148"/>
      <c r="E156" s="148"/>
      <c r="F156" s="148"/>
      <c r="G156" s="148"/>
      <c r="H156" s="148"/>
      <c r="I156" s="148"/>
      <c r="J156" s="21">
        <f t="shared" si="73"/>
        <v>6</v>
      </c>
      <c r="K156" s="21">
        <f t="shared" si="74"/>
        <v>2</v>
      </c>
      <c r="L156" s="21">
        <f t="shared" si="75"/>
        <v>2</v>
      </c>
      <c r="M156" s="21">
        <f t="shared" si="76"/>
        <v>0</v>
      </c>
      <c r="N156" s="21">
        <f t="shared" si="77"/>
        <v>4</v>
      </c>
      <c r="O156" s="21">
        <f t="shared" si="78"/>
        <v>7</v>
      </c>
      <c r="P156" s="21">
        <f t="shared" si="79"/>
        <v>11</v>
      </c>
      <c r="Q156" s="34" t="str">
        <f t="shared" si="80"/>
        <v>E</v>
      </c>
      <c r="R156" s="34">
        <f t="shared" si="81"/>
        <v>0</v>
      </c>
      <c r="S156" s="34">
        <f t="shared" si="82"/>
        <v>0</v>
      </c>
      <c r="T156" s="23" t="s">
        <v>41</v>
      </c>
    </row>
    <row r="157" spans="1:27">
      <c r="A157" s="38" t="str">
        <f t="shared" si="72"/>
        <v>ULR4102</v>
      </c>
      <c r="B157" s="148" t="s">
        <v>95</v>
      </c>
      <c r="C157" s="148"/>
      <c r="D157" s="148"/>
      <c r="E157" s="148"/>
      <c r="F157" s="148"/>
      <c r="G157" s="148"/>
      <c r="H157" s="148"/>
      <c r="I157" s="148"/>
      <c r="J157" s="21">
        <f t="shared" si="73"/>
        <v>6</v>
      </c>
      <c r="K157" s="21">
        <f t="shared" si="74"/>
        <v>2</v>
      </c>
      <c r="L157" s="21">
        <f t="shared" si="75"/>
        <v>2</v>
      </c>
      <c r="M157" s="21">
        <f t="shared" si="76"/>
        <v>0</v>
      </c>
      <c r="N157" s="21">
        <f t="shared" si="77"/>
        <v>4</v>
      </c>
      <c r="O157" s="21">
        <f t="shared" si="78"/>
        <v>7</v>
      </c>
      <c r="P157" s="21">
        <f t="shared" si="79"/>
        <v>11</v>
      </c>
      <c r="Q157" s="34" t="str">
        <f t="shared" si="80"/>
        <v>E</v>
      </c>
      <c r="R157" s="34">
        <f t="shared" si="81"/>
        <v>0</v>
      </c>
      <c r="S157" s="34">
        <f t="shared" si="82"/>
        <v>0</v>
      </c>
      <c r="T157" s="23" t="s">
        <v>41</v>
      </c>
    </row>
    <row r="158" spans="1:27">
      <c r="A158" s="38" t="str">
        <f t="shared" si="72"/>
        <v>ULR4208</v>
      </c>
      <c r="B158" s="148" t="s">
        <v>106</v>
      </c>
      <c r="C158" s="148"/>
      <c r="D158" s="148"/>
      <c r="E158" s="148"/>
      <c r="F158" s="148"/>
      <c r="G158" s="148"/>
      <c r="H158" s="148"/>
      <c r="I158" s="148"/>
      <c r="J158" s="21">
        <f t="shared" si="73"/>
        <v>6</v>
      </c>
      <c r="K158" s="21">
        <f t="shared" si="74"/>
        <v>2</v>
      </c>
      <c r="L158" s="21">
        <f t="shared" si="75"/>
        <v>2</v>
      </c>
      <c r="M158" s="21">
        <f t="shared" si="76"/>
        <v>0</v>
      </c>
      <c r="N158" s="21">
        <f t="shared" si="77"/>
        <v>4</v>
      </c>
      <c r="O158" s="21">
        <f t="shared" si="78"/>
        <v>7</v>
      </c>
      <c r="P158" s="21">
        <f t="shared" si="79"/>
        <v>11</v>
      </c>
      <c r="Q158" s="34" t="str">
        <f t="shared" si="80"/>
        <v>E</v>
      </c>
      <c r="R158" s="34">
        <f t="shared" si="81"/>
        <v>0</v>
      </c>
      <c r="S158" s="34">
        <f t="shared" si="82"/>
        <v>0</v>
      </c>
      <c r="T158" s="23" t="s">
        <v>41</v>
      </c>
    </row>
    <row r="159" spans="1:27">
      <c r="A159" s="38" t="str">
        <f t="shared" si="72"/>
        <v>ULR4311</v>
      </c>
      <c r="B159" s="148" t="s">
        <v>115</v>
      </c>
      <c r="C159" s="148"/>
      <c r="D159" s="148"/>
      <c r="E159" s="148"/>
      <c r="F159" s="148"/>
      <c r="G159" s="148"/>
      <c r="H159" s="148"/>
      <c r="I159" s="148"/>
      <c r="J159" s="21">
        <f t="shared" si="73"/>
        <v>4</v>
      </c>
      <c r="K159" s="21">
        <f t="shared" si="74"/>
        <v>2</v>
      </c>
      <c r="L159" s="21">
        <f t="shared" si="75"/>
        <v>2</v>
      </c>
      <c r="M159" s="21">
        <f t="shared" si="76"/>
        <v>0</v>
      </c>
      <c r="N159" s="21">
        <f t="shared" si="77"/>
        <v>4</v>
      </c>
      <c r="O159" s="21">
        <f t="shared" si="78"/>
        <v>3</v>
      </c>
      <c r="P159" s="21">
        <f t="shared" si="79"/>
        <v>7</v>
      </c>
      <c r="Q159" s="34" t="str">
        <f t="shared" si="80"/>
        <v>E</v>
      </c>
      <c r="R159" s="34">
        <f t="shared" si="81"/>
        <v>0</v>
      </c>
      <c r="S159" s="34">
        <f t="shared" si="82"/>
        <v>0</v>
      </c>
      <c r="T159" s="23" t="s">
        <v>41</v>
      </c>
    </row>
    <row r="160" spans="1:27">
      <c r="A160" s="38" t="str">
        <f t="shared" si="72"/>
        <v>ULR4416</v>
      </c>
      <c r="B160" s="148" t="s">
        <v>125</v>
      </c>
      <c r="C160" s="148"/>
      <c r="D160" s="148"/>
      <c r="E160" s="148"/>
      <c r="F160" s="148"/>
      <c r="G160" s="148"/>
      <c r="H160" s="148"/>
      <c r="I160" s="148"/>
      <c r="J160" s="21">
        <f t="shared" si="73"/>
        <v>4</v>
      </c>
      <c r="K160" s="21">
        <f t="shared" si="74"/>
        <v>2</v>
      </c>
      <c r="L160" s="21">
        <f t="shared" si="75"/>
        <v>2</v>
      </c>
      <c r="M160" s="21">
        <f t="shared" si="76"/>
        <v>0</v>
      </c>
      <c r="N160" s="21">
        <f t="shared" si="77"/>
        <v>4</v>
      </c>
      <c r="O160" s="21">
        <f t="shared" si="78"/>
        <v>3</v>
      </c>
      <c r="P160" s="21">
        <f t="shared" si="79"/>
        <v>7</v>
      </c>
      <c r="Q160" s="34" t="str">
        <f t="shared" si="80"/>
        <v>E</v>
      </c>
      <c r="R160" s="34">
        <f t="shared" si="81"/>
        <v>0</v>
      </c>
      <c r="S160" s="34">
        <f t="shared" si="82"/>
        <v>0</v>
      </c>
      <c r="T160" s="23" t="s">
        <v>41</v>
      </c>
    </row>
    <row r="161" spans="1:28">
      <c r="A161" s="24" t="s">
        <v>29</v>
      </c>
      <c r="B161" s="153"/>
      <c r="C161" s="154"/>
      <c r="D161" s="154"/>
      <c r="E161" s="154"/>
      <c r="F161" s="154"/>
      <c r="G161" s="154"/>
      <c r="H161" s="154"/>
      <c r="I161" s="155"/>
      <c r="J161" s="26">
        <f>IF(ISNA(SUM(J153:J160)),"",SUM(J153:J160))</f>
        <v>43</v>
      </c>
      <c r="K161" s="26">
        <f t="shared" ref="K161:P161" si="83">SUM(K153:K160)</f>
        <v>16</v>
      </c>
      <c r="L161" s="26">
        <f t="shared" si="83"/>
        <v>16</v>
      </c>
      <c r="M161" s="26">
        <f t="shared" si="83"/>
        <v>0</v>
      </c>
      <c r="N161" s="26">
        <f t="shared" si="83"/>
        <v>32</v>
      </c>
      <c r="O161" s="26">
        <f t="shared" si="83"/>
        <v>46</v>
      </c>
      <c r="P161" s="26">
        <f t="shared" si="83"/>
        <v>78</v>
      </c>
      <c r="Q161" s="24">
        <f>COUNTIF(Q153:Q160,"E")</f>
        <v>8</v>
      </c>
      <c r="R161" s="24">
        <f>COUNTIF(R153:R160,"C")</f>
        <v>0</v>
      </c>
      <c r="S161" s="24">
        <f>COUNTIF(S153:S160,"VP")</f>
        <v>0</v>
      </c>
      <c r="T161" s="23"/>
    </row>
    <row r="162" spans="1:28" ht="17.25" customHeight="1">
      <c r="A162" s="156" t="s">
        <v>78</v>
      </c>
      <c r="B162" s="157"/>
      <c r="C162" s="157"/>
      <c r="D162" s="157"/>
      <c r="E162" s="157"/>
      <c r="F162" s="157"/>
      <c r="G162" s="157"/>
      <c r="H162" s="157"/>
      <c r="I162" s="157"/>
      <c r="J162" s="157"/>
      <c r="K162" s="157"/>
      <c r="L162" s="157"/>
      <c r="M162" s="157"/>
      <c r="N162" s="157"/>
      <c r="O162" s="157"/>
      <c r="P162" s="157"/>
      <c r="Q162" s="157"/>
      <c r="R162" s="157"/>
      <c r="S162" s="157"/>
      <c r="T162" s="158"/>
    </row>
    <row r="163" spans="1:28">
      <c r="A163" s="38" t="str">
        <f>IF(ISNA(INDEX($A$34:$T$146,MATCH($B163,$B$34:$B$146,0),1)),"",INDEX($A$34:$T$146,MATCH($B163,$B$34:$B$146,0),1))</f>
        <v>ULR4520</v>
      </c>
      <c r="B163" s="148" t="s">
        <v>134</v>
      </c>
      <c r="C163" s="148"/>
      <c r="D163" s="148"/>
      <c r="E163" s="148"/>
      <c r="F163" s="148"/>
      <c r="G163" s="148"/>
      <c r="H163" s="148"/>
      <c r="I163" s="148"/>
      <c r="J163" s="21">
        <f>IF(ISNA(INDEX($A$34:$T$146,MATCH($B163,$B$34:$B$146,0),10)),"",INDEX($A$34:$T$146,MATCH($B163,$B$34:$B$146,0),10))</f>
        <v>4</v>
      </c>
      <c r="K163" s="21">
        <f>IF(ISNA(INDEX($A$34:$T$146,MATCH($B163,$B$34:$B$146,0),11)),"",INDEX($A$34:$T$146,MATCH($B163,$B$34:$B$146,0),11))</f>
        <v>2</v>
      </c>
      <c r="L163" s="21">
        <f>IF(ISNA(INDEX($A$34:$T$146,MATCH($B163,$B$34:$B$146,0),12)),"",INDEX($A$34:$T$146,MATCH($B163,$B$34:$B$146,0),12))</f>
        <v>2</v>
      </c>
      <c r="M163" s="21">
        <f>IF(ISNA(INDEX($A$34:$T$146,MATCH($B163,$B$34:$B$146,0),13)),"",INDEX($A$34:$T$146,MATCH($B163,$B$34:$B$146,0),13))</f>
        <v>0</v>
      </c>
      <c r="N163" s="21">
        <f>IF(ISNA(INDEX($A$34:$T$146,MATCH($B163,$B$34:$B$146,0),14)),"",INDEX($A$34:$T$146,MATCH($B163,$B$34:$B$146,0),14))</f>
        <v>4</v>
      </c>
      <c r="O163" s="21">
        <f>IF(ISNA(INDEX($A$34:$T$146,MATCH($B163,$B$34:$B$146,0),15)),"",INDEX($A$34:$T$146,MATCH($B163,$B$34:$B$146,0),15))</f>
        <v>4</v>
      </c>
      <c r="P163" s="21">
        <f>IF(ISNA(INDEX($A$34:$T$146,MATCH($B163,$B$34:$B$146,0),16)),"",INDEX($A$34:$T$146,MATCH($B163,$B$34:$B$146,0),16))</f>
        <v>8</v>
      </c>
      <c r="Q163" s="34" t="str">
        <f>IF(ISNA(INDEX($A$34:$T$146,MATCH($B163,$B$34:$B$146,0),17)),"",INDEX($A$34:$T$146,MATCH($B163,$B$34:$B$146,0),17))</f>
        <v>E</v>
      </c>
      <c r="R163" s="34">
        <f>IF(ISNA(INDEX($A$34:$T$146,MATCH($B163,$B$34:$B$146,0),18)),"",INDEX($A$34:$T$146,MATCH($B163,$B$34:$B$146,0),18))</f>
        <v>0</v>
      </c>
      <c r="S163" s="34">
        <f>IF(ISNA(INDEX($A$34:$T$146,MATCH($B163,$B$34:$B$146,0),19)),"",INDEX($A$34:$T$146,MATCH($B163,$B$34:$B$146,0),19))</f>
        <v>0</v>
      </c>
      <c r="T163" s="23" t="s">
        <v>41</v>
      </c>
    </row>
    <row r="164" spans="1:28">
      <c r="A164" s="24" t="s">
        <v>29</v>
      </c>
      <c r="B164" s="108"/>
      <c r="C164" s="108"/>
      <c r="D164" s="108"/>
      <c r="E164" s="108"/>
      <c r="F164" s="108"/>
      <c r="G164" s="108"/>
      <c r="H164" s="108"/>
      <c r="I164" s="108"/>
      <c r="J164" s="26">
        <f t="shared" ref="J164:P164" si="84">SUM(J163:J163)</f>
        <v>4</v>
      </c>
      <c r="K164" s="26">
        <f t="shared" si="84"/>
        <v>2</v>
      </c>
      <c r="L164" s="26">
        <f t="shared" si="84"/>
        <v>2</v>
      </c>
      <c r="M164" s="26">
        <f t="shared" si="84"/>
        <v>0</v>
      </c>
      <c r="N164" s="26">
        <f t="shared" si="84"/>
        <v>4</v>
      </c>
      <c r="O164" s="26">
        <f t="shared" si="84"/>
        <v>4</v>
      </c>
      <c r="P164" s="26">
        <f t="shared" si="84"/>
        <v>8</v>
      </c>
      <c r="Q164" s="24">
        <f>COUNTIF(Q163:Q163,"E")</f>
        <v>1</v>
      </c>
      <c r="R164" s="24">
        <f>COUNTIF(R163:R163,"C")</f>
        <v>0</v>
      </c>
      <c r="S164" s="24">
        <f>COUNTIF(S163:S163,"VP")</f>
        <v>0</v>
      </c>
      <c r="T164" s="25"/>
    </row>
    <row r="165" spans="1:28" ht="27" customHeight="1">
      <c r="A165" s="109" t="s">
        <v>55</v>
      </c>
      <c r="B165" s="110"/>
      <c r="C165" s="110"/>
      <c r="D165" s="110"/>
      <c r="E165" s="110"/>
      <c r="F165" s="110"/>
      <c r="G165" s="110"/>
      <c r="H165" s="110"/>
      <c r="I165" s="111"/>
      <c r="J165" s="26">
        <f t="shared" ref="J165:S165" si="85">SUM(J161,J164)</f>
        <v>47</v>
      </c>
      <c r="K165" s="26">
        <f t="shared" si="85"/>
        <v>18</v>
      </c>
      <c r="L165" s="26">
        <f t="shared" si="85"/>
        <v>18</v>
      </c>
      <c r="M165" s="26">
        <f t="shared" si="85"/>
        <v>0</v>
      </c>
      <c r="N165" s="26">
        <f t="shared" si="85"/>
        <v>36</v>
      </c>
      <c r="O165" s="26">
        <f t="shared" si="85"/>
        <v>50</v>
      </c>
      <c r="P165" s="26">
        <f t="shared" si="85"/>
        <v>86</v>
      </c>
      <c r="Q165" s="26">
        <f t="shared" si="85"/>
        <v>9</v>
      </c>
      <c r="R165" s="26">
        <f t="shared" si="85"/>
        <v>0</v>
      </c>
      <c r="S165" s="26">
        <f t="shared" si="85"/>
        <v>0</v>
      </c>
      <c r="T165" s="83" t="s">
        <v>219</v>
      </c>
      <c r="U165" s="91"/>
      <c r="V165" s="91"/>
      <c r="W165" s="91"/>
      <c r="X165" s="91"/>
      <c r="Y165" s="91"/>
      <c r="Z165" s="92"/>
      <c r="AA165" s="92"/>
      <c r="AB165" s="92"/>
    </row>
    <row r="166" spans="1:28">
      <c r="A166" s="112" t="s">
        <v>56</v>
      </c>
      <c r="B166" s="113"/>
      <c r="C166" s="113"/>
      <c r="D166" s="113"/>
      <c r="E166" s="113"/>
      <c r="F166" s="113"/>
      <c r="G166" s="113"/>
      <c r="H166" s="113"/>
      <c r="I166" s="113"/>
      <c r="J166" s="114"/>
      <c r="K166" s="26">
        <f t="shared" ref="K166:P166" si="86">K161*14+K164*12</f>
        <v>248</v>
      </c>
      <c r="L166" s="26">
        <f t="shared" si="86"/>
        <v>248</v>
      </c>
      <c r="M166" s="26">
        <f t="shared" si="86"/>
        <v>0</v>
      </c>
      <c r="N166" s="26">
        <f t="shared" si="86"/>
        <v>496</v>
      </c>
      <c r="O166" s="26">
        <f t="shared" si="86"/>
        <v>692</v>
      </c>
      <c r="P166" s="26">
        <f t="shared" si="86"/>
        <v>1188</v>
      </c>
      <c r="Q166" s="121"/>
      <c r="R166" s="122"/>
      <c r="S166" s="122"/>
      <c r="T166" s="123"/>
    </row>
    <row r="167" spans="1:28">
      <c r="A167" s="115"/>
      <c r="B167" s="116"/>
      <c r="C167" s="116"/>
      <c r="D167" s="116"/>
      <c r="E167" s="116"/>
      <c r="F167" s="116"/>
      <c r="G167" s="116"/>
      <c r="H167" s="116"/>
      <c r="I167" s="116"/>
      <c r="J167" s="117"/>
      <c r="K167" s="127">
        <f>SUM(K166:M166)</f>
        <v>496</v>
      </c>
      <c r="L167" s="128"/>
      <c r="M167" s="129"/>
      <c r="N167" s="150">
        <f>SUM(N166:O166)</f>
        <v>1188</v>
      </c>
      <c r="O167" s="151"/>
      <c r="P167" s="152"/>
      <c r="Q167" s="124"/>
      <c r="R167" s="125"/>
      <c r="S167" s="125"/>
      <c r="T167" s="126"/>
    </row>
    <row r="168" spans="1:28" ht="12.75" customHeight="1"/>
    <row r="169" spans="1:28" ht="23.25" customHeight="1">
      <c r="A169" s="108" t="s">
        <v>68</v>
      </c>
      <c r="B169" s="164"/>
      <c r="C169" s="164"/>
      <c r="D169" s="164"/>
      <c r="E169" s="164"/>
      <c r="F169" s="164"/>
      <c r="G169" s="164"/>
      <c r="H169" s="164"/>
      <c r="I169" s="164"/>
      <c r="J169" s="164"/>
      <c r="K169" s="164"/>
      <c r="L169" s="164"/>
      <c r="M169" s="164"/>
      <c r="N169" s="164"/>
      <c r="O169" s="164"/>
      <c r="P169" s="164"/>
      <c r="Q169" s="164"/>
      <c r="R169" s="164"/>
      <c r="S169" s="164"/>
      <c r="T169" s="164"/>
    </row>
    <row r="170" spans="1:28" ht="26.25" customHeight="1">
      <c r="A170" s="108" t="s">
        <v>31</v>
      </c>
      <c r="B170" s="108" t="s">
        <v>30</v>
      </c>
      <c r="C170" s="108"/>
      <c r="D170" s="108"/>
      <c r="E170" s="108"/>
      <c r="F170" s="108"/>
      <c r="G170" s="108"/>
      <c r="H170" s="108"/>
      <c r="I170" s="108"/>
      <c r="J170" s="149" t="s">
        <v>45</v>
      </c>
      <c r="K170" s="149" t="s">
        <v>28</v>
      </c>
      <c r="L170" s="149"/>
      <c r="M170" s="149"/>
      <c r="N170" s="149" t="s">
        <v>46</v>
      </c>
      <c r="O170" s="149"/>
      <c r="P170" s="149"/>
      <c r="Q170" s="149" t="s">
        <v>27</v>
      </c>
      <c r="R170" s="149"/>
      <c r="S170" s="149"/>
      <c r="T170" s="149" t="s">
        <v>26</v>
      </c>
    </row>
    <row r="171" spans="1:28">
      <c r="A171" s="108"/>
      <c r="B171" s="108"/>
      <c r="C171" s="108"/>
      <c r="D171" s="108"/>
      <c r="E171" s="108"/>
      <c r="F171" s="108"/>
      <c r="G171" s="108"/>
      <c r="H171" s="108"/>
      <c r="I171" s="108"/>
      <c r="J171" s="149"/>
      <c r="K171" s="35" t="s">
        <v>32</v>
      </c>
      <c r="L171" s="35" t="s">
        <v>33</v>
      </c>
      <c r="M171" s="35" t="s">
        <v>34</v>
      </c>
      <c r="N171" s="35" t="s">
        <v>38</v>
      </c>
      <c r="O171" s="35" t="s">
        <v>9</v>
      </c>
      <c r="P171" s="35" t="s">
        <v>35</v>
      </c>
      <c r="Q171" s="35" t="s">
        <v>36</v>
      </c>
      <c r="R171" s="35" t="s">
        <v>32</v>
      </c>
      <c r="S171" s="35" t="s">
        <v>37</v>
      </c>
      <c r="T171" s="149"/>
    </row>
    <row r="172" spans="1:28" ht="18.75" customHeight="1">
      <c r="A172" s="156" t="s">
        <v>65</v>
      </c>
      <c r="B172" s="157"/>
      <c r="C172" s="157"/>
      <c r="D172" s="157"/>
      <c r="E172" s="157"/>
      <c r="F172" s="157"/>
      <c r="G172" s="157"/>
      <c r="H172" s="157"/>
      <c r="I172" s="157"/>
      <c r="J172" s="157"/>
      <c r="K172" s="157"/>
      <c r="L172" s="157"/>
      <c r="M172" s="157"/>
      <c r="N172" s="157"/>
      <c r="O172" s="157"/>
      <c r="P172" s="157"/>
      <c r="Q172" s="157"/>
      <c r="R172" s="157"/>
      <c r="S172" s="157"/>
      <c r="T172" s="158"/>
    </row>
    <row r="173" spans="1:28">
      <c r="A173" s="38" t="str">
        <f t="shared" ref="A173:A188" si="87">IF(ISNA(INDEX($A$34:$T$146,MATCH($B173,$B$34:$B$146,0),1)),"",INDEX($A$34:$T$146,MATCH($B173,$B$34:$B$146,0),1))</f>
        <v>ULR5105</v>
      </c>
      <c r="B173" s="148" t="s">
        <v>144</v>
      </c>
      <c r="C173" s="148"/>
      <c r="D173" s="148"/>
      <c r="E173" s="148"/>
      <c r="F173" s="148"/>
      <c r="G173" s="148"/>
      <c r="H173" s="148"/>
      <c r="I173" s="148"/>
      <c r="J173" s="21">
        <f t="shared" ref="J173:J188" si="88">IF(ISNA(INDEX($A$34:$T$146,MATCH($B173,$B$34:$B$146,0),10)),"",INDEX($A$34:$T$146,MATCH($B173,$B$34:$B$146,0),10))</f>
        <v>4</v>
      </c>
      <c r="K173" s="21">
        <f t="shared" ref="K173:K188" si="89">IF(ISNA(INDEX($A$34:$T$146,MATCH($B173,$B$34:$B$146,0),11)),"",INDEX($A$34:$T$146,MATCH($B173,$B$34:$B$146,0),11))</f>
        <v>2</v>
      </c>
      <c r="L173" s="21">
        <f t="shared" ref="L173:L188" si="90">IF(ISNA(INDEX($A$34:$T$146,MATCH($B173,$B$34:$B$146,0),12)),"",INDEX($A$34:$T$146,MATCH($B173,$B$34:$B$146,0),12))</f>
        <v>2</v>
      </c>
      <c r="M173" s="21">
        <f t="shared" ref="M173:M188" si="91">IF(ISNA(INDEX($A$34:$T$146,MATCH($B173,$B$34:$B$146,0),13)),"",INDEX($A$34:$T$146,MATCH($B173,$B$34:$B$146,0),13))</f>
        <v>0</v>
      </c>
      <c r="N173" s="21">
        <f t="shared" ref="N173:N188" si="92">IF(ISNA(INDEX($A$34:$T$146,MATCH($B173,$B$34:$B$146,0),14)),"",INDEX($A$34:$T$146,MATCH($B173,$B$34:$B$146,0),14))</f>
        <v>4</v>
      </c>
      <c r="O173" s="21">
        <f t="shared" ref="O173:O188" si="93">IF(ISNA(INDEX($A$34:$T$146,MATCH($B173,$B$34:$B$146,0),15)),"",INDEX($A$34:$T$146,MATCH($B173,$B$34:$B$146,0),15))</f>
        <v>3</v>
      </c>
      <c r="P173" s="21">
        <f t="shared" ref="P173:P188" si="94">IF(ISNA(INDEX($A$34:$T$146,MATCH($B173,$B$34:$B$146,0),16)),"",INDEX($A$34:$T$146,MATCH($B173,$B$34:$B$146,0),16))</f>
        <v>7</v>
      </c>
      <c r="Q173" s="34">
        <f t="shared" ref="Q173:Q188" si="95">IF(ISNA(INDEX($A$34:$T$146,MATCH($B173,$B$34:$B$146,0),17)),"",INDEX($A$34:$T$146,MATCH($B173,$B$34:$B$146,0),17))</f>
        <v>0</v>
      </c>
      <c r="R173" s="34" t="str">
        <f t="shared" ref="R173:R188" si="96">IF(ISNA(INDEX($A$34:$T$146,MATCH($B173,$B$34:$B$146,0),18)),"",INDEX($A$34:$T$146,MATCH($B173,$B$34:$B$146,0),18))</f>
        <v>C</v>
      </c>
      <c r="S173" s="34">
        <f t="shared" ref="S173:S188" si="97">IF(ISNA(INDEX($A$34:$T$146,MATCH($B173,$B$34:$B$146,0),19)),"",INDEX($A$34:$T$146,MATCH($B173,$B$34:$B$146,0),19))</f>
        <v>0</v>
      </c>
      <c r="T173" s="20" t="s">
        <v>43</v>
      </c>
    </row>
    <row r="174" spans="1:28">
      <c r="A174" s="38" t="str">
        <f t="shared" si="87"/>
        <v>ULR4206</v>
      </c>
      <c r="B174" s="148" t="s">
        <v>104</v>
      </c>
      <c r="C174" s="148"/>
      <c r="D174" s="148"/>
      <c r="E174" s="148"/>
      <c r="F174" s="148"/>
      <c r="G174" s="148"/>
      <c r="H174" s="148"/>
      <c r="I174" s="148"/>
      <c r="J174" s="21">
        <f t="shared" si="88"/>
        <v>5</v>
      </c>
      <c r="K174" s="21">
        <f t="shared" si="89"/>
        <v>2</v>
      </c>
      <c r="L174" s="21">
        <f t="shared" si="90"/>
        <v>2</v>
      </c>
      <c r="M174" s="21">
        <f t="shared" si="91"/>
        <v>0</v>
      </c>
      <c r="N174" s="21">
        <f t="shared" si="92"/>
        <v>4</v>
      </c>
      <c r="O174" s="21">
        <f t="shared" si="93"/>
        <v>5</v>
      </c>
      <c r="P174" s="21">
        <f t="shared" si="94"/>
        <v>9</v>
      </c>
      <c r="Q174" s="34" t="str">
        <f t="shared" si="95"/>
        <v>E</v>
      </c>
      <c r="R174" s="34">
        <f t="shared" si="96"/>
        <v>0</v>
      </c>
      <c r="S174" s="34">
        <f t="shared" si="97"/>
        <v>0</v>
      </c>
      <c r="T174" s="20" t="s">
        <v>43</v>
      </c>
      <c r="U174" s="248"/>
      <c r="V174" s="248"/>
      <c r="W174" s="248"/>
      <c r="X174" s="248"/>
      <c r="Y174" s="248"/>
    </row>
    <row r="175" spans="1:28">
      <c r="A175" s="38" t="str">
        <f t="shared" si="87"/>
        <v>ULR4209</v>
      </c>
      <c r="B175" s="148" t="s">
        <v>108</v>
      </c>
      <c r="C175" s="148"/>
      <c r="D175" s="148"/>
      <c r="E175" s="148"/>
      <c r="F175" s="148"/>
      <c r="G175" s="148"/>
      <c r="H175" s="148"/>
      <c r="I175" s="148"/>
      <c r="J175" s="21">
        <f t="shared" si="88"/>
        <v>5</v>
      </c>
      <c r="K175" s="21">
        <f t="shared" si="89"/>
        <v>2</v>
      </c>
      <c r="L175" s="21">
        <f t="shared" si="90"/>
        <v>1</v>
      </c>
      <c r="M175" s="21">
        <f t="shared" si="91"/>
        <v>0</v>
      </c>
      <c r="N175" s="21">
        <f t="shared" si="92"/>
        <v>3</v>
      </c>
      <c r="O175" s="21">
        <f t="shared" si="93"/>
        <v>6</v>
      </c>
      <c r="P175" s="21">
        <f t="shared" si="94"/>
        <v>9</v>
      </c>
      <c r="Q175" s="34">
        <f t="shared" si="95"/>
        <v>0</v>
      </c>
      <c r="R175" s="34">
        <f t="shared" si="96"/>
        <v>0</v>
      </c>
      <c r="S175" s="34" t="str">
        <f t="shared" si="97"/>
        <v>VP</v>
      </c>
      <c r="T175" s="20" t="s">
        <v>43</v>
      </c>
      <c r="U175" s="248"/>
      <c r="V175" s="248"/>
      <c r="W175" s="248"/>
      <c r="X175" s="248"/>
      <c r="Y175" s="248"/>
    </row>
    <row r="176" spans="1:28">
      <c r="A176" s="38" t="str">
        <f t="shared" si="87"/>
        <v>ULR4210</v>
      </c>
      <c r="B176" s="148" t="s">
        <v>110</v>
      </c>
      <c r="C176" s="148"/>
      <c r="D176" s="148"/>
      <c r="E176" s="148"/>
      <c r="F176" s="148"/>
      <c r="G176" s="148"/>
      <c r="H176" s="148"/>
      <c r="I176" s="148"/>
      <c r="J176" s="21">
        <f t="shared" si="88"/>
        <v>5</v>
      </c>
      <c r="K176" s="21">
        <f t="shared" si="89"/>
        <v>2</v>
      </c>
      <c r="L176" s="21">
        <f t="shared" si="90"/>
        <v>1</v>
      </c>
      <c r="M176" s="21">
        <f t="shared" si="91"/>
        <v>0</v>
      </c>
      <c r="N176" s="21">
        <f t="shared" si="92"/>
        <v>3</v>
      </c>
      <c r="O176" s="21">
        <f t="shared" si="93"/>
        <v>6</v>
      </c>
      <c r="P176" s="21">
        <f t="shared" si="94"/>
        <v>9</v>
      </c>
      <c r="Q176" s="34" t="str">
        <f t="shared" si="95"/>
        <v>E</v>
      </c>
      <c r="R176" s="34">
        <f t="shared" si="96"/>
        <v>0</v>
      </c>
      <c r="S176" s="34">
        <f t="shared" si="97"/>
        <v>0</v>
      </c>
      <c r="T176" s="20" t="s">
        <v>43</v>
      </c>
      <c r="U176" s="248"/>
      <c r="V176" s="248"/>
      <c r="W176" s="248"/>
      <c r="X176" s="248"/>
      <c r="Y176" s="248"/>
    </row>
    <row r="177" spans="1:25">
      <c r="A177" s="38" t="str">
        <f t="shared" si="87"/>
        <v>ULR4312</v>
      </c>
      <c r="B177" s="148" t="s">
        <v>117</v>
      </c>
      <c r="C177" s="148"/>
      <c r="D177" s="148"/>
      <c r="E177" s="148"/>
      <c r="F177" s="148"/>
      <c r="G177" s="148"/>
      <c r="H177" s="148"/>
      <c r="I177" s="148"/>
      <c r="J177" s="21">
        <f t="shared" si="88"/>
        <v>4</v>
      </c>
      <c r="K177" s="21">
        <f t="shared" si="89"/>
        <v>2</v>
      </c>
      <c r="L177" s="21">
        <f t="shared" si="90"/>
        <v>2</v>
      </c>
      <c r="M177" s="21">
        <f t="shared" si="91"/>
        <v>0</v>
      </c>
      <c r="N177" s="21">
        <f t="shared" si="92"/>
        <v>4</v>
      </c>
      <c r="O177" s="21">
        <f t="shared" si="93"/>
        <v>3</v>
      </c>
      <c r="P177" s="21">
        <f t="shared" si="94"/>
        <v>7</v>
      </c>
      <c r="Q177" s="34" t="str">
        <f t="shared" si="95"/>
        <v>E</v>
      </c>
      <c r="R177" s="34">
        <f t="shared" si="96"/>
        <v>0</v>
      </c>
      <c r="S177" s="34">
        <f t="shared" si="97"/>
        <v>0</v>
      </c>
      <c r="T177" s="20" t="s">
        <v>43</v>
      </c>
      <c r="U177" s="248"/>
      <c r="V177" s="248"/>
      <c r="W177" s="248"/>
      <c r="X177" s="248"/>
      <c r="Y177" s="248"/>
    </row>
    <row r="178" spans="1:25">
      <c r="A178" s="38" t="str">
        <f t="shared" si="87"/>
        <v>ULR4313</v>
      </c>
      <c r="B178" s="148" t="s">
        <v>119</v>
      </c>
      <c r="C178" s="148"/>
      <c r="D178" s="148"/>
      <c r="E178" s="148"/>
      <c r="F178" s="148"/>
      <c r="G178" s="148"/>
      <c r="H178" s="148"/>
      <c r="I178" s="148"/>
      <c r="J178" s="21">
        <f t="shared" si="88"/>
        <v>3</v>
      </c>
      <c r="K178" s="21">
        <f t="shared" si="89"/>
        <v>2</v>
      </c>
      <c r="L178" s="21">
        <f t="shared" si="90"/>
        <v>2</v>
      </c>
      <c r="M178" s="21">
        <f t="shared" si="91"/>
        <v>0</v>
      </c>
      <c r="N178" s="21">
        <f t="shared" si="92"/>
        <v>4</v>
      </c>
      <c r="O178" s="21">
        <f t="shared" si="93"/>
        <v>1</v>
      </c>
      <c r="P178" s="21">
        <f t="shared" si="94"/>
        <v>5</v>
      </c>
      <c r="Q178" s="34">
        <f t="shared" si="95"/>
        <v>0</v>
      </c>
      <c r="R178" s="34" t="str">
        <f t="shared" si="96"/>
        <v>C</v>
      </c>
      <c r="S178" s="34">
        <f t="shared" si="97"/>
        <v>0</v>
      </c>
      <c r="T178" s="20" t="s">
        <v>43</v>
      </c>
      <c r="U178" s="248"/>
      <c r="V178" s="248"/>
      <c r="W178" s="248"/>
      <c r="X178" s="248"/>
      <c r="Y178" s="248"/>
    </row>
    <row r="179" spans="1:25">
      <c r="A179" s="38" t="str">
        <f t="shared" si="87"/>
        <v>ULR4314</v>
      </c>
      <c r="B179" s="148" t="s">
        <v>121</v>
      </c>
      <c r="C179" s="148"/>
      <c r="D179" s="148"/>
      <c r="E179" s="148"/>
      <c r="F179" s="148"/>
      <c r="G179" s="148"/>
      <c r="H179" s="148"/>
      <c r="I179" s="148"/>
      <c r="J179" s="21">
        <f t="shared" si="88"/>
        <v>4</v>
      </c>
      <c r="K179" s="21">
        <f t="shared" si="89"/>
        <v>2</v>
      </c>
      <c r="L179" s="21">
        <f t="shared" si="90"/>
        <v>2</v>
      </c>
      <c r="M179" s="21">
        <f t="shared" si="91"/>
        <v>0</v>
      </c>
      <c r="N179" s="21">
        <f t="shared" si="92"/>
        <v>4</v>
      </c>
      <c r="O179" s="21">
        <f t="shared" si="93"/>
        <v>3</v>
      </c>
      <c r="P179" s="21">
        <f t="shared" si="94"/>
        <v>7</v>
      </c>
      <c r="Q179" s="34" t="str">
        <f t="shared" si="95"/>
        <v>E</v>
      </c>
      <c r="R179" s="34">
        <f t="shared" si="96"/>
        <v>0</v>
      </c>
      <c r="S179" s="34">
        <f t="shared" si="97"/>
        <v>0</v>
      </c>
      <c r="T179" s="20" t="s">
        <v>43</v>
      </c>
      <c r="U179" s="248"/>
      <c r="V179" s="248"/>
      <c r="W179" s="248"/>
      <c r="X179" s="248"/>
      <c r="Y179" s="248"/>
    </row>
    <row r="180" spans="1:25">
      <c r="A180" s="38" t="str">
        <f t="shared" si="87"/>
        <v>ULR5315</v>
      </c>
      <c r="B180" s="148" t="s">
        <v>123</v>
      </c>
      <c r="C180" s="148"/>
      <c r="D180" s="148"/>
      <c r="E180" s="148"/>
      <c r="F180" s="148"/>
      <c r="G180" s="148"/>
      <c r="H180" s="148"/>
      <c r="I180" s="148"/>
      <c r="J180" s="21">
        <f t="shared" si="88"/>
        <v>3</v>
      </c>
      <c r="K180" s="21">
        <f t="shared" si="89"/>
        <v>0</v>
      </c>
      <c r="L180" s="21">
        <f t="shared" si="90"/>
        <v>0</v>
      </c>
      <c r="M180" s="21">
        <f t="shared" si="91"/>
        <v>3</v>
      </c>
      <c r="N180" s="21">
        <f t="shared" si="92"/>
        <v>3</v>
      </c>
      <c r="O180" s="21">
        <f t="shared" si="93"/>
        <v>2</v>
      </c>
      <c r="P180" s="21">
        <f t="shared" si="94"/>
        <v>5</v>
      </c>
      <c r="Q180" s="34">
        <f t="shared" si="95"/>
        <v>0</v>
      </c>
      <c r="R180" s="34" t="str">
        <f t="shared" si="96"/>
        <v>C</v>
      </c>
      <c r="S180" s="34">
        <f t="shared" si="97"/>
        <v>0</v>
      </c>
      <c r="T180" s="20" t="s">
        <v>43</v>
      </c>
      <c r="U180" s="248"/>
      <c r="V180" s="248"/>
      <c r="W180" s="248"/>
      <c r="X180" s="248"/>
      <c r="Y180" s="248"/>
    </row>
    <row r="181" spans="1:25">
      <c r="A181" s="38" t="str">
        <f t="shared" si="87"/>
        <v>ULR5625</v>
      </c>
      <c r="B181" s="148" t="s">
        <v>148</v>
      </c>
      <c r="C181" s="148"/>
      <c r="D181" s="148"/>
      <c r="E181" s="148"/>
      <c r="F181" s="148"/>
      <c r="G181" s="148"/>
      <c r="H181" s="148"/>
      <c r="I181" s="148"/>
      <c r="J181" s="21">
        <f t="shared" si="88"/>
        <v>4</v>
      </c>
      <c r="K181" s="21">
        <f t="shared" si="89"/>
        <v>2</v>
      </c>
      <c r="L181" s="21">
        <f t="shared" si="90"/>
        <v>0</v>
      </c>
      <c r="M181" s="21">
        <f t="shared" si="91"/>
        <v>2</v>
      </c>
      <c r="N181" s="21">
        <f t="shared" si="92"/>
        <v>4</v>
      </c>
      <c r="O181" s="21">
        <f t="shared" si="93"/>
        <v>3</v>
      </c>
      <c r="P181" s="21">
        <f t="shared" si="94"/>
        <v>7</v>
      </c>
      <c r="Q181" s="34">
        <f t="shared" si="95"/>
        <v>0</v>
      </c>
      <c r="R181" s="34" t="str">
        <f t="shared" si="96"/>
        <v>C</v>
      </c>
      <c r="S181" s="34">
        <f t="shared" si="97"/>
        <v>0</v>
      </c>
      <c r="T181" s="20" t="s">
        <v>43</v>
      </c>
      <c r="U181" s="248"/>
      <c r="V181" s="248"/>
      <c r="W181" s="248"/>
      <c r="X181" s="248"/>
      <c r="Y181" s="248"/>
    </row>
    <row r="182" spans="1:25">
      <c r="A182" s="38" t="str">
        <f t="shared" si="87"/>
        <v>ULR5421</v>
      </c>
      <c r="B182" s="148" t="s">
        <v>150</v>
      </c>
      <c r="C182" s="148"/>
      <c r="D182" s="148"/>
      <c r="E182" s="148"/>
      <c r="F182" s="148"/>
      <c r="G182" s="148"/>
      <c r="H182" s="148"/>
      <c r="I182" s="148"/>
      <c r="J182" s="21">
        <f t="shared" si="88"/>
        <v>3</v>
      </c>
      <c r="K182" s="21">
        <f t="shared" si="89"/>
        <v>2</v>
      </c>
      <c r="L182" s="21">
        <f t="shared" si="90"/>
        <v>2</v>
      </c>
      <c r="M182" s="21">
        <f t="shared" si="91"/>
        <v>0</v>
      </c>
      <c r="N182" s="21">
        <f t="shared" si="92"/>
        <v>4</v>
      </c>
      <c r="O182" s="21">
        <f t="shared" si="93"/>
        <v>1</v>
      </c>
      <c r="P182" s="21">
        <f t="shared" si="94"/>
        <v>5</v>
      </c>
      <c r="Q182" s="34" t="str">
        <f t="shared" si="95"/>
        <v>E</v>
      </c>
      <c r="R182" s="34">
        <f t="shared" si="96"/>
        <v>0</v>
      </c>
      <c r="S182" s="34">
        <f t="shared" si="97"/>
        <v>0</v>
      </c>
      <c r="T182" s="20" t="s">
        <v>43</v>
      </c>
      <c r="U182" s="248"/>
      <c r="V182" s="248"/>
      <c r="W182" s="248"/>
      <c r="X182" s="248"/>
      <c r="Y182" s="248"/>
    </row>
    <row r="183" spans="1:25">
      <c r="A183" s="38" t="str">
        <f t="shared" si="87"/>
        <v>ULR5423</v>
      </c>
      <c r="B183" s="148" t="s">
        <v>154</v>
      </c>
      <c r="C183" s="148"/>
      <c r="D183" s="148"/>
      <c r="E183" s="148"/>
      <c r="F183" s="148"/>
      <c r="G183" s="148"/>
      <c r="H183" s="148"/>
      <c r="I183" s="148"/>
      <c r="J183" s="21">
        <f t="shared" si="88"/>
        <v>4</v>
      </c>
      <c r="K183" s="21">
        <f t="shared" si="89"/>
        <v>2</v>
      </c>
      <c r="L183" s="21">
        <f t="shared" si="90"/>
        <v>2</v>
      </c>
      <c r="M183" s="21">
        <f t="shared" si="91"/>
        <v>0</v>
      </c>
      <c r="N183" s="21">
        <f t="shared" si="92"/>
        <v>4</v>
      </c>
      <c r="O183" s="21">
        <f t="shared" si="93"/>
        <v>3</v>
      </c>
      <c r="P183" s="21">
        <f t="shared" si="94"/>
        <v>7</v>
      </c>
      <c r="Q183" s="34" t="str">
        <f t="shared" si="95"/>
        <v>E</v>
      </c>
      <c r="R183" s="34">
        <f t="shared" si="96"/>
        <v>0</v>
      </c>
      <c r="S183" s="34">
        <f t="shared" si="97"/>
        <v>0</v>
      </c>
      <c r="T183" s="20" t="s">
        <v>43</v>
      </c>
      <c r="U183" s="248"/>
      <c r="V183" s="248"/>
      <c r="W183" s="248"/>
      <c r="X183" s="248"/>
      <c r="Y183" s="248"/>
    </row>
    <row r="184" spans="1:25">
      <c r="A184" s="38" t="str">
        <f t="shared" si="87"/>
        <v>ULR5424</v>
      </c>
      <c r="B184" s="148" t="s">
        <v>127</v>
      </c>
      <c r="C184" s="148"/>
      <c r="D184" s="148"/>
      <c r="E184" s="148"/>
      <c r="F184" s="148"/>
      <c r="G184" s="148"/>
      <c r="H184" s="148"/>
      <c r="I184" s="148"/>
      <c r="J184" s="21">
        <f t="shared" si="88"/>
        <v>3</v>
      </c>
      <c r="K184" s="21">
        <f t="shared" si="89"/>
        <v>0</v>
      </c>
      <c r="L184" s="21">
        <f t="shared" si="90"/>
        <v>0</v>
      </c>
      <c r="M184" s="21">
        <f t="shared" si="91"/>
        <v>2</v>
      </c>
      <c r="N184" s="21">
        <f t="shared" si="92"/>
        <v>2</v>
      </c>
      <c r="O184" s="21">
        <f t="shared" si="93"/>
        <v>3</v>
      </c>
      <c r="P184" s="21">
        <f t="shared" si="94"/>
        <v>5</v>
      </c>
      <c r="Q184" s="34">
        <f t="shared" si="95"/>
        <v>0</v>
      </c>
      <c r="R184" s="34" t="str">
        <f t="shared" si="96"/>
        <v>C</v>
      </c>
      <c r="S184" s="34">
        <f t="shared" si="97"/>
        <v>0</v>
      </c>
      <c r="T184" s="20" t="s">
        <v>43</v>
      </c>
      <c r="U184" s="248"/>
      <c r="V184" s="248"/>
      <c r="W184" s="248"/>
      <c r="X184" s="248"/>
      <c r="Y184" s="248"/>
    </row>
    <row r="185" spans="1:25">
      <c r="A185" s="38" t="str">
        <f t="shared" si="87"/>
        <v>ULR4521</v>
      </c>
      <c r="B185" s="148" t="s">
        <v>131</v>
      </c>
      <c r="C185" s="148"/>
      <c r="D185" s="148"/>
      <c r="E185" s="148"/>
      <c r="F185" s="148"/>
      <c r="G185" s="148"/>
      <c r="H185" s="148"/>
      <c r="I185" s="148"/>
      <c r="J185" s="21">
        <f t="shared" si="88"/>
        <v>5</v>
      </c>
      <c r="K185" s="21">
        <f t="shared" si="89"/>
        <v>2</v>
      </c>
      <c r="L185" s="21">
        <f t="shared" si="90"/>
        <v>2</v>
      </c>
      <c r="M185" s="21">
        <f t="shared" si="91"/>
        <v>0</v>
      </c>
      <c r="N185" s="21">
        <f t="shared" si="92"/>
        <v>4</v>
      </c>
      <c r="O185" s="21">
        <f t="shared" si="93"/>
        <v>5</v>
      </c>
      <c r="P185" s="21">
        <f t="shared" si="94"/>
        <v>9</v>
      </c>
      <c r="Q185" s="34" t="str">
        <f t="shared" si="95"/>
        <v>E</v>
      </c>
      <c r="R185" s="34">
        <f t="shared" si="96"/>
        <v>0</v>
      </c>
      <c r="S185" s="34">
        <f t="shared" si="97"/>
        <v>0</v>
      </c>
      <c r="T185" s="20" t="s">
        <v>43</v>
      </c>
      <c r="U185" s="248"/>
      <c r="V185" s="248"/>
      <c r="W185" s="248"/>
      <c r="X185" s="248"/>
      <c r="Y185" s="248"/>
    </row>
    <row r="186" spans="1:25">
      <c r="A186" s="38" t="str">
        <f t="shared" si="87"/>
        <v>ULR5522</v>
      </c>
      <c r="B186" s="148" t="s">
        <v>157</v>
      </c>
      <c r="C186" s="148"/>
      <c r="D186" s="148"/>
      <c r="E186" s="148"/>
      <c r="F186" s="148"/>
      <c r="G186" s="148"/>
      <c r="H186" s="148"/>
      <c r="I186" s="148"/>
      <c r="J186" s="21">
        <f t="shared" si="88"/>
        <v>5</v>
      </c>
      <c r="K186" s="21">
        <f t="shared" si="89"/>
        <v>2</v>
      </c>
      <c r="L186" s="21">
        <f t="shared" si="90"/>
        <v>2</v>
      </c>
      <c r="M186" s="21">
        <f t="shared" si="91"/>
        <v>0</v>
      </c>
      <c r="N186" s="21">
        <f t="shared" si="92"/>
        <v>4</v>
      </c>
      <c r="O186" s="21">
        <f t="shared" si="93"/>
        <v>5</v>
      </c>
      <c r="P186" s="21">
        <f t="shared" si="94"/>
        <v>9</v>
      </c>
      <c r="Q186" s="34" t="str">
        <f t="shared" si="95"/>
        <v>E</v>
      </c>
      <c r="R186" s="34">
        <f t="shared" si="96"/>
        <v>0</v>
      </c>
      <c r="S186" s="34">
        <f t="shared" si="97"/>
        <v>0</v>
      </c>
      <c r="T186" s="20" t="s">
        <v>43</v>
      </c>
      <c r="U186" s="248"/>
      <c r="V186" s="248"/>
      <c r="W186" s="248"/>
      <c r="X186" s="248"/>
      <c r="Y186" s="248"/>
    </row>
    <row r="187" spans="1:25">
      <c r="A187" s="38" t="str">
        <f t="shared" si="87"/>
        <v>ULR5523</v>
      </c>
      <c r="B187" s="148" t="s">
        <v>158</v>
      </c>
      <c r="C187" s="148"/>
      <c r="D187" s="148"/>
      <c r="E187" s="148"/>
      <c r="F187" s="148"/>
      <c r="G187" s="148"/>
      <c r="H187" s="148"/>
      <c r="I187" s="148"/>
      <c r="J187" s="21">
        <f t="shared" si="88"/>
        <v>4</v>
      </c>
      <c r="K187" s="21">
        <f t="shared" si="89"/>
        <v>2</v>
      </c>
      <c r="L187" s="21">
        <f t="shared" si="90"/>
        <v>2</v>
      </c>
      <c r="M187" s="21">
        <f t="shared" si="91"/>
        <v>0</v>
      </c>
      <c r="N187" s="21">
        <f t="shared" si="92"/>
        <v>4</v>
      </c>
      <c r="O187" s="21">
        <f t="shared" si="93"/>
        <v>3</v>
      </c>
      <c r="P187" s="21">
        <f t="shared" si="94"/>
        <v>7</v>
      </c>
      <c r="Q187" s="34" t="str">
        <f t="shared" si="95"/>
        <v>E</v>
      </c>
      <c r="R187" s="34">
        <f t="shared" si="96"/>
        <v>0</v>
      </c>
      <c r="S187" s="34">
        <f t="shared" si="97"/>
        <v>0</v>
      </c>
      <c r="T187" s="20" t="s">
        <v>43</v>
      </c>
      <c r="U187" s="248"/>
      <c r="V187" s="248"/>
      <c r="W187" s="248"/>
      <c r="X187" s="248"/>
      <c r="Y187" s="248"/>
    </row>
    <row r="188" spans="1:25" s="42" customFormat="1" ht="15">
      <c r="A188" s="38" t="str">
        <f t="shared" si="87"/>
        <v>ULR5524</v>
      </c>
      <c r="B188" s="139" t="s">
        <v>160</v>
      </c>
      <c r="C188" s="140"/>
      <c r="D188" s="140"/>
      <c r="E188" s="140"/>
      <c r="F188" s="140"/>
      <c r="G188" s="140"/>
      <c r="H188" s="140"/>
      <c r="I188" s="141"/>
      <c r="J188" s="21">
        <f t="shared" si="88"/>
        <v>3</v>
      </c>
      <c r="K188" s="21">
        <f t="shared" si="89"/>
        <v>0</v>
      </c>
      <c r="L188" s="21">
        <f t="shared" si="90"/>
        <v>2</v>
      </c>
      <c r="M188" s="21">
        <f t="shared" si="91"/>
        <v>0</v>
      </c>
      <c r="N188" s="21">
        <f t="shared" si="92"/>
        <v>2</v>
      </c>
      <c r="O188" s="21">
        <f t="shared" si="93"/>
        <v>3</v>
      </c>
      <c r="P188" s="21">
        <f t="shared" si="94"/>
        <v>5</v>
      </c>
      <c r="Q188" s="34">
        <f t="shared" si="95"/>
        <v>0</v>
      </c>
      <c r="R188" s="34" t="str">
        <f t="shared" si="96"/>
        <v>C</v>
      </c>
      <c r="S188" s="34">
        <f t="shared" si="97"/>
        <v>0</v>
      </c>
      <c r="T188" s="43" t="s">
        <v>43</v>
      </c>
    </row>
    <row r="189" spans="1:25" s="70" customFormat="1" ht="15.75">
      <c r="A189" s="64"/>
      <c r="B189" s="95" t="s">
        <v>122</v>
      </c>
      <c r="C189" s="95"/>
      <c r="D189" s="95"/>
      <c r="E189" s="95"/>
      <c r="F189" s="95"/>
      <c r="G189" s="95"/>
      <c r="H189" s="95"/>
      <c r="I189" s="96"/>
      <c r="J189" s="12">
        <v>6</v>
      </c>
      <c r="K189" s="12">
        <v>2</v>
      </c>
      <c r="L189" s="12">
        <v>1</v>
      </c>
      <c r="M189" s="12">
        <v>0</v>
      </c>
      <c r="N189" s="71">
        <f t="shared" ref="N189:N191" si="98">K189+L189+M189</f>
        <v>3</v>
      </c>
      <c r="O189" s="21">
        <f t="shared" ref="O189:O192" si="99">P189-N189</f>
        <v>8</v>
      </c>
      <c r="P189" s="21">
        <f t="shared" ref="P189:P192" si="100">ROUND(PRODUCT(J189,25)/14,0)</f>
        <v>11</v>
      </c>
      <c r="Q189" s="27"/>
      <c r="R189" s="12" t="s">
        <v>32</v>
      </c>
      <c r="S189" s="28"/>
      <c r="T189" s="12" t="s">
        <v>43</v>
      </c>
    </row>
    <row r="190" spans="1:25" s="70" customFormat="1">
      <c r="A190" s="63"/>
      <c r="B190" s="95" t="s">
        <v>126</v>
      </c>
      <c r="C190" s="95"/>
      <c r="D190" s="95"/>
      <c r="E190" s="95"/>
      <c r="F190" s="95"/>
      <c r="G190" s="95"/>
      <c r="H190" s="95"/>
      <c r="I190" s="96"/>
      <c r="J190" s="12">
        <v>6</v>
      </c>
      <c r="K190" s="12">
        <v>2</v>
      </c>
      <c r="L190" s="12">
        <v>1</v>
      </c>
      <c r="M190" s="12">
        <v>0</v>
      </c>
      <c r="N190" s="71">
        <f t="shared" si="98"/>
        <v>3</v>
      </c>
      <c r="O190" s="21">
        <f t="shared" si="99"/>
        <v>8</v>
      </c>
      <c r="P190" s="21">
        <f t="shared" si="100"/>
        <v>11</v>
      </c>
      <c r="Q190" s="27"/>
      <c r="R190" s="12" t="s">
        <v>32</v>
      </c>
      <c r="S190" s="28"/>
      <c r="T190" s="12" t="s">
        <v>43</v>
      </c>
    </row>
    <row r="191" spans="1:25" s="70" customFormat="1">
      <c r="A191" s="45"/>
      <c r="B191" s="95" t="s">
        <v>132</v>
      </c>
      <c r="C191" s="95"/>
      <c r="D191" s="95"/>
      <c r="E191" s="95"/>
      <c r="F191" s="95"/>
      <c r="G191" s="95"/>
      <c r="H191" s="95"/>
      <c r="I191" s="96"/>
      <c r="J191" s="12">
        <v>4</v>
      </c>
      <c r="K191" s="12">
        <v>2</v>
      </c>
      <c r="L191" s="12">
        <v>2</v>
      </c>
      <c r="M191" s="12">
        <v>0</v>
      </c>
      <c r="N191" s="71">
        <f t="shared" si="98"/>
        <v>4</v>
      </c>
      <c r="O191" s="21">
        <f t="shared" si="99"/>
        <v>3</v>
      </c>
      <c r="P191" s="21">
        <f t="shared" si="100"/>
        <v>7</v>
      </c>
      <c r="Q191" s="27"/>
      <c r="R191" s="12" t="s">
        <v>32</v>
      </c>
      <c r="S191" s="28"/>
      <c r="T191" s="12" t="s">
        <v>43</v>
      </c>
    </row>
    <row r="192" spans="1:25" s="70" customFormat="1">
      <c r="A192" s="45"/>
      <c r="B192" s="95" t="s">
        <v>168</v>
      </c>
      <c r="C192" s="95"/>
      <c r="D192" s="95"/>
      <c r="E192" s="95"/>
      <c r="F192" s="95"/>
      <c r="G192" s="95"/>
      <c r="H192" s="95"/>
      <c r="I192" s="96"/>
      <c r="J192" s="12">
        <v>4</v>
      </c>
      <c r="K192" s="12">
        <v>2</v>
      </c>
      <c r="L192" s="12">
        <v>2</v>
      </c>
      <c r="M192" s="12">
        <v>0</v>
      </c>
      <c r="N192" s="71">
        <f>K192+L192+M192</f>
        <v>4</v>
      </c>
      <c r="O192" s="21">
        <f t="shared" si="99"/>
        <v>3</v>
      </c>
      <c r="P192" s="21">
        <f t="shared" si="100"/>
        <v>7</v>
      </c>
      <c r="Q192" s="27"/>
      <c r="R192" s="12" t="s">
        <v>32</v>
      </c>
      <c r="S192" s="28"/>
      <c r="T192" s="12" t="s">
        <v>43</v>
      </c>
    </row>
    <row r="193" spans="1:27">
      <c r="A193" s="24" t="s">
        <v>29</v>
      </c>
      <c r="B193" s="153"/>
      <c r="C193" s="154"/>
      <c r="D193" s="154"/>
      <c r="E193" s="154"/>
      <c r="F193" s="154"/>
      <c r="G193" s="154"/>
      <c r="H193" s="154"/>
      <c r="I193" s="155"/>
      <c r="J193" s="26">
        <f t="shared" ref="J193:P193" si="101">SUM(J173:J192)</f>
        <v>84</v>
      </c>
      <c r="K193" s="26">
        <f t="shared" si="101"/>
        <v>34</v>
      </c>
      <c r="L193" s="26">
        <f t="shared" si="101"/>
        <v>30</v>
      </c>
      <c r="M193" s="26">
        <f t="shared" si="101"/>
        <v>7</v>
      </c>
      <c r="N193" s="26">
        <f t="shared" si="101"/>
        <v>71</v>
      </c>
      <c r="O193" s="26">
        <f t="shared" si="101"/>
        <v>77</v>
      </c>
      <c r="P193" s="26">
        <f t="shared" si="101"/>
        <v>148</v>
      </c>
      <c r="Q193" s="24">
        <f>COUNTIF(Q173:Q192,"E")</f>
        <v>9</v>
      </c>
      <c r="R193" s="24">
        <f>COUNTIF(R173:R192,"C")</f>
        <v>10</v>
      </c>
      <c r="S193" s="24">
        <f>COUNTIF(S173:S192,"VP")</f>
        <v>1</v>
      </c>
      <c r="T193" s="20"/>
    </row>
    <row r="194" spans="1:27" ht="18" customHeight="1">
      <c r="A194" s="156" t="s">
        <v>79</v>
      </c>
      <c r="B194" s="157"/>
      <c r="C194" s="157"/>
      <c r="D194" s="157"/>
      <c r="E194" s="157"/>
      <c r="F194" s="157"/>
      <c r="G194" s="157"/>
      <c r="H194" s="157"/>
      <c r="I194" s="157"/>
      <c r="J194" s="157"/>
      <c r="K194" s="157"/>
      <c r="L194" s="157"/>
      <c r="M194" s="157"/>
      <c r="N194" s="157"/>
      <c r="O194" s="157"/>
      <c r="P194" s="157"/>
      <c r="Q194" s="157"/>
      <c r="R194" s="157"/>
      <c r="S194" s="157"/>
      <c r="T194" s="158"/>
    </row>
    <row r="195" spans="1:27">
      <c r="A195" s="38" t="str">
        <f>IF(ISNA(INDEX($A$34:$T$146,MATCH($B195,$B$34:$B$146,0),1)),"",INDEX($A$34:$T$146,MATCH($B195,$B$34:$B$146,0),1))</f>
        <v>ULR5622</v>
      </c>
      <c r="B195" s="148" t="s">
        <v>137</v>
      </c>
      <c r="C195" s="148"/>
      <c r="D195" s="148"/>
      <c r="E195" s="148"/>
      <c r="F195" s="148"/>
      <c r="G195" s="148"/>
      <c r="H195" s="148"/>
      <c r="I195" s="148"/>
      <c r="J195" s="21">
        <f>IF(ISNA(INDEX($A$34:$T$146,MATCH($B195,$B$34:$B$146,0),10)),"",INDEX($A$34:$T$146,MATCH($B195,$B$34:$B$146,0),10))</f>
        <v>4</v>
      </c>
      <c r="K195" s="21">
        <f>IF(ISNA(INDEX($A$34:$T$146,MATCH($B195,$B$34:$B$146,0),11)),"",INDEX($A$34:$T$146,MATCH($B195,$B$34:$B$146,0),11))</f>
        <v>2</v>
      </c>
      <c r="L195" s="21">
        <f>IF(ISNA(INDEX($A$34:$T$146,MATCH($B195,$B$34:$B$146,0),12)),"",INDEX($A$34:$T$146,MATCH($B195,$B$34:$B$146,0),12))</f>
        <v>2</v>
      </c>
      <c r="M195" s="21">
        <f>IF(ISNA(INDEX($A$34:$T$146,MATCH($B195,$B$34:$B$146,0),13)),"",INDEX($A$34:$T$146,MATCH($B195,$B$34:$B$146,0),13))</f>
        <v>0</v>
      </c>
      <c r="N195" s="21">
        <f>IF(ISNA(INDEX($A$34:$T$146,MATCH($B195,$B$34:$B$146,0),14)),"",INDEX($A$34:$T$146,MATCH($B195,$B$34:$B$146,0),14))</f>
        <v>4</v>
      </c>
      <c r="O195" s="21">
        <f>IF(ISNA(INDEX($A$34:$T$146,MATCH($B195,$B$34:$B$146,0),15)),"",INDEX($A$34:$T$146,MATCH($B195,$B$34:$B$146,0),15))</f>
        <v>4</v>
      </c>
      <c r="P195" s="21">
        <f>IF(ISNA(INDEX($A$34:$T$146,MATCH($B195,$B$34:$B$146,0),16)),"",INDEX($A$34:$T$146,MATCH($B195,$B$34:$B$146,0),16))</f>
        <v>8</v>
      </c>
      <c r="Q195" s="34" t="str">
        <f>IF(ISNA(INDEX($A$34:$T$146,MATCH($B195,$B$34:$B$146,0),17)),"",INDEX($A$34:$T$146,MATCH($B195,$B$34:$B$146,0),17))</f>
        <v>E</v>
      </c>
      <c r="R195" s="34">
        <f>IF(ISNA(INDEX($A$34:$T$146,MATCH($B195,$B$34:$B$146,0),18)),"",INDEX($A$34:$T$146,MATCH($B195,$B$34:$B$146,0),18))</f>
        <v>0</v>
      </c>
      <c r="S195" s="34">
        <f>IF(ISNA(INDEX($A$34:$T$146,MATCH($B195,$B$34:$B$146,0),19)),"",INDEX($A$34:$T$146,MATCH($B195,$B$34:$B$146,0),19))</f>
        <v>0</v>
      </c>
      <c r="T195" s="20" t="s">
        <v>43</v>
      </c>
    </row>
    <row r="196" spans="1:27">
      <c r="A196" s="38" t="str">
        <f>IF(ISNA(INDEX($A$34:$T$146,MATCH($B196,$B$34:$B$146,0),1)),"",INDEX($A$34:$T$146,MATCH($B196,$B$34:$B$146,0),1))</f>
        <v>ULR5623</v>
      </c>
      <c r="B196" s="148" t="s">
        <v>165</v>
      </c>
      <c r="C196" s="148"/>
      <c r="D196" s="148"/>
      <c r="E196" s="148"/>
      <c r="F196" s="148"/>
      <c r="G196" s="148"/>
      <c r="H196" s="148"/>
      <c r="I196" s="148"/>
      <c r="J196" s="21">
        <f>IF(ISNA(INDEX($A$34:$T$146,MATCH($B196,$B$34:$B$146,0),10)),"",INDEX($A$34:$T$146,MATCH($B196,$B$34:$B$146,0),10))</f>
        <v>4</v>
      </c>
      <c r="K196" s="21">
        <f>IF(ISNA(INDEX($A$34:$T$146,MATCH($B196,$B$34:$B$146,0),11)),"",INDEX($A$34:$T$146,MATCH($B196,$B$34:$B$146,0),11))</f>
        <v>2</v>
      </c>
      <c r="L196" s="21">
        <f>IF(ISNA(INDEX($A$34:$T$146,MATCH($B196,$B$34:$B$146,0),12)),"",INDEX($A$34:$T$146,MATCH($B196,$B$34:$B$146,0),12))</f>
        <v>2</v>
      </c>
      <c r="M196" s="21">
        <f>IF(ISNA(INDEX($A$34:$T$146,MATCH($B196,$B$34:$B$146,0),13)),"",INDEX($A$34:$T$146,MATCH($B196,$B$34:$B$146,0),13))</f>
        <v>0</v>
      </c>
      <c r="N196" s="21">
        <f>IF(ISNA(INDEX($A$34:$T$146,MATCH($B196,$B$34:$B$146,0),14)),"",INDEX($A$34:$T$146,MATCH($B196,$B$34:$B$146,0),14))</f>
        <v>4</v>
      </c>
      <c r="O196" s="21">
        <f>IF(ISNA(INDEX($A$34:$T$146,MATCH($B196,$B$34:$B$146,0),15)),"",INDEX($A$34:$T$146,MATCH($B196,$B$34:$B$146,0),15))</f>
        <v>4</v>
      </c>
      <c r="P196" s="21">
        <f>IF(ISNA(INDEX($A$34:$T$146,MATCH($B196,$B$34:$B$146,0),16)),"",INDEX($A$34:$T$146,MATCH($B196,$B$34:$B$146,0),16))</f>
        <v>8</v>
      </c>
      <c r="Q196" s="34" t="str">
        <f>IF(ISNA(INDEX($A$34:$T$146,MATCH($B196,$B$34:$B$146,0),17)),"",INDEX($A$34:$T$146,MATCH($B196,$B$34:$B$146,0),17))</f>
        <v>E</v>
      </c>
      <c r="R196" s="34">
        <f>IF(ISNA(INDEX($A$34:$T$146,MATCH($B196,$B$34:$B$146,0),18)),"",INDEX($A$34:$T$146,MATCH($B196,$B$34:$B$146,0),18))</f>
        <v>0</v>
      </c>
      <c r="S196" s="34">
        <f>IF(ISNA(INDEX($A$34:$T$146,MATCH($B196,$B$34:$B$146,0),19)),"",INDEX($A$34:$T$146,MATCH($B196,$B$34:$B$146,0),19))</f>
        <v>0</v>
      </c>
      <c r="T196" s="20" t="s">
        <v>43</v>
      </c>
    </row>
    <row r="197" spans="1:27">
      <c r="A197" s="38" t="str">
        <f>IF(ISNA(INDEX($A$34:$T$146,MATCH($B197,$B$34:$B$146,0),1)),"",INDEX($A$34:$T$146,MATCH($B197,$B$34:$B$146,0),1))</f>
        <v>ULR5624</v>
      </c>
      <c r="B197" s="148" t="s">
        <v>167</v>
      </c>
      <c r="C197" s="148"/>
      <c r="D197" s="148"/>
      <c r="E197" s="148"/>
      <c r="F197" s="148"/>
      <c r="G197" s="148"/>
      <c r="H197" s="148"/>
      <c r="I197" s="148"/>
      <c r="J197" s="21">
        <f>IF(ISNA(INDEX($A$34:$T$146,MATCH($B197,$B$34:$B$146,0),10)),"",INDEX($A$34:$T$146,MATCH($B197,$B$34:$B$146,0),10))</f>
        <v>4</v>
      </c>
      <c r="K197" s="21">
        <f>IF(ISNA(INDEX($A$34:$T$146,MATCH($B197,$B$34:$B$146,0),11)),"",INDEX($A$34:$T$146,MATCH($B197,$B$34:$B$146,0),11))</f>
        <v>2</v>
      </c>
      <c r="L197" s="21">
        <f>IF(ISNA(INDEX($A$34:$T$146,MATCH($B197,$B$34:$B$146,0),12)),"",INDEX($A$34:$T$146,MATCH($B197,$B$34:$B$146,0),12))</f>
        <v>2</v>
      </c>
      <c r="M197" s="21">
        <f>IF(ISNA(INDEX($A$34:$T$146,MATCH($B197,$B$34:$B$146,0),13)),"",INDEX($A$34:$T$146,MATCH($B197,$B$34:$B$146,0),13))</f>
        <v>0</v>
      </c>
      <c r="N197" s="21">
        <f>IF(ISNA(INDEX($A$34:$T$146,MATCH($B197,$B$34:$B$146,0),14)),"",INDEX($A$34:$T$146,MATCH($B197,$B$34:$B$146,0),14))</f>
        <v>4</v>
      </c>
      <c r="O197" s="21">
        <f>IF(ISNA(INDEX($A$34:$T$146,MATCH($B197,$B$34:$B$146,0),15)),"",INDEX($A$34:$T$146,MATCH($B197,$B$34:$B$146,0),15))</f>
        <v>4</v>
      </c>
      <c r="P197" s="21">
        <f>IF(ISNA(INDEX($A$34:$T$146,MATCH($B197,$B$34:$B$146,0),16)),"",INDEX($A$34:$T$146,MATCH($B197,$B$34:$B$146,0),16))</f>
        <v>8</v>
      </c>
      <c r="Q197" s="34" t="str">
        <f>IF(ISNA(INDEX($A$34:$T$146,MATCH($B197,$B$34:$B$146,0),17)),"",INDEX($A$34:$T$146,MATCH($B197,$B$34:$B$146,0),17))</f>
        <v>E</v>
      </c>
      <c r="R197" s="34">
        <f>IF(ISNA(INDEX($A$34:$T$146,MATCH($B197,$B$34:$B$146,0),18)),"",INDEX($A$34:$T$146,MATCH($B197,$B$34:$B$146,0),18))</f>
        <v>0</v>
      </c>
      <c r="S197" s="34">
        <f>IF(ISNA(INDEX($A$34:$T$146,MATCH($B197,$B$34:$B$146,0),19)),"",INDEX($A$34:$T$146,MATCH($B197,$B$34:$B$146,0),19))</f>
        <v>0</v>
      </c>
      <c r="T197" s="20" t="s">
        <v>43</v>
      </c>
    </row>
    <row r="198" spans="1:27" s="70" customFormat="1">
      <c r="A198" s="45"/>
      <c r="B198" s="95" t="s">
        <v>213</v>
      </c>
      <c r="C198" s="95"/>
      <c r="D198" s="95"/>
      <c r="E198" s="95"/>
      <c r="F198" s="95"/>
      <c r="G198" s="95"/>
      <c r="H198" s="95"/>
      <c r="I198" s="96"/>
      <c r="J198" s="12">
        <v>5</v>
      </c>
      <c r="K198" s="12">
        <v>2</v>
      </c>
      <c r="L198" s="12">
        <v>1</v>
      </c>
      <c r="M198" s="12">
        <v>0</v>
      </c>
      <c r="N198" s="71">
        <f t="shared" ref="N198:N199" si="102">K198+L198+M198</f>
        <v>3</v>
      </c>
      <c r="O198" s="21">
        <f t="shared" ref="O198:O199" si="103">P198-N198</f>
        <v>7</v>
      </c>
      <c r="P198" s="21">
        <f t="shared" ref="P198:P199" si="104">ROUND(PRODUCT(J198,25)/12,0)</f>
        <v>10</v>
      </c>
      <c r="Q198" s="27"/>
      <c r="R198" s="12" t="s">
        <v>32</v>
      </c>
      <c r="S198" s="28"/>
      <c r="T198" s="12" t="s">
        <v>43</v>
      </c>
    </row>
    <row r="199" spans="1:27" s="70" customFormat="1">
      <c r="A199" s="45"/>
      <c r="B199" s="95" t="s">
        <v>214</v>
      </c>
      <c r="C199" s="95"/>
      <c r="D199" s="95"/>
      <c r="E199" s="95"/>
      <c r="F199" s="95"/>
      <c r="G199" s="95"/>
      <c r="H199" s="95"/>
      <c r="I199" s="96"/>
      <c r="J199" s="12">
        <v>5</v>
      </c>
      <c r="K199" s="12">
        <v>2</v>
      </c>
      <c r="L199" s="12">
        <v>1</v>
      </c>
      <c r="M199" s="12">
        <v>0</v>
      </c>
      <c r="N199" s="71">
        <f t="shared" si="102"/>
        <v>3</v>
      </c>
      <c r="O199" s="21">
        <f t="shared" si="103"/>
        <v>7</v>
      </c>
      <c r="P199" s="21">
        <f t="shared" si="104"/>
        <v>10</v>
      </c>
      <c r="Q199" s="27"/>
      <c r="R199" s="12" t="s">
        <v>32</v>
      </c>
      <c r="S199" s="28"/>
      <c r="T199" s="12" t="s">
        <v>43</v>
      </c>
    </row>
    <row r="200" spans="1:27">
      <c r="A200" s="24" t="s">
        <v>29</v>
      </c>
      <c r="B200" s="108"/>
      <c r="C200" s="108"/>
      <c r="D200" s="108"/>
      <c r="E200" s="108"/>
      <c r="F200" s="108"/>
      <c r="G200" s="108"/>
      <c r="H200" s="108"/>
      <c r="I200" s="108"/>
      <c r="J200" s="26">
        <f t="shared" ref="J200:P200" si="105">SUM(J195:J197)</f>
        <v>12</v>
      </c>
      <c r="K200" s="26">
        <f t="shared" si="105"/>
        <v>6</v>
      </c>
      <c r="L200" s="26">
        <f t="shared" si="105"/>
        <v>6</v>
      </c>
      <c r="M200" s="26">
        <f t="shared" si="105"/>
        <v>0</v>
      </c>
      <c r="N200" s="26">
        <f t="shared" si="105"/>
        <v>12</v>
      </c>
      <c r="O200" s="26">
        <f t="shared" si="105"/>
        <v>12</v>
      </c>
      <c r="P200" s="26">
        <f t="shared" si="105"/>
        <v>24</v>
      </c>
      <c r="Q200" s="24">
        <f>COUNTIF(Q195:Q197,"E")</f>
        <v>3</v>
      </c>
      <c r="R200" s="24">
        <f>COUNTIF(R195:R197,"C")</f>
        <v>0</v>
      </c>
      <c r="S200" s="24">
        <f>COUNTIF(S195:S197,"VP")</f>
        <v>0</v>
      </c>
      <c r="T200" s="25"/>
    </row>
    <row r="201" spans="1:27" ht="25.5" customHeight="1">
      <c r="A201" s="109" t="s">
        <v>55</v>
      </c>
      <c r="B201" s="110"/>
      <c r="C201" s="110"/>
      <c r="D201" s="110"/>
      <c r="E201" s="110"/>
      <c r="F201" s="110"/>
      <c r="G201" s="110"/>
      <c r="H201" s="110"/>
      <c r="I201" s="111"/>
      <c r="J201" s="26">
        <f t="shared" ref="J201:S201" si="106">SUM(J193:J200)</f>
        <v>118</v>
      </c>
      <c r="K201" s="26">
        <f t="shared" si="106"/>
        <v>50</v>
      </c>
      <c r="L201" s="26">
        <f t="shared" si="106"/>
        <v>44</v>
      </c>
      <c r="M201" s="26">
        <f t="shared" si="106"/>
        <v>7</v>
      </c>
      <c r="N201" s="26">
        <f t="shared" si="106"/>
        <v>101</v>
      </c>
      <c r="O201" s="26">
        <f t="shared" si="106"/>
        <v>115</v>
      </c>
      <c r="P201" s="26">
        <f t="shared" si="106"/>
        <v>216</v>
      </c>
      <c r="Q201" s="26">
        <f t="shared" si="106"/>
        <v>12</v>
      </c>
      <c r="R201" s="26">
        <f t="shared" si="106"/>
        <v>10</v>
      </c>
      <c r="S201" s="26">
        <f t="shared" si="106"/>
        <v>1</v>
      </c>
      <c r="T201" s="86" t="s">
        <v>220</v>
      </c>
      <c r="U201" s="91"/>
      <c r="V201" s="91"/>
      <c r="W201" s="91"/>
      <c r="X201" s="91"/>
      <c r="Y201" s="91"/>
      <c r="Z201" s="92"/>
      <c r="AA201" s="92"/>
    </row>
    <row r="202" spans="1:27" ht="13.5" customHeight="1">
      <c r="A202" s="112" t="s">
        <v>56</v>
      </c>
      <c r="B202" s="113"/>
      <c r="C202" s="113"/>
      <c r="D202" s="113"/>
      <c r="E202" s="113"/>
      <c r="F202" s="113"/>
      <c r="G202" s="113"/>
      <c r="H202" s="113"/>
      <c r="I202" s="113"/>
      <c r="J202" s="114"/>
      <c r="K202" s="26">
        <f t="shared" ref="K202:P202" si="107">K193*14+K200*12</f>
        <v>548</v>
      </c>
      <c r="L202" s="26">
        <f t="shared" si="107"/>
        <v>492</v>
      </c>
      <c r="M202" s="26">
        <f t="shared" si="107"/>
        <v>98</v>
      </c>
      <c r="N202" s="26">
        <f t="shared" si="107"/>
        <v>1138</v>
      </c>
      <c r="O202" s="26">
        <f t="shared" si="107"/>
        <v>1222</v>
      </c>
      <c r="P202" s="26">
        <f t="shared" si="107"/>
        <v>2360</v>
      </c>
      <c r="Q202" s="121"/>
      <c r="R202" s="122"/>
      <c r="S202" s="122"/>
      <c r="T202" s="123"/>
    </row>
    <row r="203" spans="1:27" ht="16.5" customHeight="1">
      <c r="A203" s="115"/>
      <c r="B203" s="116"/>
      <c r="C203" s="116"/>
      <c r="D203" s="116"/>
      <c r="E203" s="116"/>
      <c r="F203" s="116"/>
      <c r="G203" s="116"/>
      <c r="H203" s="116"/>
      <c r="I203" s="116"/>
      <c r="J203" s="117"/>
      <c r="K203" s="127">
        <f>SUM(K202:M202)</f>
        <v>1138</v>
      </c>
      <c r="L203" s="128"/>
      <c r="M203" s="129"/>
      <c r="N203" s="150">
        <f>SUM(N202:O202)</f>
        <v>2360</v>
      </c>
      <c r="O203" s="151"/>
      <c r="P203" s="152"/>
      <c r="Q203" s="124"/>
      <c r="R203" s="125"/>
      <c r="S203" s="125"/>
      <c r="T203" s="126"/>
    </row>
    <row r="204" spans="1:27" ht="11.25" customHeight="1"/>
    <row r="205" spans="1:27" ht="22.5" customHeight="1">
      <c r="A205" s="108" t="s">
        <v>140</v>
      </c>
      <c r="B205" s="164"/>
      <c r="C205" s="164"/>
      <c r="D205" s="164"/>
      <c r="E205" s="164"/>
      <c r="F205" s="164"/>
      <c r="G205" s="164"/>
      <c r="H205" s="164"/>
      <c r="I205" s="164"/>
      <c r="J205" s="164"/>
      <c r="K205" s="164"/>
      <c r="L205" s="164"/>
      <c r="M205" s="164"/>
      <c r="N205" s="164"/>
      <c r="O205" s="164"/>
      <c r="P205" s="164"/>
      <c r="Q205" s="164"/>
      <c r="R205" s="164"/>
      <c r="S205" s="164"/>
      <c r="T205" s="164"/>
    </row>
    <row r="206" spans="1:27" ht="25.5" customHeight="1">
      <c r="A206" s="108" t="s">
        <v>31</v>
      </c>
      <c r="B206" s="108" t="s">
        <v>30</v>
      </c>
      <c r="C206" s="108"/>
      <c r="D206" s="108"/>
      <c r="E206" s="108"/>
      <c r="F206" s="108"/>
      <c r="G206" s="108"/>
      <c r="H206" s="108"/>
      <c r="I206" s="108"/>
      <c r="J206" s="149" t="s">
        <v>45</v>
      </c>
      <c r="K206" s="149" t="s">
        <v>28</v>
      </c>
      <c r="L206" s="149"/>
      <c r="M206" s="149"/>
      <c r="N206" s="149" t="s">
        <v>46</v>
      </c>
      <c r="O206" s="149"/>
      <c r="P206" s="149"/>
      <c r="Q206" s="149" t="s">
        <v>27</v>
      </c>
      <c r="R206" s="149"/>
      <c r="S206" s="149"/>
      <c r="T206" s="149" t="s">
        <v>26</v>
      </c>
    </row>
    <row r="207" spans="1:27" ht="18" customHeight="1">
      <c r="A207" s="108"/>
      <c r="B207" s="108"/>
      <c r="C207" s="108"/>
      <c r="D207" s="108"/>
      <c r="E207" s="108"/>
      <c r="F207" s="108"/>
      <c r="G207" s="108"/>
      <c r="H207" s="108"/>
      <c r="I207" s="108"/>
      <c r="J207" s="149"/>
      <c r="K207" s="35" t="s">
        <v>32</v>
      </c>
      <c r="L207" s="35" t="s">
        <v>33</v>
      </c>
      <c r="M207" s="35" t="s">
        <v>34</v>
      </c>
      <c r="N207" s="35" t="s">
        <v>38</v>
      </c>
      <c r="O207" s="35" t="s">
        <v>9</v>
      </c>
      <c r="P207" s="35" t="s">
        <v>35</v>
      </c>
      <c r="Q207" s="35" t="s">
        <v>36</v>
      </c>
      <c r="R207" s="35" t="s">
        <v>32</v>
      </c>
      <c r="S207" s="35" t="s">
        <v>37</v>
      </c>
      <c r="T207" s="149"/>
    </row>
    <row r="208" spans="1:27" ht="19.5" customHeight="1">
      <c r="A208" s="156" t="s">
        <v>65</v>
      </c>
      <c r="B208" s="157"/>
      <c r="C208" s="157"/>
      <c r="D208" s="157"/>
      <c r="E208" s="157"/>
      <c r="F208" s="157"/>
      <c r="G208" s="157"/>
      <c r="H208" s="157"/>
      <c r="I208" s="157"/>
      <c r="J208" s="157"/>
      <c r="K208" s="157"/>
      <c r="L208" s="157"/>
      <c r="M208" s="157"/>
      <c r="N208" s="157"/>
      <c r="O208" s="157"/>
      <c r="P208" s="157"/>
      <c r="Q208" s="157"/>
      <c r="R208" s="157"/>
      <c r="S208" s="157"/>
      <c r="T208" s="158"/>
      <c r="U208" s="72"/>
      <c r="V208" s="72"/>
      <c r="W208" s="72"/>
      <c r="X208" s="72"/>
    </row>
    <row r="209" spans="1:27">
      <c r="A209" s="38" t="str">
        <f>IF(ISNA(INDEX($A$34:$T$146,MATCH($B209,$B$34:$B$146,0),1)),"",INDEX($A$34:$T$146,MATCH($B209,$B$34:$B$146,0),1))</f>
        <v>LLLU0011</v>
      </c>
      <c r="B209" s="148" t="s">
        <v>101</v>
      </c>
      <c r="C209" s="148"/>
      <c r="D209" s="148"/>
      <c r="E209" s="148"/>
      <c r="F209" s="148"/>
      <c r="G209" s="148"/>
      <c r="H209" s="148"/>
      <c r="I209" s="148"/>
      <c r="J209" s="21">
        <f>IF(ISNA(INDEX($A$34:$T$146,MATCH($B209,$B$34:$B$146,0),10)),"",INDEX($A$34:$T$146,MATCH($B209,$B$34:$B$146,0),10))</f>
        <v>3</v>
      </c>
      <c r="K209" s="21">
        <f>IF(ISNA(INDEX($A$34:$T$146,MATCH($B209,$B$34:$B$146,0),11)),"",INDEX($A$34:$T$146,MATCH($B209,$B$34:$B$146,0),11))</f>
        <v>0</v>
      </c>
      <c r="L209" s="21">
        <f>IF(ISNA(INDEX($A$34:$T$146,MATCH($B209,$B$34:$B$146,0),12)),"",INDEX($A$34:$T$146,MATCH($B209,$B$34:$B$146,0),12))</f>
        <v>2</v>
      </c>
      <c r="M209" s="21">
        <f>IF(ISNA(INDEX($A$34:$T$146,MATCH($B209,$B$34:$B$146,0),13)),"",INDEX($A$34:$T$146,MATCH($B209,$B$34:$B$146,0),13))</f>
        <v>0</v>
      </c>
      <c r="N209" s="21">
        <f>IF(ISNA(INDEX($A$34:$T$146,MATCH($B209,$B$34:$B$146,0),14)),"",INDEX($A$34:$T$146,MATCH($B209,$B$34:$B$146,0),14))</f>
        <v>2</v>
      </c>
      <c r="O209" s="21">
        <f>IF(ISNA(INDEX($A$34:$T$146,MATCH($B209,$B$34:$B$146,0),15)),"",INDEX($A$34:$T$146,MATCH($B209,$B$34:$B$146,0),15))</f>
        <v>3</v>
      </c>
      <c r="P209" s="21">
        <f>IF(ISNA(INDEX($A$34:$T$146,MATCH($B209,$B$34:$B$146,0),16)),"",INDEX($A$34:$T$146,MATCH($B209,$B$34:$B$146,0),16))</f>
        <v>5</v>
      </c>
      <c r="Q209" s="34">
        <f>IF(ISNA(INDEX($A$34:$T$146,MATCH($B209,$B$34:$B$146,0),17)),"",INDEX($A$34:$T$146,MATCH($B209,$B$34:$B$146,0),17))</f>
        <v>0</v>
      </c>
      <c r="R209" s="34" t="str">
        <f>IF(ISNA(INDEX($A$34:$T$146,MATCH($B209,$B$34:$B$146,0),18)),"",INDEX($A$34:$T$146,MATCH($B209,$B$34:$B$146,0),18))</f>
        <v>C</v>
      </c>
      <c r="S209" s="34">
        <f>IF(ISNA(INDEX($A$34:$T$146,MATCH($B209,$B$34:$B$146,0),19)),"",INDEX($A$34:$T$146,MATCH($B209,$B$34:$B$146,0),19))</f>
        <v>0</v>
      </c>
      <c r="T209" s="20" t="s">
        <v>44</v>
      </c>
      <c r="U209" s="73"/>
      <c r="V209" s="73"/>
      <c r="W209" s="73"/>
      <c r="X209" s="73"/>
    </row>
    <row r="210" spans="1:27">
      <c r="A210" s="38" t="str">
        <f>IF(ISNA(INDEX($A$34:$T$146,MATCH($B210,$B$34:$B$146,0),1)),"",INDEX($A$34:$T$146,MATCH($B210,$B$34:$B$146,0),1))</f>
        <v>LLLU0012</v>
      </c>
      <c r="B210" s="148" t="s">
        <v>111</v>
      </c>
      <c r="C210" s="148"/>
      <c r="D210" s="148"/>
      <c r="E210" s="148"/>
      <c r="F210" s="148"/>
      <c r="G210" s="148"/>
      <c r="H210" s="148"/>
      <c r="I210" s="148"/>
      <c r="J210" s="21">
        <f>IF(ISNA(INDEX($A$34:$T$146,MATCH($B210,$B$34:$B$146,0),10)),"",INDEX($A$34:$T$146,MATCH($B210,$B$34:$B$146,0),10))</f>
        <v>3</v>
      </c>
      <c r="K210" s="21">
        <f>IF(ISNA(INDEX($A$34:$T$146,MATCH($B210,$B$34:$B$146,0),11)),"",INDEX($A$34:$T$146,MATCH($B210,$B$34:$B$146,0),11))</f>
        <v>0</v>
      </c>
      <c r="L210" s="21">
        <f>IF(ISNA(INDEX($A$34:$T$146,MATCH($B210,$B$34:$B$146,0),12)),"",INDEX($A$34:$T$146,MATCH($B210,$B$34:$B$146,0),12))</f>
        <v>2</v>
      </c>
      <c r="M210" s="21">
        <f>IF(ISNA(INDEX($A$34:$T$146,MATCH($B210,$B$34:$B$146,0),13)),"",INDEX($A$34:$T$146,MATCH($B210,$B$34:$B$146,0),13))</f>
        <v>0</v>
      </c>
      <c r="N210" s="21">
        <f>IF(ISNA(INDEX($A$34:$T$146,MATCH($B210,$B$34:$B$146,0),14)),"",INDEX($A$34:$T$146,MATCH($B210,$B$34:$B$146,0),14))</f>
        <v>2</v>
      </c>
      <c r="O210" s="21">
        <f>IF(ISNA(INDEX($A$34:$T$146,MATCH($B210,$B$34:$B$146,0),15)),"",INDEX($A$34:$T$146,MATCH($B210,$B$34:$B$146,0),15))</f>
        <v>3</v>
      </c>
      <c r="P210" s="21">
        <f>IF(ISNA(INDEX($A$34:$T$146,MATCH($B210,$B$34:$B$146,0),16)),"",INDEX($A$34:$T$146,MATCH($B210,$B$34:$B$146,0),16))</f>
        <v>5</v>
      </c>
      <c r="Q210" s="34">
        <f>IF(ISNA(INDEX($A$34:$T$146,MATCH($B210,$B$34:$B$146,0),17)),"",INDEX($A$34:$T$146,MATCH($B210,$B$34:$B$146,0),17))</f>
        <v>0</v>
      </c>
      <c r="R210" s="34" t="str">
        <f>IF(ISNA(INDEX($A$34:$T$146,MATCH($B210,$B$34:$B$146,0),18)),"",INDEX($A$34:$T$146,MATCH($B210,$B$34:$B$146,0),18))</f>
        <v>C</v>
      </c>
      <c r="S210" s="34">
        <f>IF(ISNA(INDEX($A$34:$T$146,MATCH($B210,$B$34:$B$146,0),19)),"",INDEX($A$34:$T$146,MATCH($B210,$B$34:$B$146,0),19))</f>
        <v>0</v>
      </c>
      <c r="T210" s="20" t="s">
        <v>44</v>
      </c>
      <c r="U210" s="73"/>
      <c r="V210" s="73"/>
      <c r="W210" s="73"/>
      <c r="X210" s="73"/>
    </row>
    <row r="211" spans="1:27" s="69" customFormat="1">
      <c r="A211" s="62" t="s">
        <v>102</v>
      </c>
      <c r="B211" s="159" t="s">
        <v>81</v>
      </c>
      <c r="C211" s="160"/>
      <c r="D211" s="160"/>
      <c r="E211" s="160"/>
      <c r="F211" s="160"/>
      <c r="G211" s="160"/>
      <c r="H211" s="160"/>
      <c r="I211" s="161"/>
      <c r="J211" s="23">
        <v>0</v>
      </c>
      <c r="K211" s="23">
        <v>0</v>
      </c>
      <c r="L211" s="23">
        <v>2</v>
      </c>
      <c r="M211" s="23">
        <v>0</v>
      </c>
      <c r="N211" s="68">
        <f t="shared" ref="N211:N212" si="108">K211+L211+M211</f>
        <v>2</v>
      </c>
      <c r="O211" s="21">
        <f t="shared" ref="O211:O212" si="109">P211-N211</f>
        <v>0</v>
      </c>
      <c r="P211" s="21">
        <v>2</v>
      </c>
      <c r="Q211" s="29"/>
      <c r="R211" s="30"/>
      <c r="S211" s="31" t="s">
        <v>37</v>
      </c>
      <c r="T211" s="12" t="s">
        <v>44</v>
      </c>
      <c r="U211" s="72"/>
      <c r="V211" s="72"/>
      <c r="W211" s="72"/>
      <c r="X211" s="72"/>
    </row>
    <row r="212" spans="1:27" s="69" customFormat="1">
      <c r="A212" s="68" t="s">
        <v>113</v>
      </c>
      <c r="B212" s="154" t="s">
        <v>82</v>
      </c>
      <c r="C212" s="154"/>
      <c r="D212" s="154"/>
      <c r="E212" s="154"/>
      <c r="F212" s="154"/>
      <c r="G212" s="154"/>
      <c r="H212" s="154"/>
      <c r="I212" s="155"/>
      <c r="J212" s="68">
        <v>0</v>
      </c>
      <c r="K212" s="68">
        <v>0</v>
      </c>
      <c r="L212" s="68">
        <v>2</v>
      </c>
      <c r="M212" s="68">
        <v>0</v>
      </c>
      <c r="N212" s="68">
        <f t="shared" si="108"/>
        <v>2</v>
      </c>
      <c r="O212" s="21">
        <f t="shared" si="109"/>
        <v>0</v>
      </c>
      <c r="P212" s="21">
        <v>2</v>
      </c>
      <c r="Q212" s="29"/>
      <c r="R212" s="30"/>
      <c r="S212" s="31" t="s">
        <v>37</v>
      </c>
      <c r="T212" s="12" t="s">
        <v>44</v>
      </c>
      <c r="U212" s="72"/>
      <c r="V212" s="72"/>
      <c r="W212" s="72"/>
      <c r="X212" s="72"/>
    </row>
    <row r="213" spans="1:27">
      <c r="A213" s="38" t="str">
        <f>IF(ISNA(INDEX($A$34:$T$146,MATCH($B213,$B$34:$B$146,0),1)),"",INDEX($A$34:$T$146,MATCH($B213,$B$34:$B$146,0),1))</f>
        <v>ULR4103</v>
      </c>
      <c r="B213" s="148" t="s">
        <v>129</v>
      </c>
      <c r="C213" s="148"/>
      <c r="D213" s="148"/>
      <c r="E213" s="148"/>
      <c r="F213" s="148"/>
      <c r="G213" s="148"/>
      <c r="H213" s="148"/>
      <c r="I213" s="148"/>
      <c r="J213" s="21">
        <f>IF(ISNA(INDEX($A$34:$T$146,MATCH($B213,$B$34:$B$146,0),10)),"",INDEX($A$34:$T$146,MATCH($B213,$B$34:$B$146,0),10))</f>
        <v>5</v>
      </c>
      <c r="K213" s="21">
        <f>IF(ISNA(INDEX($A$34:$T$146,MATCH($B213,$B$34:$B$146,0),11)),"",INDEX($A$34:$T$146,MATCH($B213,$B$34:$B$146,0),11))</f>
        <v>2</v>
      </c>
      <c r="L213" s="21">
        <f>IF(ISNA(INDEX($A$34:$T$146,MATCH($B213,$B$34:$B$146,0),12)),"",INDEX($A$34:$T$146,MATCH($B213,$B$34:$B$146,0),12))</f>
        <v>2</v>
      </c>
      <c r="M213" s="21">
        <f>IF(ISNA(INDEX($A$34:$T$146,MATCH($B213,$B$34:$B$146,0),13)),"",INDEX($A$34:$T$146,MATCH($B213,$B$34:$B$146,0),13))</f>
        <v>0</v>
      </c>
      <c r="N213" s="21">
        <f>IF(ISNA(INDEX($A$34:$T$146,MATCH($B213,$B$34:$B$146,0),14)),"",INDEX($A$34:$T$146,MATCH($B213,$B$34:$B$146,0),14))</f>
        <v>4</v>
      </c>
      <c r="O213" s="21">
        <f>IF(ISNA(INDEX($A$34:$T$146,MATCH($B213,$B$34:$B$146,0),15)),"",INDEX($A$34:$T$146,MATCH($B213,$B$34:$B$146,0),15))</f>
        <v>5</v>
      </c>
      <c r="P213" s="21">
        <f>IF(ISNA(INDEX($A$34:$T$146,MATCH($B213,$B$34:$B$146,0),16)),"",INDEX($A$34:$T$146,MATCH($B213,$B$34:$B$146,0),16))</f>
        <v>9</v>
      </c>
      <c r="Q213" s="34" t="str">
        <f>IF(ISNA(INDEX($A$34:$T$146,MATCH($B213,$B$34:$B$146,0),17)),"",INDEX($A$34:$T$146,MATCH($B213,$B$34:$B$146,0),17))</f>
        <v>E</v>
      </c>
      <c r="R213" s="34">
        <f>IF(ISNA(INDEX($A$34:$T$146,MATCH($B213,$B$34:$B$146,0),18)),"",INDEX($A$34:$T$146,MATCH($B213,$B$34:$B$146,0),18))</f>
        <v>0</v>
      </c>
      <c r="S213" s="34">
        <f>IF(ISNA(INDEX($A$34:$T$146,MATCH($B213,$B$34:$B$146,0),19)),"",INDEX($A$34:$T$146,MATCH($B213,$B$34:$B$146,0),19))</f>
        <v>0</v>
      </c>
      <c r="T213" s="20" t="s">
        <v>44</v>
      </c>
    </row>
    <row r="214" spans="1:27">
      <c r="A214" s="24" t="s">
        <v>29</v>
      </c>
      <c r="B214" s="153"/>
      <c r="C214" s="154"/>
      <c r="D214" s="154"/>
      <c r="E214" s="154"/>
      <c r="F214" s="154"/>
      <c r="G214" s="154"/>
      <c r="H214" s="154"/>
      <c r="I214" s="155"/>
      <c r="J214" s="26">
        <f t="shared" ref="J214:P214" si="110">SUM(J209:J213)</f>
        <v>11</v>
      </c>
      <c r="K214" s="26">
        <f t="shared" si="110"/>
        <v>2</v>
      </c>
      <c r="L214" s="26">
        <f t="shared" si="110"/>
        <v>10</v>
      </c>
      <c r="M214" s="26">
        <f t="shared" si="110"/>
        <v>0</v>
      </c>
      <c r="N214" s="26">
        <f t="shared" si="110"/>
        <v>12</v>
      </c>
      <c r="O214" s="26">
        <f t="shared" si="110"/>
        <v>11</v>
      </c>
      <c r="P214" s="26">
        <f t="shared" si="110"/>
        <v>23</v>
      </c>
      <c r="Q214" s="24">
        <f>COUNTIF(Q209:Q213,"E")</f>
        <v>1</v>
      </c>
      <c r="R214" s="24">
        <f>COUNTIF(R209:R213,"C")</f>
        <v>2</v>
      </c>
      <c r="S214" s="24">
        <f>COUNTIF(S209:S213,"VP")</f>
        <v>2</v>
      </c>
      <c r="T214" s="20"/>
    </row>
    <row r="215" spans="1:27" ht="19.5" customHeight="1">
      <c r="A215" s="156" t="s">
        <v>79</v>
      </c>
      <c r="B215" s="157"/>
      <c r="C215" s="157"/>
      <c r="D215" s="157"/>
      <c r="E215" s="157"/>
      <c r="F215" s="157"/>
      <c r="G215" s="157"/>
      <c r="H215" s="157"/>
      <c r="I215" s="157"/>
      <c r="J215" s="157"/>
      <c r="K215" s="157"/>
      <c r="L215" s="157"/>
      <c r="M215" s="157"/>
      <c r="N215" s="157"/>
      <c r="O215" s="157"/>
      <c r="P215" s="157"/>
      <c r="Q215" s="157"/>
      <c r="R215" s="157"/>
      <c r="S215" s="157"/>
      <c r="T215" s="158"/>
      <c r="U215" s="92"/>
      <c r="V215" s="92"/>
      <c r="W215" s="92"/>
      <c r="X215" s="92"/>
      <c r="Y215" s="92"/>
      <c r="Z215" s="92"/>
      <c r="AA215" s="92"/>
    </row>
    <row r="216" spans="1:27">
      <c r="A216" s="38" t="str">
        <f>IF(ISNA(INDEX($A$34:$T$146,MATCH($B216,$B$34:$B$146,0),1)),"",INDEX($A$34:$T$146,MATCH($B216,$B$34:$B$146,0),1))</f>
        <v>ULR5422</v>
      </c>
      <c r="B216" s="148" t="s">
        <v>152</v>
      </c>
      <c r="C216" s="148"/>
      <c r="D216" s="148"/>
      <c r="E216" s="148"/>
      <c r="F216" s="148"/>
      <c r="G216" s="148"/>
      <c r="H216" s="148"/>
      <c r="I216" s="148"/>
      <c r="J216" s="21">
        <f>IF(ISNA(INDEX($A$34:$T$146,MATCH($B216,$B$34:$B$146,0),10)),"",INDEX($A$34:$T$146,MATCH($B216,$B$34:$B$146,0),10))</f>
        <v>4</v>
      </c>
      <c r="K216" s="21">
        <f>IF(ISNA(INDEX($A$34:$T$146,MATCH($B216,$B$34:$B$146,0),11)),"",INDEX($A$34:$T$146,MATCH($B216,$B$34:$B$146,0),11))</f>
        <v>2</v>
      </c>
      <c r="L216" s="21">
        <f>IF(ISNA(INDEX($A$34:$T$146,MATCH($B216,$B$34:$B$146,0),12)),"",INDEX($A$34:$T$146,MATCH($B216,$B$34:$B$146,0),12))</f>
        <v>1</v>
      </c>
      <c r="M216" s="21">
        <f>IF(ISNA(INDEX($A$34:$T$146,MATCH($B216,$B$34:$B$146,0),13)),"",INDEX($A$34:$T$146,MATCH($B216,$B$34:$B$146,0),13))</f>
        <v>0</v>
      </c>
      <c r="N216" s="21">
        <f>IF(ISNA(INDEX($A$34:$T$146,MATCH($B216,$B$34:$B$146,0),14)),"",INDEX($A$34:$T$146,MATCH($B216,$B$34:$B$146,0),14))</f>
        <v>3</v>
      </c>
      <c r="O216" s="21">
        <f>IF(ISNA(INDEX($A$34:$T$146,MATCH($B216,$B$34:$B$146,0),15)),"",INDEX($A$34:$T$146,MATCH($B216,$B$34:$B$146,0),15))</f>
        <v>5</v>
      </c>
      <c r="P216" s="21">
        <f>IF(ISNA(INDEX($A$34:$T$146,MATCH($B216,$B$34:$B$146,0),16)),"",INDEX($A$34:$T$146,MATCH($B216,$B$34:$B$146,0),16))</f>
        <v>8</v>
      </c>
      <c r="Q216" s="34" t="str">
        <f>IF(ISNA(INDEX($A$34:$T$146,MATCH($B216,$B$34:$B$146,0),17)),"",INDEX($A$34:$T$146,MATCH($B216,$B$34:$B$146,0),17))</f>
        <v>E</v>
      </c>
      <c r="R216" s="34">
        <f>IF(ISNA(INDEX($A$34:$T$146,MATCH($B216,$B$34:$B$146,0),18)),"",INDEX($A$34:$T$146,MATCH($B216,$B$34:$B$146,0),18))</f>
        <v>0</v>
      </c>
      <c r="S216" s="34">
        <f>IF(ISNA(INDEX($A$34:$T$146,MATCH($B216,$B$34:$B$146,0),19)),"",INDEX($A$34:$T$146,MATCH($B216,$B$34:$B$146,0),19))</f>
        <v>0</v>
      </c>
      <c r="T216" s="20" t="s">
        <v>44</v>
      </c>
      <c r="U216" s="92"/>
      <c r="V216" s="92"/>
      <c r="W216" s="92"/>
      <c r="X216" s="92"/>
      <c r="Y216" s="92"/>
      <c r="Z216" s="92"/>
      <c r="AA216" s="92"/>
    </row>
    <row r="217" spans="1:27">
      <c r="A217" s="24" t="s">
        <v>29</v>
      </c>
      <c r="B217" s="108"/>
      <c r="C217" s="108"/>
      <c r="D217" s="108"/>
      <c r="E217" s="108"/>
      <c r="F217" s="108"/>
      <c r="G217" s="108"/>
      <c r="H217" s="108"/>
      <c r="I217" s="108"/>
      <c r="J217" s="26">
        <f t="shared" ref="J217:P217" si="111">SUM(J216:J216)</f>
        <v>4</v>
      </c>
      <c r="K217" s="26">
        <f t="shared" si="111"/>
        <v>2</v>
      </c>
      <c r="L217" s="26">
        <f t="shared" si="111"/>
        <v>1</v>
      </c>
      <c r="M217" s="26">
        <f t="shared" si="111"/>
        <v>0</v>
      </c>
      <c r="N217" s="26">
        <f t="shared" si="111"/>
        <v>3</v>
      </c>
      <c r="O217" s="26">
        <f t="shared" si="111"/>
        <v>5</v>
      </c>
      <c r="P217" s="26">
        <f t="shared" si="111"/>
        <v>8</v>
      </c>
      <c r="Q217" s="24">
        <f>COUNTIF(Q216:Q216,"E")</f>
        <v>1</v>
      </c>
      <c r="R217" s="24">
        <f>COUNTIF(R216:R216,"C")</f>
        <v>0</v>
      </c>
      <c r="S217" s="24">
        <f>COUNTIF(S216:S216,"VP")</f>
        <v>0</v>
      </c>
      <c r="T217" s="25"/>
      <c r="U217" s="92"/>
      <c r="V217" s="92"/>
      <c r="W217" s="92"/>
      <c r="X217" s="92"/>
      <c r="Y217" s="92"/>
      <c r="Z217" s="92"/>
      <c r="AA217" s="92"/>
    </row>
    <row r="218" spans="1:27" ht="27.75" customHeight="1">
      <c r="A218" s="109" t="s">
        <v>55</v>
      </c>
      <c r="B218" s="110"/>
      <c r="C218" s="110"/>
      <c r="D218" s="110"/>
      <c r="E218" s="110"/>
      <c r="F218" s="110"/>
      <c r="G218" s="110"/>
      <c r="H218" s="110"/>
      <c r="I218" s="111"/>
      <c r="J218" s="26">
        <f t="shared" ref="J218:S218" si="112">SUM(J214,J217)</f>
        <v>15</v>
      </c>
      <c r="K218" s="26">
        <f t="shared" si="112"/>
        <v>4</v>
      </c>
      <c r="L218" s="26">
        <f t="shared" si="112"/>
        <v>11</v>
      </c>
      <c r="M218" s="26">
        <f t="shared" si="112"/>
        <v>0</v>
      </c>
      <c r="N218" s="26">
        <f t="shared" si="112"/>
        <v>15</v>
      </c>
      <c r="O218" s="26">
        <f t="shared" si="112"/>
        <v>16</v>
      </c>
      <c r="P218" s="26">
        <f t="shared" si="112"/>
        <v>31</v>
      </c>
      <c r="Q218" s="26">
        <f t="shared" si="112"/>
        <v>2</v>
      </c>
      <c r="R218" s="26">
        <f t="shared" si="112"/>
        <v>2</v>
      </c>
      <c r="S218" s="26">
        <f t="shared" si="112"/>
        <v>2</v>
      </c>
      <c r="T218" s="83">
        <v>0.15</v>
      </c>
      <c r="U218" s="91"/>
      <c r="V218" s="91"/>
      <c r="W218" s="91"/>
      <c r="X218" s="91"/>
      <c r="Y218" s="91"/>
      <c r="Z218" s="92"/>
      <c r="AA218" s="92"/>
    </row>
    <row r="219" spans="1:27" ht="17.25" customHeight="1">
      <c r="A219" s="112" t="s">
        <v>56</v>
      </c>
      <c r="B219" s="113"/>
      <c r="C219" s="113"/>
      <c r="D219" s="113"/>
      <c r="E219" s="113"/>
      <c r="F219" s="113"/>
      <c r="G219" s="113"/>
      <c r="H219" s="113"/>
      <c r="I219" s="113"/>
      <c r="J219" s="114"/>
      <c r="K219" s="26">
        <f t="shared" ref="K219:P219" si="113">K214*14+K217*12</f>
        <v>52</v>
      </c>
      <c r="L219" s="26">
        <f t="shared" si="113"/>
        <v>152</v>
      </c>
      <c r="M219" s="26">
        <f t="shared" si="113"/>
        <v>0</v>
      </c>
      <c r="N219" s="26">
        <f t="shared" si="113"/>
        <v>204</v>
      </c>
      <c r="O219" s="26">
        <f t="shared" si="113"/>
        <v>214</v>
      </c>
      <c r="P219" s="26">
        <f t="shared" si="113"/>
        <v>418</v>
      </c>
      <c r="Q219" s="121"/>
      <c r="R219" s="122"/>
      <c r="S219" s="122"/>
      <c r="T219" s="123"/>
      <c r="U219" s="92"/>
      <c r="V219" s="92"/>
      <c r="W219" s="92"/>
      <c r="X219" s="92"/>
      <c r="Y219" s="92"/>
      <c r="Z219" s="92"/>
      <c r="AA219" s="92"/>
    </row>
    <row r="220" spans="1:27">
      <c r="A220" s="115"/>
      <c r="B220" s="116"/>
      <c r="C220" s="116"/>
      <c r="D220" s="116"/>
      <c r="E220" s="116"/>
      <c r="F220" s="116"/>
      <c r="G220" s="116"/>
      <c r="H220" s="116"/>
      <c r="I220" s="116"/>
      <c r="J220" s="117"/>
      <c r="K220" s="127">
        <f>SUM(K219:M219)</f>
        <v>204</v>
      </c>
      <c r="L220" s="128"/>
      <c r="M220" s="129"/>
      <c r="N220" s="150">
        <f>SUM(N219:O219)</f>
        <v>418</v>
      </c>
      <c r="O220" s="151"/>
      <c r="P220" s="152"/>
      <c r="Q220" s="124"/>
      <c r="R220" s="125"/>
      <c r="S220" s="125"/>
      <c r="T220" s="126"/>
      <c r="U220" s="92"/>
      <c r="V220" s="92"/>
      <c r="W220" s="92"/>
      <c r="X220" s="92"/>
      <c r="Y220" s="92"/>
      <c r="Z220" s="92"/>
      <c r="AA220" s="92"/>
    </row>
    <row r="221" spans="1:27" ht="21" customHeight="1">
      <c r="U221" s="92"/>
      <c r="V221" s="92"/>
      <c r="W221" s="92"/>
      <c r="X221" s="92"/>
      <c r="Y221" s="92"/>
      <c r="Z221" s="92"/>
      <c r="AA221" s="92"/>
    </row>
    <row r="222" spans="1:27" ht="22.5" customHeight="1">
      <c r="A222" s="118" t="s">
        <v>57</v>
      </c>
      <c r="B222" s="119"/>
      <c r="C222" s="119"/>
      <c r="D222" s="119"/>
      <c r="E222" s="119"/>
      <c r="F222" s="119"/>
      <c r="G222" s="119"/>
      <c r="H222" s="119"/>
      <c r="I222" s="119"/>
      <c r="J222" s="119"/>
      <c r="K222" s="119"/>
      <c r="L222" s="119"/>
      <c r="M222" s="119"/>
      <c r="N222" s="119"/>
      <c r="O222" s="119"/>
      <c r="P222" s="119"/>
      <c r="Q222" s="119"/>
      <c r="R222" s="119"/>
      <c r="S222" s="119"/>
      <c r="T222" s="120"/>
      <c r="U222" s="92"/>
      <c r="V222" s="92"/>
      <c r="W222" s="92"/>
      <c r="X222" s="92"/>
      <c r="Y222" s="92"/>
      <c r="Z222" s="92"/>
      <c r="AA222" s="92"/>
    </row>
    <row r="223" spans="1:27" ht="27.75" customHeight="1">
      <c r="A223" s="137" t="s">
        <v>31</v>
      </c>
      <c r="B223" s="142" t="s">
        <v>30</v>
      </c>
      <c r="C223" s="143"/>
      <c r="D223" s="143"/>
      <c r="E223" s="143"/>
      <c r="F223" s="143"/>
      <c r="G223" s="143"/>
      <c r="H223" s="143"/>
      <c r="I223" s="144"/>
      <c r="J223" s="133" t="s">
        <v>45</v>
      </c>
      <c r="K223" s="135" t="s">
        <v>28</v>
      </c>
      <c r="L223" s="135"/>
      <c r="M223" s="135"/>
      <c r="N223" s="135" t="s">
        <v>46</v>
      </c>
      <c r="O223" s="136"/>
      <c r="P223" s="136"/>
      <c r="Q223" s="135" t="s">
        <v>27</v>
      </c>
      <c r="R223" s="135"/>
      <c r="S223" s="135"/>
      <c r="T223" s="135" t="s">
        <v>26</v>
      </c>
      <c r="U223" s="92"/>
      <c r="V223" s="92"/>
      <c r="W223" s="92"/>
      <c r="X223" s="92"/>
      <c r="Y223" s="92"/>
      <c r="Z223" s="92"/>
      <c r="AA223" s="92"/>
    </row>
    <row r="224" spans="1:27">
      <c r="A224" s="138"/>
      <c r="B224" s="145"/>
      <c r="C224" s="146"/>
      <c r="D224" s="146"/>
      <c r="E224" s="146"/>
      <c r="F224" s="146"/>
      <c r="G224" s="146"/>
      <c r="H224" s="146"/>
      <c r="I224" s="147"/>
      <c r="J224" s="134"/>
      <c r="K224" s="13" t="s">
        <v>32</v>
      </c>
      <c r="L224" s="13" t="s">
        <v>33</v>
      </c>
      <c r="M224" s="13" t="s">
        <v>34</v>
      </c>
      <c r="N224" s="13" t="s">
        <v>38</v>
      </c>
      <c r="O224" s="13" t="s">
        <v>9</v>
      </c>
      <c r="P224" s="13" t="s">
        <v>35</v>
      </c>
      <c r="Q224" s="13" t="s">
        <v>36</v>
      </c>
      <c r="R224" s="13" t="s">
        <v>32</v>
      </c>
      <c r="S224" s="13" t="s">
        <v>37</v>
      </c>
      <c r="T224" s="135"/>
      <c r="U224" s="92"/>
      <c r="V224" s="92"/>
      <c r="W224" s="92"/>
      <c r="X224" s="92"/>
      <c r="Y224" s="92"/>
      <c r="Z224" s="92"/>
      <c r="AA224" s="92"/>
    </row>
    <row r="225" spans="1:28">
      <c r="A225" s="130" t="s">
        <v>65</v>
      </c>
      <c r="B225" s="131"/>
      <c r="C225" s="131"/>
      <c r="D225" s="131"/>
      <c r="E225" s="131"/>
      <c r="F225" s="131"/>
      <c r="G225" s="131"/>
      <c r="H225" s="131"/>
      <c r="I225" s="131"/>
      <c r="J225" s="131"/>
      <c r="K225" s="131"/>
      <c r="L225" s="131"/>
      <c r="M225" s="131"/>
      <c r="N225" s="131"/>
      <c r="O225" s="131"/>
      <c r="P225" s="131"/>
      <c r="Q225" s="131"/>
      <c r="R225" s="131"/>
      <c r="S225" s="131"/>
      <c r="T225" s="132"/>
      <c r="U225" s="92"/>
      <c r="V225" s="92"/>
      <c r="W225" s="92"/>
      <c r="X225" s="92"/>
      <c r="Y225" s="92"/>
      <c r="Z225" s="92"/>
      <c r="AA225" s="92"/>
    </row>
    <row r="226" spans="1:28" ht="15">
      <c r="A226" s="38" t="str">
        <f>IF(ISNA(INDEX($A$34:$T$146,MATCH($B226,$B$34:$B$146,0),1)),"",INDEX($A$34:$T$146,MATCH($B226,$B$34:$B$146,0),1))</f>
        <v>ULR4449</v>
      </c>
      <c r="B226" s="139" t="s">
        <v>139</v>
      </c>
      <c r="C226" s="140"/>
      <c r="D226" s="140"/>
      <c r="E226" s="140"/>
      <c r="F226" s="140"/>
      <c r="G226" s="140"/>
      <c r="H226" s="140"/>
      <c r="I226" s="141"/>
      <c r="J226" s="21">
        <f>IF(ISNA(INDEX($A$34:$T$146,MATCH($B226,$B$34:$B$146,0),10)),"",INDEX($A$34:$T$146,MATCH($B226,$B$34:$B$146,0),10))</f>
        <v>3</v>
      </c>
      <c r="K226" s="21">
        <f>IF(ISNA(INDEX($A$34:$T$146,MATCH($B226,$B$34:$B$146,0),11)),"",INDEX($A$34:$T$146,MATCH($B226,$B$34:$B$146,0),11))</f>
        <v>0</v>
      </c>
      <c r="L226" s="21">
        <f>IF(ISNA(INDEX($A$34:$T$146,MATCH($B226,$B$34:$B$146,0),12)),"",INDEX($A$34:$T$146,MATCH($B226,$B$34:$B$146,0),12))</f>
        <v>2</v>
      </c>
      <c r="M226" s="21">
        <f>IF(ISNA(INDEX($A$34:$T$146,MATCH($B226,$B$34:$B$146,0),13)),"",INDEX($A$34:$T$146,MATCH($B226,$B$34:$B$146,0),13))</f>
        <v>0</v>
      </c>
      <c r="N226" s="21">
        <f>IF(ISNA(INDEX($A$34:$T$146,MATCH($B226,$B$34:$B$146,0),14)),"",INDEX($A$34:$T$146,MATCH($B226,$B$34:$B$146,0),14))</f>
        <v>2</v>
      </c>
      <c r="O226" s="21">
        <f>IF(ISNA(INDEX($A$34:$T$146,MATCH($B226,$B$34:$B$146,0),15)),"",INDEX($A$34:$T$146,MATCH($B226,$B$34:$B$146,0),15))</f>
        <v>3</v>
      </c>
      <c r="P226" s="21">
        <f>IF(ISNA(INDEX($A$34:$T$146,MATCH($B226,$B$34:$B$146,0),16)),"",INDEX($A$34:$T$146,MATCH($B226,$B$34:$B$146,0),16))</f>
        <v>5</v>
      </c>
      <c r="Q226" s="34">
        <f>IF(ISNA(INDEX($A$34:$T$146,MATCH($B226,$B$34:$B$146,0),17)),"",INDEX($A$34:$T$146,MATCH($B226,$B$34:$B$146,0),17))</f>
        <v>0</v>
      </c>
      <c r="R226" s="34">
        <f>IF(ISNA(INDEX($A$34:$T$146,MATCH($B226,$B$34:$B$146,0),18)),"",INDEX($A$34:$T$146,MATCH($B226,$B$34:$B$146,0),18))</f>
        <v>0</v>
      </c>
      <c r="S226" s="34" t="str">
        <f>IF(ISNA(INDEX($A$34:$T$146,MATCH($B226,$B$34:$B$146,0),19)),"",INDEX($A$34:$T$146,MATCH($B226,$B$34:$B$146,0),19))</f>
        <v>VP</v>
      </c>
      <c r="T226" s="43" t="s">
        <v>43</v>
      </c>
      <c r="U226" s="92"/>
      <c r="V226" s="92"/>
      <c r="W226" s="92"/>
      <c r="X226" s="92"/>
      <c r="Y226" s="92"/>
      <c r="Z226" s="92"/>
      <c r="AA226" s="92"/>
    </row>
    <row r="227" spans="1:28" ht="15">
      <c r="A227" s="38" t="str">
        <f>IF(ISNA(INDEX($A$34:$T$146,MATCH($B227,$B$34:$B$146,0),1)),"",INDEX($A$34:$T$146,MATCH($B227,$B$34:$B$146,0),1))</f>
        <v>ULR5381</v>
      </c>
      <c r="B227" s="139" t="s">
        <v>183</v>
      </c>
      <c r="C227" s="140"/>
      <c r="D227" s="140"/>
      <c r="E227" s="140"/>
      <c r="F227" s="140"/>
      <c r="G227" s="140"/>
      <c r="H227" s="140"/>
      <c r="I227" s="141"/>
      <c r="J227" s="21">
        <f>IF(ISNA(INDEX($A$34:$T$146,MATCH($B227,$B$34:$B$146,0),10)),"",INDEX($A$34:$T$146,MATCH($B227,$B$34:$B$146,0),10))</f>
        <v>3</v>
      </c>
      <c r="K227" s="21">
        <f>IF(ISNA(INDEX($A$34:$T$146,MATCH($B227,$B$34:$B$146,0),11)),"",INDEX($A$34:$T$146,MATCH($B227,$B$34:$B$146,0),11))</f>
        <v>2</v>
      </c>
      <c r="L227" s="21">
        <f>IF(ISNA(INDEX($A$34:$T$146,MATCH($B227,$B$34:$B$146,0),12)),"",INDEX($A$34:$T$146,MATCH($B227,$B$34:$B$146,0),12))</f>
        <v>0</v>
      </c>
      <c r="M227" s="21">
        <f>IF(ISNA(INDEX($A$34:$T$146,MATCH($B227,$B$34:$B$146,0),13)),"",INDEX($A$34:$T$146,MATCH($B227,$B$34:$B$146,0),13))</f>
        <v>0</v>
      </c>
      <c r="N227" s="21">
        <f>IF(ISNA(INDEX($A$34:$T$146,MATCH($B227,$B$34:$B$146,0),14)),"",INDEX($A$34:$T$146,MATCH($B227,$B$34:$B$146,0),14))</f>
        <v>2</v>
      </c>
      <c r="O227" s="21">
        <f>IF(ISNA(INDEX($A$34:$T$146,MATCH($B227,$B$34:$B$146,0),15)),"",INDEX($A$34:$T$146,MATCH($B227,$B$34:$B$146,0),15))</f>
        <v>3</v>
      </c>
      <c r="P227" s="21">
        <f>IF(ISNA(INDEX($A$34:$T$146,MATCH($B227,$B$34:$B$146,0),16)),"",INDEX($A$34:$T$146,MATCH($B227,$B$34:$B$146,0),16))</f>
        <v>5</v>
      </c>
      <c r="Q227" s="34">
        <f>IF(ISNA(INDEX($A$34:$T$146,MATCH($B227,$B$34:$B$146,0),17)),"",INDEX($A$34:$T$146,MATCH($B227,$B$34:$B$146,0),17))</f>
        <v>0</v>
      </c>
      <c r="R227" s="34" t="str">
        <f>IF(ISNA(INDEX($A$34:$T$146,MATCH($B227,$B$34:$B$146,0),18)),"",INDEX($A$34:$T$146,MATCH($B227,$B$34:$B$146,0),18))</f>
        <v>C</v>
      </c>
      <c r="S227" s="34">
        <f>IF(ISNA(INDEX($A$34:$T$146,MATCH($B227,$B$34:$B$146,0),19)),"",INDEX($A$34:$T$146,MATCH($B227,$B$34:$B$146,0),19))</f>
        <v>0</v>
      </c>
      <c r="T227" s="43" t="s">
        <v>44</v>
      </c>
      <c r="U227" s="92"/>
      <c r="V227" s="92"/>
      <c r="W227" s="92"/>
      <c r="X227" s="92"/>
      <c r="Y227" s="92"/>
      <c r="Z227" s="92"/>
      <c r="AA227" s="92"/>
    </row>
    <row r="228" spans="1:28" hidden="1">
      <c r="A228" s="22" t="s">
        <v>29</v>
      </c>
      <c r="B228" s="105"/>
      <c r="C228" s="106"/>
      <c r="D228" s="106"/>
      <c r="E228" s="106"/>
      <c r="F228" s="106"/>
      <c r="G228" s="106"/>
      <c r="H228" s="106"/>
      <c r="I228" s="107"/>
      <c r="J228" s="36">
        <f t="shared" ref="J228:P228" si="114">SUM(J226:J227)</f>
        <v>6</v>
      </c>
      <c r="K228" s="36">
        <f t="shared" si="114"/>
        <v>2</v>
      </c>
      <c r="L228" s="36">
        <f t="shared" si="114"/>
        <v>2</v>
      </c>
      <c r="M228" s="36">
        <f t="shared" si="114"/>
        <v>0</v>
      </c>
      <c r="N228" s="26">
        <f t="shared" si="114"/>
        <v>4</v>
      </c>
      <c r="O228" s="26">
        <f t="shared" si="114"/>
        <v>6</v>
      </c>
      <c r="P228" s="26">
        <f t="shared" si="114"/>
        <v>10</v>
      </c>
      <c r="Q228" s="24">
        <f>COUNTIF(Q226:Q227,"E")</f>
        <v>0</v>
      </c>
      <c r="R228" s="24">
        <f>COUNTIF(R226:R227,"C")</f>
        <v>1</v>
      </c>
      <c r="S228" s="24">
        <f>COUNTIF(S226:S227,"VP")</f>
        <v>1</v>
      </c>
      <c r="T228" s="20"/>
      <c r="U228" s="92"/>
      <c r="V228" s="92"/>
      <c r="W228" s="92"/>
      <c r="X228" s="92"/>
      <c r="Y228" s="92"/>
      <c r="Z228" s="92"/>
      <c r="AA228" s="92"/>
    </row>
    <row r="229" spans="1:28" hidden="1">
      <c r="A229" s="118" t="s">
        <v>79</v>
      </c>
      <c r="B229" s="119"/>
      <c r="C229" s="119"/>
      <c r="D229" s="119"/>
      <c r="E229" s="119"/>
      <c r="F229" s="119"/>
      <c r="G229" s="119"/>
      <c r="H229" s="119"/>
      <c r="I229" s="119"/>
      <c r="J229" s="119"/>
      <c r="K229" s="119"/>
      <c r="L229" s="119"/>
      <c r="M229" s="119"/>
      <c r="N229" s="119"/>
      <c r="O229" s="119"/>
      <c r="P229" s="119"/>
      <c r="Q229" s="119"/>
      <c r="R229" s="119"/>
      <c r="S229" s="119"/>
      <c r="T229" s="120"/>
      <c r="U229" s="92"/>
      <c r="V229" s="92"/>
      <c r="W229" s="92"/>
      <c r="X229" s="92"/>
      <c r="Y229" s="92"/>
      <c r="Z229" s="92"/>
      <c r="AA229" s="92"/>
    </row>
    <row r="230" spans="1:28" hidden="1">
      <c r="A230" s="44"/>
      <c r="B230" s="101"/>
      <c r="C230" s="102"/>
      <c r="D230" s="102"/>
      <c r="E230" s="102"/>
      <c r="F230" s="102"/>
      <c r="G230" s="102"/>
      <c r="H230" s="102"/>
      <c r="I230" s="103"/>
      <c r="J230" s="32"/>
      <c r="K230" s="32"/>
      <c r="L230" s="32"/>
      <c r="M230" s="32"/>
      <c r="N230" s="21"/>
      <c r="O230" s="21"/>
      <c r="P230" s="21"/>
      <c r="Q230" s="32"/>
      <c r="R230" s="32"/>
      <c r="S230" s="33"/>
      <c r="T230" s="12"/>
      <c r="U230" s="92"/>
      <c r="V230" s="92"/>
      <c r="W230" s="92"/>
      <c r="X230" s="92"/>
      <c r="Y230" s="92"/>
      <c r="Z230" s="92"/>
      <c r="AA230" s="92"/>
    </row>
    <row r="231" spans="1:28" hidden="1">
      <c r="A231" s="24" t="s">
        <v>29</v>
      </c>
      <c r="B231" s="108"/>
      <c r="C231" s="108"/>
      <c r="D231" s="108"/>
      <c r="E231" s="108"/>
      <c r="F231" s="108"/>
      <c r="G231" s="108"/>
      <c r="H231" s="108"/>
      <c r="I231" s="108"/>
      <c r="J231" s="26">
        <f t="shared" ref="J231:P231" si="115">SUM(J230:J230)</f>
        <v>0</v>
      </c>
      <c r="K231" s="26">
        <f t="shared" si="115"/>
        <v>0</v>
      </c>
      <c r="L231" s="26">
        <f t="shared" si="115"/>
        <v>0</v>
      </c>
      <c r="M231" s="26">
        <f t="shared" si="115"/>
        <v>0</v>
      </c>
      <c r="N231" s="26">
        <f t="shared" si="115"/>
        <v>0</v>
      </c>
      <c r="O231" s="26">
        <f t="shared" si="115"/>
        <v>0</v>
      </c>
      <c r="P231" s="26">
        <f t="shared" si="115"/>
        <v>0</v>
      </c>
      <c r="Q231" s="24">
        <f>COUNTIF(Q230:Q230,"E")</f>
        <v>0</v>
      </c>
      <c r="R231" s="24">
        <f>COUNTIF(R230:R230,"C")</f>
        <v>0</v>
      </c>
      <c r="S231" s="24">
        <f>COUNTIF(S230:S230,"VP")</f>
        <v>0</v>
      </c>
      <c r="T231" s="25"/>
      <c r="U231" s="92"/>
      <c r="V231" s="92"/>
      <c r="W231" s="92"/>
      <c r="X231" s="92"/>
      <c r="Y231" s="92"/>
      <c r="Z231" s="92"/>
      <c r="AA231" s="92"/>
    </row>
    <row r="232" spans="1:28" ht="30.75" customHeight="1">
      <c r="A232" s="109" t="s">
        <v>55</v>
      </c>
      <c r="B232" s="110"/>
      <c r="C232" s="110"/>
      <c r="D232" s="110"/>
      <c r="E232" s="110"/>
      <c r="F232" s="110"/>
      <c r="G232" s="110"/>
      <c r="H232" s="110"/>
      <c r="I232" s="111"/>
      <c r="J232" s="26">
        <f t="shared" ref="J232:S232" si="116">SUM(J228,J231)</f>
        <v>6</v>
      </c>
      <c r="K232" s="26">
        <f t="shared" si="116"/>
        <v>2</v>
      </c>
      <c r="L232" s="26">
        <f t="shared" si="116"/>
        <v>2</v>
      </c>
      <c r="M232" s="26">
        <f t="shared" si="116"/>
        <v>0</v>
      </c>
      <c r="N232" s="26">
        <f t="shared" si="116"/>
        <v>4</v>
      </c>
      <c r="O232" s="26">
        <f t="shared" si="116"/>
        <v>6</v>
      </c>
      <c r="P232" s="26">
        <f t="shared" si="116"/>
        <v>10</v>
      </c>
      <c r="Q232" s="26">
        <f t="shared" si="116"/>
        <v>0</v>
      </c>
      <c r="R232" s="26">
        <f t="shared" si="116"/>
        <v>1</v>
      </c>
      <c r="S232" s="26">
        <f t="shared" si="116"/>
        <v>1</v>
      </c>
      <c r="T232" s="83">
        <v>0.05</v>
      </c>
      <c r="U232" s="91"/>
      <c r="V232" s="91"/>
      <c r="W232" s="91"/>
      <c r="X232" s="91"/>
      <c r="Y232" s="91"/>
      <c r="Z232" s="92"/>
      <c r="AA232" s="92"/>
    </row>
    <row r="233" spans="1:28" ht="16.5" customHeight="1">
      <c r="A233" s="112" t="s">
        <v>56</v>
      </c>
      <c r="B233" s="113"/>
      <c r="C233" s="113"/>
      <c r="D233" s="113"/>
      <c r="E233" s="113"/>
      <c r="F233" s="113"/>
      <c r="G233" s="113"/>
      <c r="H233" s="113"/>
      <c r="I233" s="113"/>
      <c r="J233" s="114"/>
      <c r="K233" s="26">
        <f t="shared" ref="K233:P233" si="117">K228*14+K231*12</f>
        <v>28</v>
      </c>
      <c r="L233" s="26">
        <f t="shared" si="117"/>
        <v>28</v>
      </c>
      <c r="M233" s="26">
        <f t="shared" si="117"/>
        <v>0</v>
      </c>
      <c r="N233" s="26">
        <f t="shared" si="117"/>
        <v>56</v>
      </c>
      <c r="O233" s="26">
        <f t="shared" si="117"/>
        <v>84</v>
      </c>
      <c r="P233" s="26">
        <f t="shared" si="117"/>
        <v>140</v>
      </c>
      <c r="Q233" s="121"/>
      <c r="R233" s="122"/>
      <c r="S233" s="122"/>
      <c r="T233" s="123"/>
      <c r="U233" s="92"/>
      <c r="V233" s="92"/>
      <c r="W233" s="92"/>
      <c r="X233" s="92"/>
      <c r="Y233" s="92"/>
      <c r="Z233" s="92"/>
      <c r="AA233" s="92"/>
    </row>
    <row r="234" spans="1:28" ht="16.5" customHeight="1">
      <c r="A234" s="115"/>
      <c r="B234" s="116"/>
      <c r="C234" s="116"/>
      <c r="D234" s="116"/>
      <c r="E234" s="116"/>
      <c r="F234" s="116"/>
      <c r="G234" s="116"/>
      <c r="H234" s="116"/>
      <c r="I234" s="116"/>
      <c r="J234" s="117"/>
      <c r="K234" s="127">
        <f>SUM(K233:M233)</f>
        <v>56</v>
      </c>
      <c r="L234" s="128"/>
      <c r="M234" s="129"/>
      <c r="N234" s="127">
        <f>SUM(N233:O233)</f>
        <v>140</v>
      </c>
      <c r="O234" s="128"/>
      <c r="P234" s="129"/>
      <c r="Q234" s="124"/>
      <c r="R234" s="125"/>
      <c r="S234" s="125"/>
      <c r="T234" s="126"/>
      <c r="U234" s="92"/>
      <c r="V234" s="92"/>
      <c r="W234" s="92"/>
      <c r="X234" s="92"/>
      <c r="Y234" s="92"/>
      <c r="Z234" s="92"/>
      <c r="AA234" s="92"/>
    </row>
    <row r="235" spans="1:28">
      <c r="A235" s="14"/>
      <c r="B235" s="14"/>
      <c r="C235" s="14"/>
      <c r="D235" s="14"/>
      <c r="E235" s="14"/>
      <c r="F235" s="14"/>
      <c r="G235" s="14"/>
      <c r="H235" s="14"/>
      <c r="I235" s="14"/>
      <c r="J235" s="14"/>
      <c r="K235" s="15"/>
      <c r="L235" s="15"/>
      <c r="M235" s="15"/>
      <c r="N235" s="16"/>
      <c r="O235" s="16"/>
      <c r="P235" s="16"/>
      <c r="Q235" s="17"/>
      <c r="R235" s="17"/>
      <c r="S235" s="17"/>
      <c r="T235" s="17"/>
    </row>
    <row r="236" spans="1:28">
      <c r="A236" s="104" t="s">
        <v>80</v>
      </c>
      <c r="B236" s="104"/>
    </row>
    <row r="237" spans="1:28">
      <c r="A237" s="149" t="s">
        <v>31</v>
      </c>
      <c r="B237" s="237" t="s">
        <v>69</v>
      </c>
      <c r="C237" s="242"/>
      <c r="D237" s="242"/>
      <c r="E237" s="242"/>
      <c r="F237" s="242"/>
      <c r="G237" s="238"/>
      <c r="H237" s="237" t="s">
        <v>72</v>
      </c>
      <c r="I237" s="238"/>
      <c r="J237" s="234" t="s">
        <v>73</v>
      </c>
      <c r="K237" s="235"/>
      <c r="L237" s="235"/>
      <c r="M237" s="235"/>
      <c r="N237" s="235"/>
      <c r="O237" s="236"/>
      <c r="P237" s="237" t="s">
        <v>54</v>
      </c>
      <c r="Q237" s="238"/>
      <c r="R237" s="234" t="s">
        <v>74</v>
      </c>
      <c r="S237" s="235"/>
      <c r="T237" s="236"/>
      <c r="U237" s="249"/>
      <c r="V237" s="250"/>
      <c r="W237" s="250"/>
      <c r="X237" s="250"/>
      <c r="Y237" s="250"/>
      <c r="Z237" s="250"/>
      <c r="AA237" s="250"/>
      <c r="AB237" s="92"/>
    </row>
    <row r="238" spans="1:28">
      <c r="A238" s="149"/>
      <c r="B238" s="239"/>
      <c r="C238" s="243"/>
      <c r="D238" s="243"/>
      <c r="E238" s="243"/>
      <c r="F238" s="243"/>
      <c r="G238" s="240"/>
      <c r="H238" s="239"/>
      <c r="I238" s="240"/>
      <c r="J238" s="234" t="s">
        <v>38</v>
      </c>
      <c r="K238" s="236"/>
      <c r="L238" s="234" t="s">
        <v>9</v>
      </c>
      <c r="M238" s="236"/>
      <c r="N238" s="234" t="s">
        <v>35</v>
      </c>
      <c r="O238" s="236"/>
      <c r="P238" s="239"/>
      <c r="Q238" s="240"/>
      <c r="R238" s="35" t="s">
        <v>75</v>
      </c>
      <c r="S238" s="35" t="s">
        <v>76</v>
      </c>
      <c r="T238" s="35" t="s">
        <v>77</v>
      </c>
      <c r="U238" s="90"/>
      <c r="V238" s="90"/>
    </row>
    <row r="239" spans="1:28">
      <c r="A239" s="35">
        <v>1</v>
      </c>
      <c r="B239" s="234" t="s">
        <v>70</v>
      </c>
      <c r="C239" s="235"/>
      <c r="D239" s="235"/>
      <c r="E239" s="235"/>
      <c r="F239" s="235"/>
      <c r="G239" s="236"/>
      <c r="H239" s="241">
        <f>J239</f>
        <v>120</v>
      </c>
      <c r="I239" s="241"/>
      <c r="J239" s="281">
        <f>N44+N56+N68+N80+N92+N104-J240</f>
        <v>120</v>
      </c>
      <c r="K239" s="282"/>
      <c r="L239" s="281">
        <f>O44+O56+O68+O80+O92+O104-L240</f>
        <v>133</v>
      </c>
      <c r="M239" s="282"/>
      <c r="N239" s="244">
        <f>SUM(J239:M239)</f>
        <v>253</v>
      </c>
      <c r="O239" s="245"/>
      <c r="P239" s="246">
        <f>H239/H241</f>
        <v>0.82191780821917804</v>
      </c>
      <c r="Q239" s="247"/>
      <c r="R239" s="20">
        <f>J44+J56-R240</f>
        <v>60</v>
      </c>
      <c r="S239" s="20">
        <f>J68+J80-S240</f>
        <v>36</v>
      </c>
      <c r="T239" s="20">
        <f>J92+J104-T240</f>
        <v>42</v>
      </c>
    </row>
    <row r="240" spans="1:28" ht="12.75" customHeight="1">
      <c r="A240" s="35">
        <v>2</v>
      </c>
      <c r="B240" s="234" t="s">
        <v>71</v>
      </c>
      <c r="C240" s="235"/>
      <c r="D240" s="235"/>
      <c r="E240" s="235"/>
      <c r="F240" s="235"/>
      <c r="G240" s="236"/>
      <c r="H240" s="241">
        <f>J240</f>
        <v>26</v>
      </c>
      <c r="I240" s="241"/>
      <c r="J240" s="231">
        <f>N125</f>
        <v>26</v>
      </c>
      <c r="K240" s="232"/>
      <c r="L240" s="233">
        <f>O125</f>
        <v>52</v>
      </c>
      <c r="M240" s="232"/>
      <c r="N240" s="244">
        <f>SUM(J240:M240)</f>
        <v>78</v>
      </c>
      <c r="O240" s="245"/>
      <c r="P240" s="246">
        <f>H240/H241</f>
        <v>0.17808219178082191</v>
      </c>
      <c r="Q240" s="247"/>
      <c r="R240" s="79">
        <v>0</v>
      </c>
      <c r="S240" s="79">
        <v>24</v>
      </c>
      <c r="T240" s="79">
        <v>18</v>
      </c>
      <c r="U240" s="225" t="str">
        <f>IF(N240=P125,"Corect","Nu corespunde cu tabelul de opționale")</f>
        <v>Corect</v>
      </c>
      <c r="V240" s="226"/>
      <c r="W240" s="226"/>
      <c r="X240" s="226"/>
    </row>
    <row r="241" spans="1:29">
      <c r="A241" s="234" t="s">
        <v>29</v>
      </c>
      <c r="B241" s="235"/>
      <c r="C241" s="235"/>
      <c r="D241" s="235"/>
      <c r="E241" s="235"/>
      <c r="F241" s="235"/>
      <c r="G241" s="236"/>
      <c r="H241" s="149">
        <f>SUM(H239:I240)</f>
        <v>146</v>
      </c>
      <c r="I241" s="149"/>
      <c r="J241" s="149">
        <f>SUM(J239:K240)</f>
        <v>146</v>
      </c>
      <c r="K241" s="149"/>
      <c r="L241" s="156">
        <f>SUM(L239:M240)</f>
        <v>185</v>
      </c>
      <c r="M241" s="158"/>
      <c r="N241" s="156">
        <f>SUM(N239:O240)</f>
        <v>331</v>
      </c>
      <c r="O241" s="158"/>
      <c r="P241" s="279">
        <f>SUM(P239:Q240)</f>
        <v>1</v>
      </c>
      <c r="Q241" s="280"/>
      <c r="R241" s="24">
        <f>SUM(R239:R240)</f>
        <v>60</v>
      </c>
      <c r="S241" s="24">
        <f>SUM(S239:S240)</f>
        <v>60</v>
      </c>
      <c r="T241" s="24">
        <f>SUM(T239:T240)</f>
        <v>60</v>
      </c>
    </row>
    <row r="242" spans="1:29">
      <c r="U242" s="92"/>
      <c r="V242" s="92"/>
      <c r="W242" s="92"/>
      <c r="X242" s="92"/>
      <c r="Y242" s="92"/>
      <c r="Z242" s="92"/>
      <c r="AA242" s="92"/>
    </row>
    <row r="243" spans="1:29" ht="20.25" customHeight="1">
      <c r="A243" s="99" t="s">
        <v>218</v>
      </c>
      <c r="B243" s="100"/>
      <c r="C243" s="100"/>
      <c r="D243" s="100"/>
      <c r="E243" s="100"/>
      <c r="F243" s="100"/>
      <c r="G243" s="100"/>
      <c r="H243" s="100"/>
      <c r="I243" s="100"/>
      <c r="J243" s="100"/>
      <c r="K243" s="100"/>
      <c r="L243" s="100"/>
      <c r="M243" s="100"/>
      <c r="N243" s="100"/>
      <c r="O243" s="100"/>
      <c r="P243" s="100"/>
      <c r="Q243" s="100"/>
      <c r="R243" s="100"/>
      <c r="S243" s="100"/>
      <c r="T243" s="100"/>
      <c r="U243" s="91"/>
      <c r="V243" s="91"/>
      <c r="W243" s="91"/>
      <c r="X243" s="91"/>
      <c r="Y243" s="91"/>
      <c r="Z243" s="91"/>
      <c r="AA243" s="92"/>
    </row>
    <row r="244" spans="1:29" ht="3.75" customHeight="1"/>
    <row r="245" spans="1:29" s="48" customFormat="1">
      <c r="A245" s="182" t="s">
        <v>187</v>
      </c>
      <c r="B245" s="182"/>
      <c r="C245" s="182"/>
      <c r="D245" s="182"/>
      <c r="E245" s="182"/>
      <c r="F245" s="182"/>
      <c r="G245" s="182"/>
      <c r="H245" s="182"/>
      <c r="I245" s="182"/>
      <c r="J245" s="182"/>
      <c r="K245" s="182"/>
      <c r="L245" s="182"/>
      <c r="M245" s="182"/>
      <c r="N245" s="182"/>
      <c r="O245" s="182"/>
      <c r="P245" s="182"/>
      <c r="Q245" s="182"/>
      <c r="R245" s="182"/>
      <c r="S245" s="182"/>
      <c r="T245" s="182"/>
    </row>
    <row r="246" spans="1:29" s="48" customFormat="1" ht="28.5" customHeight="1">
      <c r="A246" s="137" t="s">
        <v>31</v>
      </c>
      <c r="B246" s="142" t="s">
        <v>30</v>
      </c>
      <c r="C246" s="143"/>
      <c r="D246" s="143"/>
      <c r="E246" s="143"/>
      <c r="F246" s="143"/>
      <c r="G246" s="143"/>
      <c r="H246" s="143"/>
      <c r="I246" s="144"/>
      <c r="J246" s="133" t="s">
        <v>45</v>
      </c>
      <c r="K246" s="135" t="s">
        <v>28</v>
      </c>
      <c r="L246" s="135"/>
      <c r="M246" s="135"/>
      <c r="N246" s="135" t="s">
        <v>46</v>
      </c>
      <c r="O246" s="136"/>
      <c r="P246" s="136"/>
      <c r="Q246" s="135" t="s">
        <v>27</v>
      </c>
      <c r="R246" s="135"/>
      <c r="S246" s="135"/>
      <c r="T246" s="135" t="s">
        <v>26</v>
      </c>
      <c r="V246" s="210" t="s">
        <v>188</v>
      </c>
      <c r="W246" s="210"/>
      <c r="X246" s="210"/>
      <c r="Y246" s="210"/>
      <c r="Z246" s="210"/>
      <c r="AA246" s="210"/>
      <c r="AB246" s="210"/>
      <c r="AC246" s="210"/>
    </row>
    <row r="247" spans="1:29" s="48" customFormat="1">
      <c r="A247" s="138"/>
      <c r="B247" s="145"/>
      <c r="C247" s="146"/>
      <c r="D247" s="146"/>
      <c r="E247" s="146"/>
      <c r="F247" s="146"/>
      <c r="G247" s="146"/>
      <c r="H247" s="146"/>
      <c r="I247" s="147"/>
      <c r="J247" s="134"/>
      <c r="K247" s="49" t="s">
        <v>32</v>
      </c>
      <c r="L247" s="49" t="s">
        <v>33</v>
      </c>
      <c r="M247" s="49" t="s">
        <v>34</v>
      </c>
      <c r="N247" s="49" t="s">
        <v>38</v>
      </c>
      <c r="O247" s="49" t="s">
        <v>9</v>
      </c>
      <c r="P247" s="49" t="s">
        <v>35</v>
      </c>
      <c r="Q247" s="49" t="s">
        <v>36</v>
      </c>
      <c r="R247" s="49" t="s">
        <v>32</v>
      </c>
      <c r="S247" s="49" t="s">
        <v>37</v>
      </c>
      <c r="T247" s="135"/>
      <c r="V247" s="210"/>
      <c r="W247" s="210"/>
      <c r="X247" s="210"/>
      <c r="Y247" s="210"/>
      <c r="Z247" s="210"/>
      <c r="AA247" s="210"/>
      <c r="AB247" s="210"/>
      <c r="AC247" s="210"/>
    </row>
    <row r="248" spans="1:29" s="48" customFormat="1">
      <c r="A248" s="251" t="s">
        <v>58</v>
      </c>
      <c r="B248" s="251"/>
      <c r="C248" s="251"/>
      <c r="D248" s="251"/>
      <c r="E248" s="251"/>
      <c r="F248" s="251"/>
      <c r="G248" s="251"/>
      <c r="H248" s="251"/>
      <c r="I248" s="251"/>
      <c r="J248" s="251"/>
      <c r="K248" s="251"/>
      <c r="L248" s="251"/>
      <c r="M248" s="251"/>
      <c r="N248" s="251"/>
      <c r="O248" s="251"/>
      <c r="P248" s="251"/>
      <c r="Q248" s="251"/>
      <c r="R248" s="251"/>
      <c r="S248" s="251"/>
      <c r="T248" s="251"/>
      <c r="V248" s="210"/>
      <c r="W248" s="210"/>
      <c r="X248" s="210"/>
      <c r="Y248" s="210"/>
      <c r="Z248" s="210"/>
      <c r="AA248" s="210"/>
      <c r="AB248" s="210"/>
      <c r="AC248" s="210"/>
    </row>
    <row r="249" spans="1:29" s="48" customFormat="1">
      <c r="A249" s="50" t="s">
        <v>189</v>
      </c>
      <c r="B249" s="252" t="s">
        <v>190</v>
      </c>
      <c r="C249" s="252"/>
      <c r="D249" s="252"/>
      <c r="E249" s="252"/>
      <c r="F249" s="252"/>
      <c r="G249" s="252"/>
      <c r="H249" s="252"/>
      <c r="I249" s="252"/>
      <c r="J249" s="51">
        <v>5</v>
      </c>
      <c r="K249" s="51">
        <v>2</v>
      </c>
      <c r="L249" s="51">
        <v>2</v>
      </c>
      <c r="M249" s="51">
        <v>0</v>
      </c>
      <c r="N249" s="52">
        <f>K249+L249+M249</f>
        <v>4</v>
      </c>
      <c r="O249" s="52">
        <f>P249-N249</f>
        <v>5</v>
      </c>
      <c r="P249" s="52">
        <f>ROUND(PRODUCT(J249,25)/14,0)</f>
        <v>9</v>
      </c>
      <c r="Q249" s="51" t="s">
        <v>36</v>
      </c>
      <c r="R249" s="51"/>
      <c r="S249" s="53"/>
      <c r="T249" s="53" t="s">
        <v>191</v>
      </c>
      <c r="V249" s="210"/>
      <c r="W249" s="210"/>
      <c r="X249" s="210"/>
      <c r="Y249" s="210"/>
      <c r="Z249" s="210"/>
      <c r="AA249" s="210"/>
      <c r="AB249" s="210"/>
      <c r="AC249" s="210"/>
    </row>
    <row r="250" spans="1:29" s="48" customFormat="1">
      <c r="A250" s="253" t="s">
        <v>59</v>
      </c>
      <c r="B250" s="254"/>
      <c r="C250" s="254"/>
      <c r="D250" s="254"/>
      <c r="E250" s="254"/>
      <c r="F250" s="254"/>
      <c r="G250" s="254"/>
      <c r="H250" s="254"/>
      <c r="I250" s="254"/>
      <c r="J250" s="254"/>
      <c r="K250" s="254"/>
      <c r="L250" s="254"/>
      <c r="M250" s="254"/>
      <c r="N250" s="254"/>
      <c r="O250" s="254"/>
      <c r="P250" s="254"/>
      <c r="Q250" s="254"/>
      <c r="R250" s="254"/>
      <c r="S250" s="254"/>
      <c r="T250" s="255"/>
      <c r="V250" s="210"/>
      <c r="W250" s="210"/>
      <c r="X250" s="210"/>
      <c r="Y250" s="210"/>
      <c r="Z250" s="210"/>
      <c r="AA250" s="210"/>
      <c r="AB250" s="210"/>
      <c r="AC250" s="210"/>
    </row>
    <row r="251" spans="1:29" s="48" customFormat="1" ht="39" customHeight="1">
      <c r="A251" s="50" t="s">
        <v>192</v>
      </c>
      <c r="B251" s="256" t="s">
        <v>193</v>
      </c>
      <c r="C251" s="257"/>
      <c r="D251" s="257"/>
      <c r="E251" s="257"/>
      <c r="F251" s="257"/>
      <c r="G251" s="257"/>
      <c r="H251" s="257"/>
      <c r="I251" s="258"/>
      <c r="J251" s="51">
        <v>5</v>
      </c>
      <c r="K251" s="51">
        <v>2</v>
      </c>
      <c r="L251" s="51">
        <v>2</v>
      </c>
      <c r="M251" s="51">
        <v>0</v>
      </c>
      <c r="N251" s="52">
        <f>K251+L251+M251</f>
        <v>4</v>
      </c>
      <c r="O251" s="52">
        <f>P251-N251</f>
        <v>5</v>
      </c>
      <c r="P251" s="52">
        <f>ROUND(PRODUCT(J251,25)/14,0)</f>
        <v>9</v>
      </c>
      <c r="Q251" s="51" t="s">
        <v>36</v>
      </c>
      <c r="R251" s="51"/>
      <c r="S251" s="53"/>
      <c r="T251" s="53" t="s">
        <v>191</v>
      </c>
      <c r="V251" s="210"/>
      <c r="W251" s="210"/>
      <c r="X251" s="210"/>
      <c r="Y251" s="210"/>
      <c r="Z251" s="210"/>
      <c r="AA251" s="210"/>
      <c r="AB251" s="210"/>
      <c r="AC251" s="210"/>
    </row>
    <row r="252" spans="1:29" s="48" customFormat="1">
      <c r="A252" s="253" t="s">
        <v>60</v>
      </c>
      <c r="B252" s="254"/>
      <c r="C252" s="254"/>
      <c r="D252" s="254"/>
      <c r="E252" s="254"/>
      <c r="F252" s="254"/>
      <c r="G252" s="254"/>
      <c r="H252" s="254"/>
      <c r="I252" s="254"/>
      <c r="J252" s="254"/>
      <c r="K252" s="254"/>
      <c r="L252" s="254"/>
      <c r="M252" s="254"/>
      <c r="N252" s="254"/>
      <c r="O252" s="254"/>
      <c r="P252" s="254"/>
      <c r="Q252" s="254"/>
      <c r="R252" s="254"/>
      <c r="S252" s="254"/>
      <c r="T252" s="255"/>
      <c r="V252" s="210"/>
      <c r="W252" s="210"/>
      <c r="X252" s="210"/>
      <c r="Y252" s="210"/>
      <c r="Z252" s="210"/>
      <c r="AA252" s="210"/>
      <c r="AB252" s="210"/>
      <c r="AC252" s="210"/>
    </row>
    <row r="253" spans="1:29" s="48" customFormat="1" ht="41.25" customHeight="1">
      <c r="A253" s="50" t="s">
        <v>194</v>
      </c>
      <c r="B253" s="256" t="s">
        <v>195</v>
      </c>
      <c r="C253" s="257"/>
      <c r="D253" s="257"/>
      <c r="E253" s="257"/>
      <c r="F253" s="257"/>
      <c r="G253" s="257"/>
      <c r="H253" s="257"/>
      <c r="I253" s="258"/>
      <c r="J253" s="51">
        <v>5</v>
      </c>
      <c r="K253" s="51">
        <v>2</v>
      </c>
      <c r="L253" s="51">
        <v>2</v>
      </c>
      <c r="M253" s="51">
        <v>0</v>
      </c>
      <c r="N253" s="52">
        <f>K253+L253+M253</f>
        <v>4</v>
      </c>
      <c r="O253" s="52">
        <f>P253-N253</f>
        <v>5</v>
      </c>
      <c r="P253" s="52">
        <f>ROUND(PRODUCT(J253,25)/14,0)</f>
        <v>9</v>
      </c>
      <c r="Q253" s="51" t="s">
        <v>36</v>
      </c>
      <c r="R253" s="51"/>
      <c r="S253" s="53"/>
      <c r="T253" s="53" t="s">
        <v>191</v>
      </c>
      <c r="V253" s="210"/>
      <c r="W253" s="210"/>
      <c r="X253" s="210"/>
      <c r="Y253" s="210"/>
      <c r="Z253" s="210"/>
      <c r="AA253" s="210"/>
      <c r="AB253" s="210"/>
      <c r="AC253" s="210"/>
    </row>
    <row r="254" spans="1:29" s="48" customFormat="1">
      <c r="A254" s="130" t="s">
        <v>61</v>
      </c>
      <c r="B254" s="131"/>
      <c r="C254" s="131"/>
      <c r="D254" s="131"/>
      <c r="E254" s="131"/>
      <c r="F254" s="131"/>
      <c r="G254" s="131"/>
      <c r="H254" s="131"/>
      <c r="I254" s="131"/>
      <c r="J254" s="131"/>
      <c r="K254" s="131"/>
      <c r="L254" s="131"/>
      <c r="M254" s="131"/>
      <c r="N254" s="131"/>
      <c r="O254" s="131"/>
      <c r="P254" s="131"/>
      <c r="Q254" s="131"/>
      <c r="R254" s="131"/>
      <c r="S254" s="131"/>
      <c r="T254" s="132"/>
      <c r="V254" s="210"/>
      <c r="W254" s="210"/>
      <c r="X254" s="210"/>
      <c r="Y254" s="210"/>
      <c r="Z254" s="210"/>
      <c r="AA254" s="210"/>
      <c r="AB254" s="210"/>
      <c r="AC254" s="210"/>
    </row>
    <row r="255" spans="1:29" s="48" customFormat="1" ht="24.75" customHeight="1">
      <c r="A255" s="50" t="s">
        <v>196</v>
      </c>
      <c r="B255" s="259" t="s">
        <v>208</v>
      </c>
      <c r="C255" s="102"/>
      <c r="D255" s="102"/>
      <c r="E255" s="102"/>
      <c r="F255" s="102"/>
      <c r="G255" s="102"/>
      <c r="H255" s="102"/>
      <c r="I255" s="103"/>
      <c r="J255" s="51">
        <v>5</v>
      </c>
      <c r="K255" s="51">
        <v>2</v>
      </c>
      <c r="L255" s="51">
        <v>2</v>
      </c>
      <c r="M255" s="51">
        <v>0</v>
      </c>
      <c r="N255" s="52">
        <f>K255+L255+M255</f>
        <v>4</v>
      </c>
      <c r="O255" s="52">
        <f>P255-N255</f>
        <v>5</v>
      </c>
      <c r="P255" s="52">
        <f>ROUND(PRODUCT(J255,25)/14,0)</f>
        <v>9</v>
      </c>
      <c r="Q255" s="51" t="s">
        <v>36</v>
      </c>
      <c r="R255" s="51"/>
      <c r="S255" s="53"/>
      <c r="T255" s="54" t="s">
        <v>197</v>
      </c>
      <c r="U255" s="55"/>
      <c r="V255" s="210"/>
      <c r="W255" s="210"/>
      <c r="X255" s="210"/>
      <c r="Y255" s="210"/>
      <c r="Z255" s="210"/>
      <c r="AA255" s="210"/>
      <c r="AB255" s="210"/>
      <c r="AC255" s="210"/>
    </row>
    <row r="256" spans="1:29" s="48" customFormat="1">
      <c r="A256" s="130" t="s">
        <v>62</v>
      </c>
      <c r="B256" s="131"/>
      <c r="C256" s="131"/>
      <c r="D256" s="131"/>
      <c r="E256" s="131"/>
      <c r="F256" s="131"/>
      <c r="G256" s="131"/>
      <c r="H256" s="131"/>
      <c r="I256" s="131"/>
      <c r="J256" s="131"/>
      <c r="K256" s="131"/>
      <c r="L256" s="131"/>
      <c r="M256" s="131"/>
      <c r="N256" s="131"/>
      <c r="O256" s="131"/>
      <c r="P256" s="131"/>
      <c r="Q256" s="131"/>
      <c r="R256" s="131"/>
      <c r="S256" s="131"/>
      <c r="T256" s="132"/>
      <c r="V256" s="210"/>
      <c r="W256" s="210"/>
      <c r="X256" s="210"/>
      <c r="Y256" s="210"/>
      <c r="Z256" s="210"/>
      <c r="AA256" s="210"/>
      <c r="AB256" s="210"/>
      <c r="AC256" s="210"/>
    </row>
    <row r="257" spans="1:29" s="48" customFormat="1">
      <c r="A257" s="50" t="s">
        <v>198</v>
      </c>
      <c r="B257" s="260" t="s">
        <v>199</v>
      </c>
      <c r="C257" s="257"/>
      <c r="D257" s="257"/>
      <c r="E257" s="257"/>
      <c r="F257" s="257"/>
      <c r="G257" s="257"/>
      <c r="H257" s="257"/>
      <c r="I257" s="258"/>
      <c r="J257" s="51">
        <v>2</v>
      </c>
      <c r="K257" s="51">
        <v>1</v>
      </c>
      <c r="L257" s="51">
        <v>1</v>
      </c>
      <c r="M257" s="51">
        <v>0</v>
      </c>
      <c r="N257" s="52">
        <f>K257+L257+M257</f>
        <v>2</v>
      </c>
      <c r="O257" s="52">
        <f>P257-N257</f>
        <v>2</v>
      </c>
      <c r="P257" s="52">
        <f>ROUND(PRODUCT(J257,25)/14,0)</f>
        <v>4</v>
      </c>
      <c r="Q257" s="51"/>
      <c r="R257" s="51" t="s">
        <v>32</v>
      </c>
      <c r="S257" s="53"/>
      <c r="T257" s="54" t="s">
        <v>197</v>
      </c>
      <c r="V257" s="210"/>
      <c r="W257" s="210"/>
      <c r="X257" s="210"/>
      <c r="Y257" s="210"/>
      <c r="Z257" s="210"/>
      <c r="AA257" s="210"/>
      <c r="AB257" s="210"/>
      <c r="AC257" s="210"/>
    </row>
    <row r="258" spans="1:29" s="48" customFormat="1">
      <c r="A258" s="50" t="s">
        <v>200</v>
      </c>
      <c r="B258" s="260" t="s">
        <v>201</v>
      </c>
      <c r="C258" s="257"/>
      <c r="D258" s="257"/>
      <c r="E258" s="257"/>
      <c r="F258" s="257"/>
      <c r="G258" s="257"/>
      <c r="H258" s="257"/>
      <c r="I258" s="258"/>
      <c r="J258" s="51">
        <v>3</v>
      </c>
      <c r="K258" s="51">
        <v>0</v>
      </c>
      <c r="L258" s="51">
        <v>0</v>
      </c>
      <c r="M258" s="51">
        <v>3</v>
      </c>
      <c r="N258" s="52">
        <f t="shared" ref="N258" si="118">K258+L258+M258</f>
        <v>3</v>
      </c>
      <c r="O258" s="52">
        <f t="shared" ref="O258" si="119">P258-N258</f>
        <v>2</v>
      </c>
      <c r="P258" s="52">
        <f t="shared" ref="P258" si="120">ROUND(PRODUCT(J258,25)/14,0)</f>
        <v>5</v>
      </c>
      <c r="Q258" s="51"/>
      <c r="R258" s="51" t="s">
        <v>32</v>
      </c>
      <c r="S258" s="53"/>
      <c r="T258" s="54" t="s">
        <v>197</v>
      </c>
      <c r="V258" s="210"/>
      <c r="W258" s="210"/>
      <c r="X258" s="210"/>
      <c r="Y258" s="210"/>
      <c r="Z258" s="210"/>
      <c r="AA258" s="210"/>
      <c r="AB258" s="210"/>
      <c r="AC258" s="210"/>
    </row>
    <row r="259" spans="1:29" s="48" customFormat="1">
      <c r="A259" s="253" t="s">
        <v>63</v>
      </c>
      <c r="B259" s="254"/>
      <c r="C259" s="254"/>
      <c r="D259" s="254"/>
      <c r="E259" s="254"/>
      <c r="F259" s="254"/>
      <c r="G259" s="254"/>
      <c r="H259" s="254"/>
      <c r="I259" s="254"/>
      <c r="J259" s="254"/>
      <c r="K259" s="254"/>
      <c r="L259" s="254"/>
      <c r="M259" s="254"/>
      <c r="N259" s="254"/>
      <c r="O259" s="254"/>
      <c r="P259" s="254"/>
      <c r="Q259" s="254"/>
      <c r="R259" s="254"/>
      <c r="S259" s="254"/>
      <c r="T259" s="255"/>
      <c r="V259" s="210"/>
      <c r="W259" s="210"/>
      <c r="X259" s="210"/>
      <c r="Y259" s="210"/>
      <c r="Z259" s="210"/>
      <c r="AA259" s="210"/>
      <c r="AB259" s="210"/>
      <c r="AC259" s="210"/>
    </row>
    <row r="260" spans="1:29" s="48" customFormat="1">
      <c r="A260" s="50" t="s">
        <v>202</v>
      </c>
      <c r="B260" s="260" t="s">
        <v>203</v>
      </c>
      <c r="C260" s="257"/>
      <c r="D260" s="257"/>
      <c r="E260" s="257"/>
      <c r="F260" s="257"/>
      <c r="G260" s="257"/>
      <c r="H260" s="257"/>
      <c r="I260" s="258"/>
      <c r="J260" s="51">
        <v>3</v>
      </c>
      <c r="K260" s="51">
        <v>1</v>
      </c>
      <c r="L260" s="51">
        <v>1</v>
      </c>
      <c r="M260" s="51">
        <v>0</v>
      </c>
      <c r="N260" s="52">
        <f>K260+L260+M260</f>
        <v>2</v>
      </c>
      <c r="O260" s="52">
        <f>P260-N260</f>
        <v>4</v>
      </c>
      <c r="P260" s="52">
        <f>ROUND(PRODUCT(J260,25)/12,0)</f>
        <v>6</v>
      </c>
      <c r="Q260" s="51" t="s">
        <v>36</v>
      </c>
      <c r="R260" s="51"/>
      <c r="S260" s="53"/>
      <c r="T260" s="53" t="s">
        <v>191</v>
      </c>
      <c r="V260" s="210"/>
      <c r="W260" s="210"/>
      <c r="X260" s="210"/>
      <c r="Y260" s="210"/>
      <c r="Z260" s="210"/>
      <c r="AA260" s="210"/>
      <c r="AB260" s="210"/>
      <c r="AC260" s="210"/>
    </row>
    <row r="261" spans="1:29" s="48" customFormat="1">
      <c r="A261" s="50" t="s">
        <v>204</v>
      </c>
      <c r="B261" s="260" t="s">
        <v>205</v>
      </c>
      <c r="C261" s="257"/>
      <c r="D261" s="257"/>
      <c r="E261" s="257"/>
      <c r="F261" s="257"/>
      <c r="G261" s="257"/>
      <c r="H261" s="257"/>
      <c r="I261" s="258"/>
      <c r="J261" s="51">
        <v>2</v>
      </c>
      <c r="K261" s="51">
        <v>0</v>
      </c>
      <c r="L261" s="51">
        <v>0</v>
      </c>
      <c r="M261" s="51">
        <v>3</v>
      </c>
      <c r="N261" s="52">
        <f t="shared" ref="N261" si="121">K261+L261+M261</f>
        <v>3</v>
      </c>
      <c r="O261" s="52">
        <f t="shared" ref="O261" si="122">P261-N261</f>
        <v>1</v>
      </c>
      <c r="P261" s="52">
        <f t="shared" ref="P261" si="123">ROUND(PRODUCT(J261,25)/12,0)</f>
        <v>4</v>
      </c>
      <c r="Q261" s="51"/>
      <c r="R261" s="51" t="s">
        <v>32</v>
      </c>
      <c r="S261" s="53"/>
      <c r="T261" s="54" t="s">
        <v>197</v>
      </c>
      <c r="V261" s="210"/>
      <c r="W261" s="210"/>
      <c r="X261" s="210"/>
      <c r="Y261" s="210"/>
      <c r="Z261" s="210"/>
      <c r="AA261" s="210"/>
      <c r="AB261" s="210"/>
      <c r="AC261" s="210"/>
    </row>
    <row r="262" spans="1:29" s="48" customFormat="1" ht="29.25" customHeight="1">
      <c r="A262" s="261" t="s">
        <v>206</v>
      </c>
      <c r="B262" s="262"/>
      <c r="C262" s="262"/>
      <c r="D262" s="262"/>
      <c r="E262" s="262"/>
      <c r="F262" s="262"/>
      <c r="G262" s="262"/>
      <c r="H262" s="262"/>
      <c r="I262" s="263"/>
      <c r="J262" s="56">
        <f>SUM(J249,J251,J253,J255,J257:J258,J260:J261)</f>
        <v>30</v>
      </c>
      <c r="K262" s="56">
        <f t="shared" ref="K262:P262" si="124">SUM(K249,K251,K253,K255,K257:K258,K260:K261)</f>
        <v>10</v>
      </c>
      <c r="L262" s="56">
        <f t="shared" si="124"/>
        <v>10</v>
      </c>
      <c r="M262" s="56">
        <f t="shared" si="124"/>
        <v>6</v>
      </c>
      <c r="N262" s="56">
        <f t="shared" si="124"/>
        <v>26</v>
      </c>
      <c r="O262" s="56">
        <f t="shared" si="124"/>
        <v>29</v>
      </c>
      <c r="P262" s="56">
        <f t="shared" si="124"/>
        <v>55</v>
      </c>
      <c r="Q262" s="56">
        <f>COUNTIF(Q249,"E")+COUNTIF(Q251,"E")+COUNTIF(Q253,"E")+COUNTIF(Q255,"E")+COUNTIF(Q257:Q258,"E")+COUNTIF(Q260:Q261,"E")</f>
        <v>5</v>
      </c>
      <c r="R262" s="56">
        <f>COUNTIF(R249,"C")+COUNTIF(R251,"C")+COUNTIF(R253,"C")+COUNTIF(R255,"C")+COUNTIF(R257:R258,"C")+COUNTIF(R260:R261,"C")</f>
        <v>3</v>
      </c>
      <c r="S262" s="56">
        <f>COUNTIF(S249,"VP")+COUNTIF(S251,"VP")+COUNTIF(S253,"VP")+COUNTIF(S255,"VP")+COUNTIF(S257:S258,"VP")+COUNTIF(S260:S261,"VP")</f>
        <v>0</v>
      </c>
      <c r="T262" s="57"/>
      <c r="V262" s="210"/>
      <c r="W262" s="210"/>
      <c r="X262" s="210"/>
      <c r="Y262" s="210"/>
      <c r="Z262" s="210"/>
      <c r="AA262" s="210"/>
      <c r="AB262" s="210"/>
      <c r="AC262" s="210"/>
    </row>
    <row r="263" spans="1:29" s="48" customFormat="1" ht="20.25" customHeight="1">
      <c r="A263" s="264" t="s">
        <v>56</v>
      </c>
      <c r="B263" s="265"/>
      <c r="C263" s="265"/>
      <c r="D263" s="265"/>
      <c r="E263" s="265"/>
      <c r="F263" s="265"/>
      <c r="G263" s="265"/>
      <c r="H263" s="265"/>
      <c r="I263" s="265"/>
      <c r="J263" s="266"/>
      <c r="K263" s="56">
        <f>SUM(K249,K251,K253,K255,K257,K258)*14+SUM(K260,K261)*12</f>
        <v>138</v>
      </c>
      <c r="L263" s="56">
        <f t="shared" ref="L263:P263" si="125">SUM(L249,L251,L253,L255,L257,L258)*14+SUM(L260,L261)*12</f>
        <v>138</v>
      </c>
      <c r="M263" s="56">
        <f t="shared" si="125"/>
        <v>78</v>
      </c>
      <c r="N263" s="56">
        <f t="shared" si="125"/>
        <v>354</v>
      </c>
      <c r="O263" s="56">
        <f t="shared" si="125"/>
        <v>396</v>
      </c>
      <c r="P263" s="56">
        <f t="shared" si="125"/>
        <v>750</v>
      </c>
      <c r="Q263" s="270"/>
      <c r="R263" s="271"/>
      <c r="S263" s="271"/>
      <c r="T263" s="272"/>
      <c r="V263" s="210"/>
      <c r="W263" s="210"/>
      <c r="X263" s="210"/>
      <c r="Y263" s="210"/>
      <c r="Z263" s="210"/>
      <c r="AA263" s="210"/>
      <c r="AB263" s="210"/>
      <c r="AC263" s="210"/>
    </row>
    <row r="264" spans="1:29" s="48" customFormat="1" ht="18" customHeight="1">
      <c r="A264" s="267"/>
      <c r="B264" s="268"/>
      <c r="C264" s="268"/>
      <c r="D264" s="268"/>
      <c r="E264" s="268"/>
      <c r="F264" s="268"/>
      <c r="G264" s="268"/>
      <c r="H264" s="268"/>
      <c r="I264" s="268"/>
      <c r="J264" s="269"/>
      <c r="K264" s="276">
        <f>SUM(K263:M263)</f>
        <v>354</v>
      </c>
      <c r="L264" s="277"/>
      <c r="M264" s="278"/>
      <c r="N264" s="276">
        <f>SUM(N263:O263)</f>
        <v>750</v>
      </c>
      <c r="O264" s="277"/>
      <c r="P264" s="278"/>
      <c r="Q264" s="273"/>
      <c r="R264" s="274"/>
      <c r="S264" s="274"/>
      <c r="T264" s="275"/>
      <c r="V264" s="210"/>
      <c r="W264" s="210"/>
      <c r="X264" s="210"/>
      <c r="Y264" s="210"/>
      <c r="Z264" s="210"/>
      <c r="AA264" s="210"/>
      <c r="AB264" s="210"/>
      <c r="AC264" s="210"/>
    </row>
    <row r="265" spans="1:29" s="48" customFormat="1" ht="6.75" customHeight="1">
      <c r="V265" s="210"/>
      <c r="W265" s="210"/>
      <c r="X265" s="210"/>
      <c r="Y265" s="210"/>
      <c r="Z265" s="210"/>
      <c r="AA265" s="210"/>
      <c r="AB265" s="210"/>
      <c r="AC265" s="210"/>
    </row>
    <row r="266" spans="1:29" s="48" customFormat="1">
      <c r="A266" s="228" t="s">
        <v>207</v>
      </c>
      <c r="B266" s="228"/>
      <c r="C266" s="228"/>
      <c r="D266" s="228"/>
      <c r="E266" s="228"/>
      <c r="F266" s="228"/>
      <c r="G266" s="228"/>
      <c r="H266" s="228"/>
      <c r="I266" s="228"/>
      <c r="J266" s="228"/>
      <c r="K266" s="228"/>
      <c r="L266" s="228"/>
      <c r="M266" s="228"/>
      <c r="N266" s="228"/>
      <c r="O266" s="228"/>
      <c r="P266" s="228"/>
      <c r="Q266" s="228"/>
      <c r="R266" s="228"/>
      <c r="S266" s="228"/>
      <c r="T266" s="228"/>
      <c r="V266" s="210"/>
      <c r="W266" s="210"/>
      <c r="X266" s="210"/>
      <c r="Y266" s="210"/>
      <c r="Z266" s="210"/>
      <c r="AA266" s="210"/>
      <c r="AB266" s="210"/>
      <c r="AC266" s="210"/>
    </row>
    <row r="267" spans="1:29" s="48" customFormat="1"/>
    <row r="271" spans="1:29">
      <c r="B271" s="2"/>
      <c r="C271" s="2"/>
      <c r="D271" s="2"/>
      <c r="E271" s="2"/>
      <c r="F271" s="2"/>
      <c r="G271" s="2"/>
      <c r="M271" s="9"/>
      <c r="N271" s="9"/>
      <c r="O271" s="9"/>
      <c r="P271" s="9"/>
      <c r="Q271" s="9"/>
      <c r="R271" s="9"/>
      <c r="S271" s="9"/>
    </row>
    <row r="272" spans="1:29">
      <c r="B272" s="9"/>
      <c r="C272" s="9"/>
      <c r="D272" s="9"/>
      <c r="E272" s="9"/>
      <c r="F272" s="9"/>
      <c r="G272" s="9"/>
      <c r="H272" s="19"/>
      <c r="I272" s="19"/>
      <c r="J272" s="19"/>
      <c r="M272" s="9"/>
      <c r="N272" s="9"/>
      <c r="O272" s="9"/>
      <c r="P272" s="9"/>
      <c r="Q272" s="9"/>
      <c r="R272" s="9"/>
      <c r="S272" s="9"/>
    </row>
  </sheetData>
  <sheetProtection deleteColumns="0" deleteRows="0" selectLockedCells="1" selectUnlockedCells="1"/>
  <mergeCells count="389">
    <mergeCell ref="L238:M238"/>
    <mergeCell ref="N238:O238"/>
    <mergeCell ref="J237:O237"/>
    <mergeCell ref="J239:K239"/>
    <mergeCell ref="L239:M239"/>
    <mergeCell ref="N239:O239"/>
    <mergeCell ref="P239:Q239"/>
    <mergeCell ref="B154:I154"/>
    <mergeCell ref="A138:T138"/>
    <mergeCell ref="Q145:T146"/>
    <mergeCell ref="N146:P146"/>
    <mergeCell ref="B139:I139"/>
    <mergeCell ref="A140:T140"/>
    <mergeCell ref="B141:I141"/>
    <mergeCell ref="B188:I188"/>
    <mergeCell ref="A172:T172"/>
    <mergeCell ref="B173:I173"/>
    <mergeCell ref="B174:I174"/>
    <mergeCell ref="A162:T162"/>
    <mergeCell ref="B161:I161"/>
    <mergeCell ref="B155:I155"/>
    <mergeCell ref="A245:T245"/>
    <mergeCell ref="A246:A247"/>
    <mergeCell ref="B246:I247"/>
    <mergeCell ref="J246:J247"/>
    <mergeCell ref="K246:M246"/>
    <mergeCell ref="N246:P246"/>
    <mergeCell ref="Q246:S246"/>
    <mergeCell ref="T246:T247"/>
    <mergeCell ref="A241:G241"/>
    <mergeCell ref="J241:K241"/>
    <mergeCell ref="L241:M241"/>
    <mergeCell ref="N241:O241"/>
    <mergeCell ref="P241:Q241"/>
    <mergeCell ref="H241:I241"/>
    <mergeCell ref="V246:AC266"/>
    <mergeCell ref="A248:T248"/>
    <mergeCell ref="B249:I249"/>
    <mergeCell ref="A250:T250"/>
    <mergeCell ref="B251:I251"/>
    <mergeCell ref="A252:T252"/>
    <mergeCell ref="B253:I253"/>
    <mergeCell ref="A254:T254"/>
    <mergeCell ref="B255:I255"/>
    <mergeCell ref="A256:T256"/>
    <mergeCell ref="B257:I257"/>
    <mergeCell ref="B258:I258"/>
    <mergeCell ref="A259:T259"/>
    <mergeCell ref="B260:I260"/>
    <mergeCell ref="B261:I261"/>
    <mergeCell ref="A262:I262"/>
    <mergeCell ref="A263:J264"/>
    <mergeCell ref="Q263:T264"/>
    <mergeCell ref="K264:M264"/>
    <mergeCell ref="N264:P264"/>
    <mergeCell ref="A266:T266"/>
    <mergeCell ref="U104:W104"/>
    <mergeCell ref="B143:I143"/>
    <mergeCell ref="A144:I144"/>
    <mergeCell ref="A145:J146"/>
    <mergeCell ref="K146:M146"/>
    <mergeCell ref="A142:T142"/>
    <mergeCell ref="U240:X240"/>
    <mergeCell ref="J240:K240"/>
    <mergeCell ref="L240:M240"/>
    <mergeCell ref="R237:T237"/>
    <mergeCell ref="H237:I238"/>
    <mergeCell ref="A237:A238"/>
    <mergeCell ref="H240:I240"/>
    <mergeCell ref="B237:G238"/>
    <mergeCell ref="B239:G239"/>
    <mergeCell ref="B240:G240"/>
    <mergeCell ref="H239:I239"/>
    <mergeCell ref="N240:O240"/>
    <mergeCell ref="P240:Q240"/>
    <mergeCell ref="P237:Q238"/>
    <mergeCell ref="J238:K238"/>
    <mergeCell ref="U174:Y187"/>
    <mergeCell ref="U237:AA237"/>
    <mergeCell ref="A194:T194"/>
    <mergeCell ref="B90:I90"/>
    <mergeCell ref="A94:T94"/>
    <mergeCell ref="B99:I99"/>
    <mergeCell ref="B101:I101"/>
    <mergeCell ref="A95:A96"/>
    <mergeCell ref="T95:T96"/>
    <mergeCell ref="B91:I91"/>
    <mergeCell ref="B97:I97"/>
    <mergeCell ref="B92:I92"/>
    <mergeCell ref="B95:I96"/>
    <mergeCell ref="B98:I98"/>
    <mergeCell ref="B111:I111"/>
    <mergeCell ref="U80:W80"/>
    <mergeCell ref="U92:W92"/>
    <mergeCell ref="U44:W44"/>
    <mergeCell ref="U4:X4"/>
    <mergeCell ref="U15:Z25"/>
    <mergeCell ref="U28:V28"/>
    <mergeCell ref="U29:V29"/>
    <mergeCell ref="U30:V30"/>
    <mergeCell ref="B62:I62"/>
    <mergeCell ref="A82:T82"/>
    <mergeCell ref="J83:J84"/>
    <mergeCell ref="K83:M83"/>
    <mergeCell ref="B73:I73"/>
    <mergeCell ref="B74:I74"/>
    <mergeCell ref="B75:I75"/>
    <mergeCell ref="B76:I76"/>
    <mergeCell ref="B78:I78"/>
    <mergeCell ref="B79:I79"/>
    <mergeCell ref="B80:I80"/>
    <mergeCell ref="B52:I52"/>
    <mergeCell ref="B35:I36"/>
    <mergeCell ref="A12:K12"/>
    <mergeCell ref="A58:T58"/>
    <mergeCell ref="U3:X3"/>
    <mergeCell ref="U5:X5"/>
    <mergeCell ref="U6:X6"/>
    <mergeCell ref="U7:X7"/>
    <mergeCell ref="U8:X8"/>
    <mergeCell ref="U56:W56"/>
    <mergeCell ref="U68:W68"/>
    <mergeCell ref="A166:J167"/>
    <mergeCell ref="Q166:T167"/>
    <mergeCell ref="N167:P167"/>
    <mergeCell ref="K167:M167"/>
    <mergeCell ref="A165:I165"/>
    <mergeCell ref="B164:I164"/>
    <mergeCell ref="B160:I160"/>
    <mergeCell ref="B163:I163"/>
    <mergeCell ref="R6:T6"/>
    <mergeCell ref="M8:T11"/>
    <mergeCell ref="A15:K15"/>
    <mergeCell ref="J35:J36"/>
    <mergeCell ref="A34:T34"/>
    <mergeCell ref="B157:I157"/>
    <mergeCell ref="A149:T149"/>
    <mergeCell ref="B158:I158"/>
    <mergeCell ref="B159:I159"/>
    <mergeCell ref="B41:I41"/>
    <mergeCell ref="B47:I48"/>
    <mergeCell ref="B42:I42"/>
    <mergeCell ref="B53:I53"/>
    <mergeCell ref="B56:I56"/>
    <mergeCell ref="B51:I51"/>
    <mergeCell ref="M17:T17"/>
    <mergeCell ref="M18:T18"/>
    <mergeCell ref="B40:I40"/>
    <mergeCell ref="B110:I110"/>
    <mergeCell ref="T107:T108"/>
    <mergeCell ref="B107:I108"/>
    <mergeCell ref="A109:T109"/>
    <mergeCell ref="J59:J60"/>
    <mergeCell ref="K59:M59"/>
    <mergeCell ref="N59:P59"/>
    <mergeCell ref="Q59:S59"/>
    <mergeCell ref="T59:T60"/>
    <mergeCell ref="B61:I61"/>
    <mergeCell ref="N83:P83"/>
    <mergeCell ref="Q83:S83"/>
    <mergeCell ref="A83:A84"/>
    <mergeCell ref="T83:T84"/>
    <mergeCell ref="B83:I84"/>
    <mergeCell ref="B85:I85"/>
    <mergeCell ref="B88:I88"/>
    <mergeCell ref="B89:I89"/>
    <mergeCell ref="B102:I102"/>
    <mergeCell ref="J95:J96"/>
    <mergeCell ref="K95:M95"/>
    <mergeCell ref="N95:P95"/>
    <mergeCell ref="B86:I86"/>
    <mergeCell ref="B87:I87"/>
    <mergeCell ref="J150:J151"/>
    <mergeCell ref="A136:T136"/>
    <mergeCell ref="B137:I137"/>
    <mergeCell ref="N127:P127"/>
    <mergeCell ref="Q126:T127"/>
    <mergeCell ref="A125:I125"/>
    <mergeCell ref="A121:T121"/>
    <mergeCell ref="B124:I124"/>
    <mergeCell ref="T130:T131"/>
    <mergeCell ref="B122:I122"/>
    <mergeCell ref="B135:I135"/>
    <mergeCell ref="K150:M150"/>
    <mergeCell ref="N150:P150"/>
    <mergeCell ref="Q150:S150"/>
    <mergeCell ref="T150:T151"/>
    <mergeCell ref="M13:T13"/>
    <mergeCell ref="M16:T16"/>
    <mergeCell ref="A11:K11"/>
    <mergeCell ref="A35:A36"/>
    <mergeCell ref="B39:I39"/>
    <mergeCell ref="B37:I37"/>
    <mergeCell ref="B38:I38"/>
    <mergeCell ref="M25:T31"/>
    <mergeCell ref="A20:K23"/>
    <mergeCell ref="M21:T23"/>
    <mergeCell ref="I26:K26"/>
    <mergeCell ref="B26:C26"/>
    <mergeCell ref="H26:H27"/>
    <mergeCell ref="A25:G25"/>
    <mergeCell ref="G26:G27"/>
    <mergeCell ref="A13:K13"/>
    <mergeCell ref="A14:K14"/>
    <mergeCell ref="A16:K16"/>
    <mergeCell ref="M15:T15"/>
    <mergeCell ref="A2:K2"/>
    <mergeCell ref="A6:K6"/>
    <mergeCell ref="O5:Q5"/>
    <mergeCell ref="O6:Q6"/>
    <mergeCell ref="O3:Q3"/>
    <mergeCell ref="O4:Q4"/>
    <mergeCell ref="M4:N4"/>
    <mergeCell ref="A10:K10"/>
    <mergeCell ref="M6:N6"/>
    <mergeCell ref="A7:K7"/>
    <mergeCell ref="A8:K8"/>
    <mergeCell ref="A9:K9"/>
    <mergeCell ref="R4:T4"/>
    <mergeCell ref="R5:T5"/>
    <mergeCell ref="T71:T72"/>
    <mergeCell ref="B68:I68"/>
    <mergeCell ref="B71:I72"/>
    <mergeCell ref="B63:I63"/>
    <mergeCell ref="B64:I64"/>
    <mergeCell ref="B66:I66"/>
    <mergeCell ref="B67:I67"/>
    <mergeCell ref="A70:T70"/>
    <mergeCell ref="J71:J72"/>
    <mergeCell ref="K71:M71"/>
    <mergeCell ref="N71:P71"/>
    <mergeCell ref="Q71:S71"/>
    <mergeCell ref="A71:A72"/>
    <mergeCell ref="B54:I54"/>
    <mergeCell ref="J47:J48"/>
    <mergeCell ref="A47:A48"/>
    <mergeCell ref="B44:I44"/>
    <mergeCell ref="A59:A60"/>
    <mergeCell ref="B59:I60"/>
    <mergeCell ref="B49:I49"/>
    <mergeCell ref="B50:I50"/>
    <mergeCell ref="B55:I55"/>
    <mergeCell ref="A1:K1"/>
    <mergeCell ref="A3:K3"/>
    <mergeCell ref="K47:M47"/>
    <mergeCell ref="M19:T19"/>
    <mergeCell ref="B43:I43"/>
    <mergeCell ref="M1:T1"/>
    <mergeCell ref="M14:T14"/>
    <mergeCell ref="A4:K5"/>
    <mergeCell ref="A32:T32"/>
    <mergeCell ref="A19:K19"/>
    <mergeCell ref="A17:K17"/>
    <mergeCell ref="M3:N3"/>
    <mergeCell ref="M5:N5"/>
    <mergeCell ref="D26:F26"/>
    <mergeCell ref="A18:K18"/>
    <mergeCell ref="N47:P47"/>
    <mergeCell ref="Q47:S47"/>
    <mergeCell ref="T35:T36"/>
    <mergeCell ref="N35:P35"/>
    <mergeCell ref="K35:M35"/>
    <mergeCell ref="T47:T48"/>
    <mergeCell ref="Q35:S35"/>
    <mergeCell ref="A46:T46"/>
    <mergeCell ref="R3:T3"/>
    <mergeCell ref="B104:I104"/>
    <mergeCell ref="A106:T106"/>
    <mergeCell ref="J107:J108"/>
    <mergeCell ref="K107:M107"/>
    <mergeCell ref="N107:P107"/>
    <mergeCell ref="A107:A108"/>
    <mergeCell ref="Q107:S107"/>
    <mergeCell ref="Q95:S95"/>
    <mergeCell ref="B100:I100"/>
    <mergeCell ref="B103:I103"/>
    <mergeCell ref="A113:T113"/>
    <mergeCell ref="A126:J127"/>
    <mergeCell ref="B123:I123"/>
    <mergeCell ref="K127:M127"/>
    <mergeCell ref="B112:I112"/>
    <mergeCell ref="B116:I116"/>
    <mergeCell ref="B120:I120"/>
    <mergeCell ref="A134:T134"/>
    <mergeCell ref="B133:I133"/>
    <mergeCell ref="A129:T129"/>
    <mergeCell ref="J130:J131"/>
    <mergeCell ref="A132:T132"/>
    <mergeCell ref="K130:M130"/>
    <mergeCell ref="A130:A131"/>
    <mergeCell ref="B130:I131"/>
    <mergeCell ref="N130:P130"/>
    <mergeCell ref="Q130:S130"/>
    <mergeCell ref="A117:T117"/>
    <mergeCell ref="B114:I114"/>
    <mergeCell ref="B115:I115"/>
    <mergeCell ref="B119:I119"/>
    <mergeCell ref="B118:I118"/>
    <mergeCell ref="A201:I201"/>
    <mergeCell ref="B196:I196"/>
    <mergeCell ref="B175:I175"/>
    <mergeCell ref="A148:T148"/>
    <mergeCell ref="B189:I189"/>
    <mergeCell ref="B190:I190"/>
    <mergeCell ref="A205:T205"/>
    <mergeCell ref="A202:J203"/>
    <mergeCell ref="Q202:T203"/>
    <mergeCell ref="K203:M203"/>
    <mergeCell ref="N203:P203"/>
    <mergeCell ref="B156:I156"/>
    <mergeCell ref="B153:I153"/>
    <mergeCell ref="A152:T152"/>
    <mergeCell ref="A170:A171"/>
    <mergeCell ref="A169:T169"/>
    <mergeCell ref="J170:J171"/>
    <mergeCell ref="K170:M170"/>
    <mergeCell ref="N170:P170"/>
    <mergeCell ref="B170:I171"/>
    <mergeCell ref="Q170:S170"/>
    <mergeCell ref="T170:T171"/>
    <mergeCell ref="A150:A151"/>
    <mergeCell ref="B150:I151"/>
    <mergeCell ref="B192:I192"/>
    <mergeCell ref="B186:I186"/>
    <mergeCell ref="B187:I187"/>
    <mergeCell ref="B178:I178"/>
    <mergeCell ref="B179:I179"/>
    <mergeCell ref="B193:I193"/>
    <mergeCell ref="B197:I197"/>
    <mergeCell ref="B200:I200"/>
    <mergeCell ref="B198:I198"/>
    <mergeCell ref="B199:I199"/>
    <mergeCell ref="B195:I195"/>
    <mergeCell ref="B177:I177"/>
    <mergeCell ref="B176:I176"/>
    <mergeCell ref="B180:I180"/>
    <mergeCell ref="B182:I182"/>
    <mergeCell ref="B183:I183"/>
    <mergeCell ref="B184:I184"/>
    <mergeCell ref="B181:I181"/>
    <mergeCell ref="B185:I185"/>
    <mergeCell ref="B191:I191"/>
    <mergeCell ref="B223:I224"/>
    <mergeCell ref="B213:I213"/>
    <mergeCell ref="Q206:S206"/>
    <mergeCell ref="A206:A207"/>
    <mergeCell ref="B206:I207"/>
    <mergeCell ref="J206:J207"/>
    <mergeCell ref="K206:M206"/>
    <mergeCell ref="Q219:T220"/>
    <mergeCell ref="K220:M220"/>
    <mergeCell ref="N220:P220"/>
    <mergeCell ref="B214:I214"/>
    <mergeCell ref="A215:T215"/>
    <mergeCell ref="B217:I217"/>
    <mergeCell ref="A218:I218"/>
    <mergeCell ref="A219:J220"/>
    <mergeCell ref="B216:I216"/>
    <mergeCell ref="B211:I211"/>
    <mergeCell ref="B212:I212"/>
    <mergeCell ref="T206:T207"/>
    <mergeCell ref="B210:I210"/>
    <mergeCell ref="B209:I209"/>
    <mergeCell ref="N206:P206"/>
    <mergeCell ref="A208:T208"/>
    <mergeCell ref="B77:I77"/>
    <mergeCell ref="B65:I65"/>
    <mergeCell ref="U121:Y136"/>
    <mergeCell ref="A243:T243"/>
    <mergeCell ref="B230:I230"/>
    <mergeCell ref="A236:B236"/>
    <mergeCell ref="B228:I228"/>
    <mergeCell ref="B231:I231"/>
    <mergeCell ref="A232:I232"/>
    <mergeCell ref="A233:J234"/>
    <mergeCell ref="A222:T222"/>
    <mergeCell ref="Q233:T234"/>
    <mergeCell ref="K234:M234"/>
    <mergeCell ref="N234:P234"/>
    <mergeCell ref="A225:T225"/>
    <mergeCell ref="J223:J224"/>
    <mergeCell ref="K223:M223"/>
    <mergeCell ref="N223:P223"/>
    <mergeCell ref="Q223:S223"/>
    <mergeCell ref="A223:A224"/>
    <mergeCell ref="A229:T229"/>
    <mergeCell ref="B226:I226"/>
    <mergeCell ref="B227:I227"/>
    <mergeCell ref="T223:T224"/>
  </mergeCells>
  <phoneticPr fontId="6" type="noConversion"/>
  <conditionalFormatting sqref="U240 L29:L30 U3:U8 U28:U30">
    <cfRule type="cellIs" dxfId="23" priority="149" operator="equal">
      <formula>"E bine"</formula>
    </cfRule>
  </conditionalFormatting>
  <conditionalFormatting sqref="U240 U3:U8 U28:U30">
    <cfRule type="cellIs" dxfId="22" priority="148" operator="equal">
      <formula>"NU e bine"</formula>
    </cfRule>
  </conditionalFormatting>
  <conditionalFormatting sqref="U3:V8 U28:V30">
    <cfRule type="cellIs" dxfId="21" priority="141" operator="equal">
      <formula>"Suma trebuie să fie 52"</formula>
    </cfRule>
    <cfRule type="cellIs" dxfId="20" priority="142" operator="equal">
      <formula>"Corect"</formula>
    </cfRule>
    <cfRule type="cellIs" dxfId="19" priority="143" operator="equal">
      <formula>SUM($B$28:$J$28)</formula>
    </cfRule>
    <cfRule type="cellIs" dxfId="18" priority="144" operator="lessThan">
      <formula>"(SUM(B28:K28)=52"</formula>
    </cfRule>
    <cfRule type="cellIs" dxfId="17" priority="145" operator="equal">
      <formula>52</formula>
    </cfRule>
    <cfRule type="cellIs" dxfId="16" priority="146" operator="equal">
      <formula>$K$28</formula>
    </cfRule>
    <cfRule type="cellIs" dxfId="15" priority="147" operator="equal">
      <formula>$B$28:$K$28=52</formula>
    </cfRule>
  </conditionalFormatting>
  <conditionalFormatting sqref="U240:V240 U3:V8 U28:V30">
    <cfRule type="cellIs" dxfId="14" priority="136" operator="equal">
      <formula>"Suma trebuie să fie 52"</formula>
    </cfRule>
    <cfRule type="cellIs" dxfId="13" priority="140" operator="equal">
      <formula>"Corect"</formula>
    </cfRule>
  </conditionalFormatting>
  <conditionalFormatting sqref="U28:V30 U240:X240">
    <cfRule type="cellIs" dxfId="12" priority="139" operator="equal">
      <formula>"Corect"</formula>
    </cfRule>
  </conditionalFormatting>
  <conditionalFormatting sqref="U104:W104 U92:W92 U68:W68 U80:W80 U44:W44 U56:W56">
    <cfRule type="cellIs" dxfId="11" priority="137" operator="equal">
      <formula>"E trebuie să fie cel puțin egal cu C+VP"</formula>
    </cfRule>
    <cfRule type="cellIs" dxfId="10" priority="138" operator="equal">
      <formula>"Corect"</formula>
    </cfRule>
  </conditionalFormatting>
  <conditionalFormatting sqref="U240:V240">
    <cfRule type="cellIs" dxfId="9" priority="112" operator="equal">
      <formula>"Nu corespunde cu tabelul de opționale"</formula>
    </cfRule>
    <cfRule type="cellIs" dxfId="8" priority="115" operator="equal">
      <formula>"Suma trebuie să fie 52"</formula>
    </cfRule>
    <cfRule type="cellIs" dxfId="7" priority="116" operator="equal">
      <formula>"Corect"</formula>
    </cfRule>
    <cfRule type="cellIs" dxfId="6" priority="117" operator="equal">
      <formula>SUM($B$28:$J$28)</formula>
    </cfRule>
    <cfRule type="cellIs" dxfId="5" priority="118" operator="lessThan">
      <formula>"(SUM(B28:K28)=52"</formula>
    </cfRule>
    <cfRule type="cellIs" dxfId="4" priority="119" operator="equal">
      <formula>52</formula>
    </cfRule>
    <cfRule type="cellIs" dxfId="3" priority="120" operator="equal">
      <formula>$K$28</formula>
    </cfRule>
    <cfRule type="cellIs" dxfId="2" priority="121" operator="equal">
      <formula>$B$28:$K$28=52</formula>
    </cfRule>
  </conditionalFormatting>
  <conditionalFormatting sqref="U3:X8">
    <cfRule type="cellIs" dxfId="1" priority="100" operator="equal">
      <formula>"Trebuie alocate cel puțin 20 de ore pe săptămână"</formula>
    </cfRule>
  </conditionalFormatting>
  <conditionalFormatting sqref="U28:V28">
    <cfRule type="cellIs" dxfId="0" priority="2" operator="equal">
      <formula>"Correct"</formula>
    </cfRule>
  </conditionalFormatting>
  <dataValidations disablePrompts="1" count="17">
    <dataValidation type="list" allowBlank="1" showInputMessage="1" showErrorMessage="1" sqref="R260:R261 R257:R258 R253 R249 R251 R255">
      <formula1>$R$38</formula1>
    </dataValidation>
    <dataValidation type="list" allowBlank="1" showInputMessage="1" showErrorMessage="1" sqref="Q260:Q261 Q257:Q258 Q253 Q249 Q251 Q255">
      <formula1>$Q$38</formula1>
    </dataValidation>
    <dataValidation type="list" allowBlank="1" showInputMessage="1" showErrorMessage="1" sqref="S260:S261 S257:S258 S253 S249 S251 S255">
      <formula1>$S$38</formula1>
    </dataValidation>
    <dataValidation type="list" allowBlank="1" showInputMessage="1" showErrorMessage="1" sqref="R230 R139 R135 R143 R141 R133 R137 R124 R112 R198:R199 R37:R41 R55 R73 R85:R91 R97:R103 R212 R191:R192 R110 R118:R120 R114:R116">
      <formula1>$R$36</formula1>
    </dataValidation>
    <dataValidation type="list" allowBlank="1" showInputMessage="1" showErrorMessage="1" sqref="Q230 Q139 Q135 Q143 Q141 Q133 Q137 Q124 Q112 Q198:Q199 Q37:Q41 Q55 Q73 Q97:Q103 Q85:Q91 Q212 Q191:Q192 Q110 Q118:Q120 Q114:Q116">
      <formula1>$Q$36</formula1>
    </dataValidation>
    <dataValidation type="list" allowBlank="1" showInputMessage="1" showErrorMessage="1" sqref="S230 S139 S137 S135 S133 S143 S141 S198:S199 S123:S124 S112 S55 S37:S41 S73 S85:S91 S97:S103 S212 S191:S192 S110 S118:S120 S114:S116">
      <formula1>$S$36</formula1>
    </dataValidation>
    <dataValidation type="list" allowBlank="1" showInputMessage="1" showErrorMessage="1" sqref="T226:T227 T230 T141 T139 T137 T135 T133 T143 T173:T192 T112 T61:T67 T123:T124 T97:T103 T37:T39 T73:T79 T216 T163 T153:T160 T43:T44 T85:T91 T49:T56 T209:T213 T195:T199 T110 T118:T120 T114:T116">
      <formula1>$O$33:$S$33</formula1>
    </dataValidation>
    <dataValidation type="list" allowBlank="1" showInputMessage="1" showErrorMessage="1" sqref="T228 T193 T161 T214">
      <formula1>$P$33:$S$33</formula1>
    </dataValidation>
    <dataValidation type="list" allowBlank="1" showInputMessage="1" showErrorMessage="1" sqref="B213:I213 B195:I197 B209:I210 C173:I187 B173:B188 B153:I160 B163:I163 B226:B227 B216:I216">
      <formula1>$B$35:$B$146</formula1>
    </dataValidation>
    <dataValidation type="list" allowBlank="1" showInputMessage="1" showErrorMessage="1" sqref="S74:S79 S42:S43 S49:S54 S189:S190 S211 S61:S67">
      <formula1>$S$35</formula1>
    </dataValidation>
    <dataValidation type="list" allowBlank="1" showInputMessage="1" showErrorMessage="1" sqref="Q74:Q79 Q42:Q43 Q49:Q54 Q189:Q190 Q211 Q61:Q67">
      <formula1>$Q$35</formula1>
    </dataValidation>
    <dataValidation type="list" allowBlank="1" showInputMessage="1" showErrorMessage="1" sqref="R74:R79 R42:R43 R49:R54 R189:R190 R211 R61:R67">
      <formula1>$R$35</formula1>
    </dataValidation>
    <dataValidation type="list" allowBlank="1" showInputMessage="1" showErrorMessage="1" sqref="T40:T42">
      <formula1>$O$32:$S$32</formula1>
    </dataValidation>
    <dataValidation type="list" allowBlank="1" showInputMessage="1" showErrorMessage="1" sqref="S122 S111">
      <formula1>$S$40</formula1>
    </dataValidation>
    <dataValidation type="list" allowBlank="1" showInputMessage="1" showErrorMessage="1" sqref="T122 T111">
      <formula1>$O$37:$S$37</formula1>
    </dataValidation>
    <dataValidation type="list" allowBlank="1" showInputMessage="1" showErrorMessage="1" sqref="R111">
      <formula1>$R$40</formula1>
    </dataValidation>
    <dataValidation type="list" allowBlank="1" showInputMessage="1" showErrorMessage="1" sqref="Q111">
      <formula1>$Q$40</formula1>
    </dataValidation>
  </dataValidations>
  <pageMargins left="0.71" right="0.71" top="0.75000000000000011" bottom="0.75000000000000011" header="0.31" footer="0.31"/>
  <pageSetup paperSize="9" orientation="landscape" blackAndWhite="1" r:id="rId1"/>
  <headerFooter>
    <oddFooter>&amp;LRECTOR,_x000D_Acad.Prof.univ.dr. Ioan Aurel POP&amp;CPag. &amp;P/&amp;N&amp;RDECAN,_x000D_prof.univ.dr.Călin Emilian HINȚEA</oddFooter>
  </headerFooter>
  <ignoredErrors>
    <ignoredError sqref="J240 L239:M240" unlockedFormula="1"/>
    <ignoredError sqref="K127:M127" formulaRange="1"/>
  </ignoredError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6"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6"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cp:lastModifiedBy>
  <cp:lastPrinted>2016-04-14T12:45:23Z</cp:lastPrinted>
  <dcterms:created xsi:type="dcterms:W3CDTF">2013-06-27T08:19:59Z</dcterms:created>
  <dcterms:modified xsi:type="dcterms:W3CDTF">2016-06-08T11:27:17Z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0x010100AB65F519A038A54CBA5F46150B1BB5E2</vt:lpwstr>
  </property>
</Properties>
</file>