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100" windowWidth="27160" windowHeight="158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U88" i="1" l="1"/>
  <c r="Y3" i="1"/>
  <c r="U6" i="1"/>
  <c r="U5" i="1"/>
  <c r="U4" i="1"/>
  <c r="U3" i="1"/>
  <c r="P129" i="1"/>
  <c r="P128" i="1"/>
  <c r="P127" i="1"/>
  <c r="P126" i="1"/>
  <c r="P90" i="1"/>
  <c r="R171" i="1"/>
  <c r="Q171" i="1"/>
  <c r="S171" i="1"/>
  <c r="T101" i="1"/>
  <c r="M172" i="1"/>
  <c r="L172" i="1"/>
  <c r="K172" i="1"/>
  <c r="M171" i="1"/>
  <c r="L171" i="1"/>
  <c r="K171" i="1"/>
  <c r="J171" i="1"/>
  <c r="J137" i="1"/>
  <c r="N90" i="1"/>
  <c r="O90" i="1"/>
  <c r="T85" i="1"/>
  <c r="T67" i="1"/>
  <c r="T51" i="1"/>
  <c r="M372" i="1"/>
  <c r="L372" i="1"/>
  <c r="K372" i="1"/>
  <c r="S371" i="1"/>
  <c r="R371" i="1"/>
  <c r="Q371" i="1"/>
  <c r="M371" i="1"/>
  <c r="L371" i="1"/>
  <c r="K371" i="1"/>
  <c r="J371" i="1"/>
  <c r="P367" i="1"/>
  <c r="N367" i="1"/>
  <c r="P361" i="1"/>
  <c r="N361" i="1"/>
  <c r="P365" i="1"/>
  <c r="N365" i="1"/>
  <c r="P368" i="1"/>
  <c r="N368" i="1"/>
  <c r="P364" i="1"/>
  <c r="N364" i="1"/>
  <c r="P362" i="1"/>
  <c r="N362" i="1"/>
  <c r="O365" i="1"/>
  <c r="N371" i="1"/>
  <c r="P371" i="1"/>
  <c r="N372" i="1"/>
  <c r="P372" i="1"/>
  <c r="K373" i="1"/>
  <c r="O367" i="1"/>
  <c r="O361" i="1"/>
  <c r="O368" i="1"/>
  <c r="O362" i="1"/>
  <c r="O364" i="1"/>
  <c r="O372" i="1"/>
  <c r="N373" i="1"/>
  <c r="O371" i="1"/>
  <c r="U29" i="1"/>
  <c r="U28" i="1"/>
  <c r="P153" i="1"/>
  <c r="N153" i="1"/>
  <c r="P148" i="1"/>
  <c r="N148" i="1"/>
  <c r="P170" i="1"/>
  <c r="N170" i="1"/>
  <c r="P169" i="1"/>
  <c r="N169" i="1"/>
  <c r="P168" i="1"/>
  <c r="N168" i="1"/>
  <c r="P167" i="1"/>
  <c r="N167" i="1"/>
  <c r="P166" i="1"/>
  <c r="N166" i="1"/>
  <c r="P165" i="1"/>
  <c r="N165" i="1"/>
  <c r="P163" i="1"/>
  <c r="N163" i="1"/>
  <c r="P162" i="1"/>
  <c r="N162" i="1"/>
  <c r="P161" i="1"/>
  <c r="N161" i="1"/>
  <c r="P160" i="1"/>
  <c r="N160" i="1"/>
  <c r="P159" i="1"/>
  <c r="N159" i="1"/>
  <c r="P158" i="1"/>
  <c r="N158" i="1"/>
  <c r="P156" i="1"/>
  <c r="N156" i="1"/>
  <c r="P155" i="1"/>
  <c r="N155" i="1"/>
  <c r="P154" i="1"/>
  <c r="N154" i="1"/>
  <c r="P152" i="1"/>
  <c r="N152" i="1"/>
  <c r="P150" i="1"/>
  <c r="N150" i="1"/>
  <c r="P149" i="1"/>
  <c r="N149" i="1"/>
  <c r="P147" i="1"/>
  <c r="N147" i="1"/>
  <c r="P146" i="1"/>
  <c r="N146" i="1"/>
  <c r="M138" i="1"/>
  <c r="L138" i="1"/>
  <c r="K138" i="1"/>
  <c r="S137" i="1"/>
  <c r="R137" i="1"/>
  <c r="Q137" i="1"/>
  <c r="M137" i="1"/>
  <c r="L137" i="1"/>
  <c r="K137" i="1"/>
  <c r="P136" i="1"/>
  <c r="N136" i="1"/>
  <c r="P135" i="1"/>
  <c r="N135" i="1"/>
  <c r="P134" i="1"/>
  <c r="N134" i="1"/>
  <c r="P133" i="1"/>
  <c r="N133" i="1"/>
  <c r="P132" i="1"/>
  <c r="N132" i="1"/>
  <c r="P131" i="1"/>
  <c r="N127" i="1"/>
  <c r="N126" i="1"/>
  <c r="N125" i="1"/>
  <c r="P120" i="1"/>
  <c r="N120" i="1"/>
  <c r="P119" i="1"/>
  <c r="N119" i="1"/>
  <c r="P118" i="1"/>
  <c r="N118" i="1"/>
  <c r="P114" i="1"/>
  <c r="N114" i="1"/>
  <c r="P113" i="1"/>
  <c r="N113" i="1"/>
  <c r="P112" i="1"/>
  <c r="N112" i="1"/>
  <c r="P100" i="1"/>
  <c r="P99" i="1"/>
  <c r="P98" i="1"/>
  <c r="P97" i="1"/>
  <c r="P96" i="1"/>
  <c r="P95" i="1"/>
  <c r="P94" i="1"/>
  <c r="P93" i="1"/>
  <c r="P92" i="1"/>
  <c r="P91" i="1"/>
  <c r="P50" i="1"/>
  <c r="N50" i="1"/>
  <c r="P66" i="1"/>
  <c r="N66" i="1"/>
  <c r="A330" i="1"/>
  <c r="J330" i="1"/>
  <c r="K330" i="1"/>
  <c r="L330" i="1"/>
  <c r="M330" i="1"/>
  <c r="N330" i="1"/>
  <c r="O330" i="1"/>
  <c r="P330" i="1"/>
  <c r="Q330" i="1"/>
  <c r="R330" i="1"/>
  <c r="S330" i="1"/>
  <c r="N172" i="1"/>
  <c r="N171" i="1"/>
  <c r="P172" i="1"/>
  <c r="P171" i="1"/>
  <c r="O152" i="1"/>
  <c r="O160" i="1"/>
  <c r="O149" i="1"/>
  <c r="O155" i="1"/>
  <c r="O162" i="1"/>
  <c r="O153" i="1"/>
  <c r="K173" i="1"/>
  <c r="O154" i="1"/>
  <c r="O156" i="1"/>
  <c r="O161" i="1"/>
  <c r="O148" i="1"/>
  <c r="O159" i="1"/>
  <c r="O167" i="1"/>
  <c r="O168" i="1"/>
  <c r="O132" i="1"/>
  <c r="O133" i="1"/>
  <c r="O170" i="1"/>
  <c r="O163" i="1"/>
  <c r="O169" i="1"/>
  <c r="O134" i="1"/>
  <c r="O135" i="1"/>
  <c r="O136" i="1"/>
  <c r="O165" i="1"/>
  <c r="O147" i="1"/>
  <c r="O150" i="1"/>
  <c r="O158" i="1"/>
  <c r="O166" i="1"/>
  <c r="O146" i="1"/>
  <c r="O112" i="1"/>
  <c r="O113" i="1"/>
  <c r="O114" i="1"/>
  <c r="O118" i="1"/>
  <c r="O119" i="1"/>
  <c r="O120" i="1"/>
  <c r="O126" i="1"/>
  <c r="O127" i="1"/>
  <c r="O66" i="1"/>
  <c r="O50" i="1"/>
  <c r="S339" i="1"/>
  <c r="R339" i="1"/>
  <c r="Q339" i="1"/>
  <c r="P339" i="1"/>
  <c r="O339" i="1"/>
  <c r="N339" i="1"/>
  <c r="M339" i="1"/>
  <c r="L339" i="1"/>
  <c r="K339" i="1"/>
  <c r="J339" i="1"/>
  <c r="A339" i="1"/>
  <c r="S338" i="1"/>
  <c r="R338" i="1"/>
  <c r="Q338" i="1"/>
  <c r="P338" i="1"/>
  <c r="O338" i="1"/>
  <c r="N338" i="1"/>
  <c r="M338" i="1"/>
  <c r="L338" i="1"/>
  <c r="K338" i="1"/>
  <c r="J338" i="1"/>
  <c r="A338" i="1"/>
  <c r="S337" i="1"/>
  <c r="R337" i="1"/>
  <c r="Q337" i="1"/>
  <c r="P337" i="1"/>
  <c r="O337" i="1"/>
  <c r="N337" i="1"/>
  <c r="M337" i="1"/>
  <c r="L337" i="1"/>
  <c r="K337" i="1"/>
  <c r="J337" i="1"/>
  <c r="A337" i="1"/>
  <c r="S336" i="1"/>
  <c r="R336" i="1"/>
  <c r="Q336" i="1"/>
  <c r="P336" i="1"/>
  <c r="O336" i="1"/>
  <c r="N336" i="1"/>
  <c r="M336" i="1"/>
  <c r="L336" i="1"/>
  <c r="K336" i="1"/>
  <c r="J336" i="1"/>
  <c r="A336" i="1"/>
  <c r="S333" i="1"/>
  <c r="R333" i="1"/>
  <c r="Q333" i="1"/>
  <c r="P333" i="1"/>
  <c r="O333" i="1"/>
  <c r="N333" i="1"/>
  <c r="M333" i="1"/>
  <c r="L333" i="1"/>
  <c r="K333" i="1"/>
  <c r="J333" i="1"/>
  <c r="A333" i="1"/>
  <c r="S332" i="1"/>
  <c r="R332" i="1"/>
  <c r="Q332" i="1"/>
  <c r="P332" i="1"/>
  <c r="O332" i="1"/>
  <c r="N332" i="1"/>
  <c r="M332" i="1"/>
  <c r="L332" i="1"/>
  <c r="K332" i="1"/>
  <c r="J332" i="1"/>
  <c r="A332" i="1"/>
  <c r="S331" i="1"/>
  <c r="R331" i="1"/>
  <c r="Q331" i="1"/>
  <c r="P331" i="1"/>
  <c r="O331" i="1"/>
  <c r="N331" i="1"/>
  <c r="M331" i="1"/>
  <c r="L331" i="1"/>
  <c r="K331" i="1"/>
  <c r="J331" i="1"/>
  <c r="A331" i="1"/>
  <c r="S329" i="1"/>
  <c r="R329" i="1"/>
  <c r="Q329" i="1"/>
  <c r="P329" i="1"/>
  <c r="O329" i="1"/>
  <c r="N329" i="1"/>
  <c r="M329" i="1"/>
  <c r="L329" i="1"/>
  <c r="K329" i="1"/>
  <c r="J329" i="1"/>
  <c r="A329" i="1"/>
  <c r="S328" i="1"/>
  <c r="R328" i="1"/>
  <c r="Q328" i="1"/>
  <c r="M328" i="1"/>
  <c r="L328" i="1"/>
  <c r="K328" i="1"/>
  <c r="J328" i="1"/>
  <c r="A328" i="1"/>
  <c r="S327" i="1"/>
  <c r="R327" i="1"/>
  <c r="Q327" i="1"/>
  <c r="P327" i="1"/>
  <c r="O327" i="1"/>
  <c r="N327" i="1"/>
  <c r="M327" i="1"/>
  <c r="L327" i="1"/>
  <c r="K327" i="1"/>
  <c r="J327" i="1"/>
  <c r="A327" i="1"/>
  <c r="S326" i="1"/>
  <c r="R326" i="1"/>
  <c r="Q326" i="1"/>
  <c r="P326" i="1"/>
  <c r="O326" i="1"/>
  <c r="N326" i="1"/>
  <c r="M326" i="1"/>
  <c r="L326" i="1"/>
  <c r="K326" i="1"/>
  <c r="J326" i="1"/>
  <c r="A326" i="1"/>
  <c r="S325" i="1"/>
  <c r="R325" i="1"/>
  <c r="Q325" i="1"/>
  <c r="P325" i="1"/>
  <c r="O325" i="1"/>
  <c r="N325" i="1"/>
  <c r="M325" i="1"/>
  <c r="L325" i="1"/>
  <c r="K325" i="1"/>
  <c r="J325" i="1"/>
  <c r="A325" i="1"/>
  <c r="S324" i="1"/>
  <c r="R324" i="1"/>
  <c r="Q324" i="1"/>
  <c r="P324" i="1"/>
  <c r="O324" i="1"/>
  <c r="N324" i="1"/>
  <c r="M324" i="1"/>
  <c r="L324" i="1"/>
  <c r="K324" i="1"/>
  <c r="J324" i="1"/>
  <c r="A324" i="1"/>
  <c r="S323" i="1"/>
  <c r="R323" i="1"/>
  <c r="Q323" i="1"/>
  <c r="P323" i="1"/>
  <c r="O323" i="1"/>
  <c r="N323" i="1"/>
  <c r="M323" i="1"/>
  <c r="L323" i="1"/>
  <c r="K323" i="1"/>
  <c r="J323" i="1"/>
  <c r="A323" i="1"/>
  <c r="S322" i="1"/>
  <c r="R322" i="1"/>
  <c r="Q322" i="1"/>
  <c r="P322" i="1"/>
  <c r="O322" i="1"/>
  <c r="N322" i="1"/>
  <c r="M322" i="1"/>
  <c r="L322" i="1"/>
  <c r="K322" i="1"/>
  <c r="J322" i="1"/>
  <c r="A322" i="1"/>
  <c r="S321" i="1"/>
  <c r="R321" i="1"/>
  <c r="Q321" i="1"/>
  <c r="P321" i="1"/>
  <c r="O321" i="1"/>
  <c r="N321" i="1"/>
  <c r="M321" i="1"/>
  <c r="L321" i="1"/>
  <c r="K321" i="1"/>
  <c r="J321" i="1"/>
  <c r="A321" i="1"/>
  <c r="S320" i="1"/>
  <c r="R320" i="1"/>
  <c r="Q320" i="1"/>
  <c r="P320" i="1"/>
  <c r="O320" i="1"/>
  <c r="N320" i="1"/>
  <c r="M320" i="1"/>
  <c r="L320" i="1"/>
  <c r="K320" i="1"/>
  <c r="J320" i="1"/>
  <c r="A320" i="1"/>
  <c r="S319" i="1"/>
  <c r="R319" i="1"/>
  <c r="Q319" i="1"/>
  <c r="P319" i="1"/>
  <c r="O319" i="1"/>
  <c r="N319" i="1"/>
  <c r="M319" i="1"/>
  <c r="L319" i="1"/>
  <c r="K319" i="1"/>
  <c r="J319" i="1"/>
  <c r="A319" i="1"/>
  <c r="S318" i="1"/>
  <c r="R318" i="1"/>
  <c r="Q318" i="1"/>
  <c r="P318" i="1"/>
  <c r="O318" i="1"/>
  <c r="N318" i="1"/>
  <c r="M318" i="1"/>
  <c r="L318" i="1"/>
  <c r="K318" i="1"/>
  <c r="J318" i="1"/>
  <c r="A318" i="1"/>
  <c r="S317" i="1"/>
  <c r="R317" i="1"/>
  <c r="Q317" i="1"/>
  <c r="P317" i="1"/>
  <c r="O317" i="1"/>
  <c r="N317" i="1"/>
  <c r="M317" i="1"/>
  <c r="L317" i="1"/>
  <c r="K317" i="1"/>
  <c r="J317" i="1"/>
  <c r="A317" i="1"/>
  <c r="S305" i="1"/>
  <c r="R305" i="1"/>
  <c r="Q305" i="1"/>
  <c r="P305" i="1"/>
  <c r="O305" i="1"/>
  <c r="N305" i="1"/>
  <c r="M305" i="1"/>
  <c r="L305" i="1"/>
  <c r="K305" i="1"/>
  <c r="J305" i="1"/>
  <c r="A305" i="1"/>
  <c r="S304" i="1"/>
  <c r="R304" i="1"/>
  <c r="Q304" i="1"/>
  <c r="P304" i="1"/>
  <c r="O304" i="1"/>
  <c r="N304" i="1"/>
  <c r="M304" i="1"/>
  <c r="L304" i="1"/>
  <c r="K304" i="1"/>
  <c r="J304" i="1"/>
  <c r="A304" i="1"/>
  <c r="S303" i="1"/>
  <c r="R303" i="1"/>
  <c r="Q303" i="1"/>
  <c r="M303" i="1"/>
  <c r="L303" i="1"/>
  <c r="K303" i="1"/>
  <c r="J303" i="1"/>
  <c r="A303" i="1"/>
  <c r="S302" i="1"/>
  <c r="R302" i="1"/>
  <c r="Q302" i="1"/>
  <c r="P302" i="1"/>
  <c r="O302" i="1"/>
  <c r="N302" i="1"/>
  <c r="M302" i="1"/>
  <c r="L302" i="1"/>
  <c r="K302" i="1"/>
  <c r="J302" i="1"/>
  <c r="A302" i="1"/>
  <c r="S299" i="1"/>
  <c r="R299" i="1"/>
  <c r="Q299" i="1"/>
  <c r="P299" i="1"/>
  <c r="O299" i="1"/>
  <c r="N299" i="1"/>
  <c r="M299" i="1"/>
  <c r="L299" i="1"/>
  <c r="K299" i="1"/>
  <c r="J299" i="1"/>
  <c r="A299" i="1"/>
  <c r="S298" i="1"/>
  <c r="R298" i="1"/>
  <c r="Q298" i="1"/>
  <c r="P298" i="1"/>
  <c r="O298" i="1"/>
  <c r="N298" i="1"/>
  <c r="M298" i="1"/>
  <c r="L298" i="1"/>
  <c r="K298" i="1"/>
  <c r="J298" i="1"/>
  <c r="A298" i="1"/>
  <c r="S297" i="1"/>
  <c r="R297" i="1"/>
  <c r="Q297" i="1"/>
  <c r="P297" i="1"/>
  <c r="O297" i="1"/>
  <c r="N297" i="1"/>
  <c r="M297" i="1"/>
  <c r="L297" i="1"/>
  <c r="K297" i="1"/>
  <c r="J297" i="1"/>
  <c r="A297" i="1"/>
  <c r="S296" i="1"/>
  <c r="R296" i="1"/>
  <c r="Q296" i="1"/>
  <c r="P296" i="1"/>
  <c r="O296" i="1"/>
  <c r="N296" i="1"/>
  <c r="M296" i="1"/>
  <c r="L296" i="1"/>
  <c r="K296" i="1"/>
  <c r="J296" i="1"/>
  <c r="A296" i="1"/>
  <c r="S295" i="1"/>
  <c r="R295" i="1"/>
  <c r="Q295" i="1"/>
  <c r="P295" i="1"/>
  <c r="O295" i="1"/>
  <c r="N295" i="1"/>
  <c r="M295" i="1"/>
  <c r="L295" i="1"/>
  <c r="K295" i="1"/>
  <c r="J295" i="1"/>
  <c r="A295" i="1"/>
  <c r="S294" i="1"/>
  <c r="R294" i="1"/>
  <c r="Q294" i="1"/>
  <c r="P294" i="1"/>
  <c r="O294" i="1"/>
  <c r="N294" i="1"/>
  <c r="M294" i="1"/>
  <c r="L294" i="1"/>
  <c r="K294" i="1"/>
  <c r="J294" i="1"/>
  <c r="A294" i="1"/>
  <c r="S293" i="1"/>
  <c r="R293" i="1"/>
  <c r="Q293" i="1"/>
  <c r="P293" i="1"/>
  <c r="O293" i="1"/>
  <c r="N293" i="1"/>
  <c r="M293" i="1"/>
  <c r="L293" i="1"/>
  <c r="K293" i="1"/>
  <c r="J293" i="1"/>
  <c r="A293" i="1"/>
  <c r="S292" i="1"/>
  <c r="R292" i="1"/>
  <c r="Q292" i="1"/>
  <c r="P292" i="1"/>
  <c r="O292" i="1"/>
  <c r="N292" i="1"/>
  <c r="M292" i="1"/>
  <c r="L292" i="1"/>
  <c r="K292" i="1"/>
  <c r="J292" i="1"/>
  <c r="A292" i="1"/>
  <c r="S291" i="1"/>
  <c r="R291" i="1"/>
  <c r="Q291" i="1"/>
  <c r="P291" i="1"/>
  <c r="O291" i="1"/>
  <c r="N291" i="1"/>
  <c r="M291" i="1"/>
  <c r="L291" i="1"/>
  <c r="K291" i="1"/>
  <c r="J291" i="1"/>
  <c r="A291" i="1"/>
  <c r="S290" i="1"/>
  <c r="R290" i="1"/>
  <c r="Q290" i="1"/>
  <c r="P290" i="1"/>
  <c r="O290" i="1"/>
  <c r="N290" i="1"/>
  <c r="M290" i="1"/>
  <c r="L290" i="1"/>
  <c r="K290" i="1"/>
  <c r="J290" i="1"/>
  <c r="A290" i="1"/>
  <c r="S289" i="1"/>
  <c r="R289" i="1"/>
  <c r="Q289" i="1"/>
  <c r="P289" i="1"/>
  <c r="O289" i="1"/>
  <c r="N289" i="1"/>
  <c r="M289" i="1"/>
  <c r="L289" i="1"/>
  <c r="K289" i="1"/>
  <c r="J289" i="1"/>
  <c r="A289" i="1"/>
  <c r="S288" i="1"/>
  <c r="R288" i="1"/>
  <c r="Q288" i="1"/>
  <c r="P288" i="1"/>
  <c r="O288" i="1"/>
  <c r="N288" i="1"/>
  <c r="M288" i="1"/>
  <c r="L288" i="1"/>
  <c r="K288" i="1"/>
  <c r="J288" i="1"/>
  <c r="A288" i="1"/>
  <c r="S287" i="1"/>
  <c r="R287" i="1"/>
  <c r="Q287" i="1"/>
  <c r="M287" i="1"/>
  <c r="L287" i="1"/>
  <c r="K287" i="1"/>
  <c r="J287" i="1"/>
  <c r="A287" i="1"/>
  <c r="S286" i="1"/>
  <c r="R286" i="1"/>
  <c r="Q286" i="1"/>
  <c r="P286" i="1"/>
  <c r="O286" i="1"/>
  <c r="N286" i="1"/>
  <c r="M286" i="1"/>
  <c r="L286" i="1"/>
  <c r="K286" i="1"/>
  <c r="J286" i="1"/>
  <c r="A286" i="1"/>
  <c r="S285" i="1"/>
  <c r="R285" i="1"/>
  <c r="Q285" i="1"/>
  <c r="P285" i="1"/>
  <c r="O285" i="1"/>
  <c r="N285" i="1"/>
  <c r="M285" i="1"/>
  <c r="L285" i="1"/>
  <c r="K285" i="1"/>
  <c r="J285" i="1"/>
  <c r="A285" i="1"/>
  <c r="S284" i="1"/>
  <c r="R284" i="1"/>
  <c r="Q284" i="1"/>
  <c r="P284" i="1"/>
  <c r="O284" i="1"/>
  <c r="N284" i="1"/>
  <c r="M284" i="1"/>
  <c r="L284" i="1"/>
  <c r="K284" i="1"/>
  <c r="J284" i="1"/>
  <c r="A284" i="1"/>
  <c r="S283" i="1"/>
  <c r="R283" i="1"/>
  <c r="Q283" i="1"/>
  <c r="M283" i="1"/>
  <c r="L283" i="1"/>
  <c r="K283" i="1"/>
  <c r="J283" i="1"/>
  <c r="A283" i="1"/>
  <c r="S270" i="1"/>
  <c r="R270" i="1"/>
  <c r="Q270" i="1"/>
  <c r="P270" i="1"/>
  <c r="O270" i="1"/>
  <c r="N270" i="1"/>
  <c r="M270" i="1"/>
  <c r="L270" i="1"/>
  <c r="K270" i="1"/>
  <c r="J270" i="1"/>
  <c r="A270" i="1"/>
  <c r="S269" i="1"/>
  <c r="R269" i="1"/>
  <c r="Q269" i="1"/>
  <c r="P269" i="1"/>
  <c r="O269" i="1"/>
  <c r="N269" i="1"/>
  <c r="M269" i="1"/>
  <c r="L269" i="1"/>
  <c r="K269" i="1"/>
  <c r="J269" i="1"/>
  <c r="A269" i="1"/>
  <c r="S268" i="1"/>
  <c r="R268" i="1"/>
  <c r="Q268" i="1"/>
  <c r="M268" i="1"/>
  <c r="L268" i="1"/>
  <c r="K268" i="1"/>
  <c r="J268" i="1"/>
  <c r="A268" i="1"/>
  <c r="S267" i="1"/>
  <c r="R267" i="1"/>
  <c r="Q267" i="1"/>
  <c r="P267" i="1"/>
  <c r="O267" i="1"/>
  <c r="N267" i="1"/>
  <c r="M267" i="1"/>
  <c r="L267" i="1"/>
  <c r="K267" i="1"/>
  <c r="J267" i="1"/>
  <c r="A267" i="1"/>
  <c r="S264" i="1"/>
  <c r="R264" i="1"/>
  <c r="Q264" i="1"/>
  <c r="P264" i="1"/>
  <c r="O264" i="1"/>
  <c r="N264" i="1"/>
  <c r="M264" i="1"/>
  <c r="L264" i="1"/>
  <c r="K264" i="1"/>
  <c r="J264" i="1"/>
  <c r="A264" i="1"/>
  <c r="S263" i="1"/>
  <c r="R263" i="1"/>
  <c r="Q263" i="1"/>
  <c r="P263" i="1"/>
  <c r="O263" i="1"/>
  <c r="N263" i="1"/>
  <c r="M263" i="1"/>
  <c r="L263" i="1"/>
  <c r="K263" i="1"/>
  <c r="J263" i="1"/>
  <c r="A263" i="1"/>
  <c r="S262" i="1"/>
  <c r="R262" i="1"/>
  <c r="Q262" i="1"/>
  <c r="P262" i="1"/>
  <c r="O262" i="1"/>
  <c r="N262" i="1"/>
  <c r="M262" i="1"/>
  <c r="L262" i="1"/>
  <c r="K262" i="1"/>
  <c r="J262" i="1"/>
  <c r="A262" i="1"/>
  <c r="S261" i="1"/>
  <c r="R261" i="1"/>
  <c r="Q261" i="1"/>
  <c r="P261" i="1"/>
  <c r="O261" i="1"/>
  <c r="N261" i="1"/>
  <c r="M261" i="1"/>
  <c r="L261" i="1"/>
  <c r="K261" i="1"/>
  <c r="J261" i="1"/>
  <c r="A261" i="1"/>
  <c r="S260" i="1"/>
  <c r="R260" i="1"/>
  <c r="Q260" i="1"/>
  <c r="P260" i="1"/>
  <c r="O260" i="1"/>
  <c r="N260" i="1"/>
  <c r="M260" i="1"/>
  <c r="L260" i="1"/>
  <c r="K260" i="1"/>
  <c r="J260" i="1"/>
  <c r="A260" i="1"/>
  <c r="S259" i="1"/>
  <c r="R259" i="1"/>
  <c r="Q259" i="1"/>
  <c r="P259" i="1"/>
  <c r="O259" i="1"/>
  <c r="N259" i="1"/>
  <c r="M259" i="1"/>
  <c r="L259" i="1"/>
  <c r="K259" i="1"/>
  <c r="J259" i="1"/>
  <c r="A259" i="1"/>
  <c r="S258" i="1"/>
  <c r="R258" i="1"/>
  <c r="Q258" i="1"/>
  <c r="P258" i="1"/>
  <c r="O258" i="1"/>
  <c r="N258" i="1"/>
  <c r="M258" i="1"/>
  <c r="L258" i="1"/>
  <c r="K258" i="1"/>
  <c r="J258" i="1"/>
  <c r="A258" i="1"/>
  <c r="S257" i="1"/>
  <c r="R257" i="1"/>
  <c r="Q257" i="1"/>
  <c r="P257" i="1"/>
  <c r="O257" i="1"/>
  <c r="N257" i="1"/>
  <c r="M257" i="1"/>
  <c r="L257" i="1"/>
  <c r="K257" i="1"/>
  <c r="J257" i="1"/>
  <c r="A257" i="1"/>
  <c r="S256" i="1"/>
  <c r="R256" i="1"/>
  <c r="Q256" i="1"/>
  <c r="P256" i="1"/>
  <c r="O256" i="1"/>
  <c r="N256" i="1"/>
  <c r="M256" i="1"/>
  <c r="L256" i="1"/>
  <c r="K256" i="1"/>
  <c r="J256" i="1"/>
  <c r="A256" i="1"/>
  <c r="S255" i="1"/>
  <c r="R255" i="1"/>
  <c r="Q255" i="1"/>
  <c r="P255" i="1"/>
  <c r="O255" i="1"/>
  <c r="N255" i="1"/>
  <c r="M255" i="1"/>
  <c r="L255" i="1"/>
  <c r="K255" i="1"/>
  <c r="J255" i="1"/>
  <c r="A255" i="1"/>
  <c r="S254" i="1"/>
  <c r="R254" i="1"/>
  <c r="Q254" i="1"/>
  <c r="M254" i="1"/>
  <c r="L254" i="1"/>
  <c r="K254" i="1"/>
  <c r="J254" i="1"/>
  <c r="A254" i="1"/>
  <c r="S253" i="1"/>
  <c r="R253" i="1"/>
  <c r="Q253" i="1"/>
  <c r="P253" i="1"/>
  <c r="O253" i="1"/>
  <c r="N253" i="1"/>
  <c r="M253" i="1"/>
  <c r="L253" i="1"/>
  <c r="K253" i="1"/>
  <c r="J253" i="1"/>
  <c r="A253" i="1"/>
  <c r="S252" i="1"/>
  <c r="R252" i="1"/>
  <c r="Q252" i="1"/>
  <c r="P252" i="1"/>
  <c r="O252" i="1"/>
  <c r="N252" i="1"/>
  <c r="M252" i="1"/>
  <c r="L252" i="1"/>
  <c r="K252" i="1"/>
  <c r="J252" i="1"/>
  <c r="A252" i="1"/>
  <c r="S251" i="1"/>
  <c r="R251" i="1"/>
  <c r="Q251" i="1"/>
  <c r="P251" i="1"/>
  <c r="O251" i="1"/>
  <c r="N251" i="1"/>
  <c r="M251" i="1"/>
  <c r="L251" i="1"/>
  <c r="K251" i="1"/>
  <c r="J251" i="1"/>
  <c r="A251" i="1"/>
  <c r="S250" i="1"/>
  <c r="R250" i="1"/>
  <c r="Q250" i="1"/>
  <c r="P250" i="1"/>
  <c r="O250" i="1"/>
  <c r="N250" i="1"/>
  <c r="M250" i="1"/>
  <c r="L250" i="1"/>
  <c r="K250" i="1"/>
  <c r="J250" i="1"/>
  <c r="A250" i="1"/>
  <c r="S249" i="1"/>
  <c r="R249" i="1"/>
  <c r="Q249" i="1"/>
  <c r="P77" i="1"/>
  <c r="P249" i="1"/>
  <c r="N77" i="1"/>
  <c r="O77" i="1"/>
  <c r="O249" i="1"/>
  <c r="N249" i="1"/>
  <c r="M249" i="1"/>
  <c r="L249" i="1"/>
  <c r="K249" i="1"/>
  <c r="J249" i="1"/>
  <c r="A249" i="1"/>
  <c r="S248" i="1"/>
  <c r="R248" i="1"/>
  <c r="Q248" i="1"/>
  <c r="M248" i="1"/>
  <c r="L248" i="1"/>
  <c r="K248" i="1"/>
  <c r="J248" i="1"/>
  <c r="A248" i="1"/>
  <c r="S235" i="1"/>
  <c r="R235" i="1"/>
  <c r="Q235" i="1"/>
  <c r="P235" i="1"/>
  <c r="O235" i="1"/>
  <c r="N235" i="1"/>
  <c r="M235" i="1"/>
  <c r="L235" i="1"/>
  <c r="K235" i="1"/>
  <c r="J235" i="1"/>
  <c r="A235" i="1"/>
  <c r="S234" i="1"/>
  <c r="R234" i="1"/>
  <c r="Q234" i="1"/>
  <c r="P234" i="1"/>
  <c r="N93" i="1"/>
  <c r="O93" i="1"/>
  <c r="O234" i="1"/>
  <c r="N234" i="1"/>
  <c r="M234" i="1"/>
  <c r="L234" i="1"/>
  <c r="K234" i="1"/>
  <c r="J234" i="1"/>
  <c r="A234" i="1"/>
  <c r="S233" i="1"/>
  <c r="R233" i="1"/>
  <c r="Q233" i="1"/>
  <c r="P233" i="1"/>
  <c r="N92" i="1"/>
  <c r="O92" i="1"/>
  <c r="O233" i="1"/>
  <c r="N233" i="1"/>
  <c r="M233" i="1"/>
  <c r="L233" i="1"/>
  <c r="K233" i="1"/>
  <c r="J233" i="1"/>
  <c r="A233" i="1"/>
  <c r="S232" i="1"/>
  <c r="R232" i="1"/>
  <c r="Q232" i="1"/>
  <c r="M232" i="1"/>
  <c r="L232" i="1"/>
  <c r="K232" i="1"/>
  <c r="J232" i="1"/>
  <c r="A232" i="1"/>
  <c r="S229" i="1"/>
  <c r="R229" i="1"/>
  <c r="Q229" i="1"/>
  <c r="P229" i="1"/>
  <c r="O229" i="1"/>
  <c r="N229" i="1"/>
  <c r="M229" i="1"/>
  <c r="L229" i="1"/>
  <c r="K229" i="1"/>
  <c r="J229" i="1"/>
  <c r="A229" i="1"/>
  <c r="S228" i="1"/>
  <c r="R228" i="1"/>
  <c r="Q228" i="1"/>
  <c r="P228" i="1"/>
  <c r="O228" i="1"/>
  <c r="N228" i="1"/>
  <c r="M228" i="1"/>
  <c r="L228" i="1"/>
  <c r="K228" i="1"/>
  <c r="J228" i="1"/>
  <c r="A228" i="1"/>
  <c r="S227" i="1"/>
  <c r="R227" i="1"/>
  <c r="Q227" i="1"/>
  <c r="P227" i="1"/>
  <c r="O227" i="1"/>
  <c r="N227" i="1"/>
  <c r="M227" i="1"/>
  <c r="L227" i="1"/>
  <c r="K227" i="1"/>
  <c r="J227" i="1"/>
  <c r="A227" i="1"/>
  <c r="S226" i="1"/>
  <c r="R226" i="1"/>
  <c r="Q226" i="1"/>
  <c r="P226" i="1"/>
  <c r="O226" i="1"/>
  <c r="N226" i="1"/>
  <c r="M226" i="1"/>
  <c r="L226" i="1"/>
  <c r="K226" i="1"/>
  <c r="J226" i="1"/>
  <c r="A226" i="1"/>
  <c r="S225" i="1"/>
  <c r="R225" i="1"/>
  <c r="Q225" i="1"/>
  <c r="P225" i="1"/>
  <c r="O225" i="1"/>
  <c r="N225" i="1"/>
  <c r="M225" i="1"/>
  <c r="L225" i="1"/>
  <c r="K225" i="1"/>
  <c r="J225" i="1"/>
  <c r="A225" i="1"/>
  <c r="S224" i="1"/>
  <c r="R224" i="1"/>
  <c r="Q224" i="1"/>
  <c r="P224" i="1"/>
  <c r="O224" i="1"/>
  <c r="N224" i="1"/>
  <c r="M224" i="1"/>
  <c r="L224" i="1"/>
  <c r="K224" i="1"/>
  <c r="J224" i="1"/>
  <c r="A224" i="1"/>
  <c r="S223" i="1"/>
  <c r="R223" i="1"/>
  <c r="Q223" i="1"/>
  <c r="P223" i="1"/>
  <c r="O223" i="1"/>
  <c r="N223" i="1"/>
  <c r="M223" i="1"/>
  <c r="L223" i="1"/>
  <c r="K223" i="1"/>
  <c r="J223" i="1"/>
  <c r="A223" i="1"/>
  <c r="S222" i="1"/>
  <c r="R222" i="1"/>
  <c r="Q222" i="1"/>
  <c r="P78" i="1"/>
  <c r="P222" i="1"/>
  <c r="N78" i="1"/>
  <c r="O78" i="1"/>
  <c r="O222" i="1"/>
  <c r="N222" i="1"/>
  <c r="M222" i="1"/>
  <c r="L222" i="1"/>
  <c r="K222" i="1"/>
  <c r="J222" i="1"/>
  <c r="A222" i="1"/>
  <c r="S221" i="1"/>
  <c r="R221" i="1"/>
  <c r="Q221" i="1"/>
  <c r="P76" i="1"/>
  <c r="P221" i="1"/>
  <c r="N76" i="1"/>
  <c r="O76" i="1"/>
  <c r="O221" i="1"/>
  <c r="N221" i="1"/>
  <c r="M221" i="1"/>
  <c r="L221" i="1"/>
  <c r="K221" i="1"/>
  <c r="J221" i="1"/>
  <c r="A221" i="1"/>
  <c r="S220" i="1"/>
  <c r="R220" i="1"/>
  <c r="Q220" i="1"/>
  <c r="M220" i="1"/>
  <c r="L220" i="1"/>
  <c r="K220" i="1"/>
  <c r="J220" i="1"/>
  <c r="A220" i="1"/>
  <c r="S219" i="1"/>
  <c r="R219" i="1"/>
  <c r="Q219" i="1"/>
  <c r="P60" i="1"/>
  <c r="P219" i="1"/>
  <c r="N60" i="1"/>
  <c r="O60" i="1"/>
  <c r="O219" i="1"/>
  <c r="N219" i="1"/>
  <c r="M219" i="1"/>
  <c r="L219" i="1"/>
  <c r="K219" i="1"/>
  <c r="J219" i="1"/>
  <c r="A219" i="1"/>
  <c r="S218" i="1"/>
  <c r="R218" i="1"/>
  <c r="Q218" i="1"/>
  <c r="P43" i="1"/>
  <c r="P218" i="1"/>
  <c r="N43" i="1"/>
  <c r="O43" i="1"/>
  <c r="O218" i="1"/>
  <c r="N218" i="1"/>
  <c r="M218" i="1"/>
  <c r="L218" i="1"/>
  <c r="K218" i="1"/>
  <c r="J218" i="1"/>
  <c r="A218" i="1"/>
  <c r="S217" i="1"/>
  <c r="R217" i="1"/>
  <c r="Q217" i="1"/>
  <c r="P59" i="1"/>
  <c r="P217" i="1"/>
  <c r="N59" i="1"/>
  <c r="O59" i="1"/>
  <c r="O217" i="1"/>
  <c r="N217" i="1"/>
  <c r="M217" i="1"/>
  <c r="L217" i="1"/>
  <c r="K217" i="1"/>
  <c r="J217" i="1"/>
  <c r="A217" i="1"/>
  <c r="S216" i="1"/>
  <c r="R216" i="1"/>
  <c r="Q216" i="1"/>
  <c r="P216" i="1"/>
  <c r="O216" i="1"/>
  <c r="N216" i="1"/>
  <c r="M216" i="1"/>
  <c r="L216" i="1"/>
  <c r="K216" i="1"/>
  <c r="J216" i="1"/>
  <c r="A216" i="1"/>
  <c r="S215" i="1"/>
  <c r="R215" i="1"/>
  <c r="Q215" i="1"/>
  <c r="M215" i="1"/>
  <c r="L215" i="1"/>
  <c r="K215" i="1"/>
  <c r="J215" i="1"/>
  <c r="A215" i="1"/>
  <c r="S202" i="1"/>
  <c r="R202" i="1"/>
  <c r="Q202" i="1"/>
  <c r="P202" i="1"/>
  <c r="O202" i="1"/>
  <c r="N202" i="1"/>
  <c r="M202" i="1"/>
  <c r="L202" i="1"/>
  <c r="K202" i="1"/>
  <c r="J202" i="1"/>
  <c r="A202" i="1"/>
  <c r="S201" i="1"/>
  <c r="R201" i="1"/>
  <c r="Q201" i="1"/>
  <c r="P201" i="1"/>
  <c r="O201" i="1"/>
  <c r="N201" i="1"/>
  <c r="M201" i="1"/>
  <c r="L201" i="1"/>
  <c r="K201" i="1"/>
  <c r="J201" i="1"/>
  <c r="A201" i="1"/>
  <c r="S200" i="1"/>
  <c r="R200" i="1"/>
  <c r="Q200" i="1"/>
  <c r="P200" i="1"/>
  <c r="O200" i="1"/>
  <c r="N200" i="1"/>
  <c r="M200" i="1"/>
  <c r="L200" i="1"/>
  <c r="K200" i="1"/>
  <c r="J200" i="1"/>
  <c r="A200" i="1"/>
  <c r="S199" i="1"/>
  <c r="R199" i="1"/>
  <c r="Q199" i="1"/>
  <c r="M199" i="1"/>
  <c r="L199" i="1"/>
  <c r="K199" i="1"/>
  <c r="J199" i="1"/>
  <c r="A199" i="1"/>
  <c r="O172" i="1"/>
  <c r="N173" i="1"/>
  <c r="O171" i="1"/>
  <c r="Q182" i="1"/>
  <c r="R181" i="1"/>
  <c r="S181" i="1"/>
  <c r="S196" i="1"/>
  <c r="R196" i="1"/>
  <c r="Q196" i="1"/>
  <c r="P196" i="1"/>
  <c r="O196" i="1"/>
  <c r="N196" i="1"/>
  <c r="M196" i="1"/>
  <c r="L196" i="1"/>
  <c r="K196" i="1"/>
  <c r="J196" i="1"/>
  <c r="A196" i="1"/>
  <c r="S195" i="1"/>
  <c r="R195" i="1"/>
  <c r="Q195" i="1"/>
  <c r="P195" i="1"/>
  <c r="O195" i="1"/>
  <c r="N195" i="1"/>
  <c r="M195" i="1"/>
  <c r="L195" i="1"/>
  <c r="K195" i="1"/>
  <c r="J195" i="1"/>
  <c r="A195" i="1"/>
  <c r="S194" i="1"/>
  <c r="R194" i="1"/>
  <c r="Q194" i="1"/>
  <c r="P194" i="1"/>
  <c r="O194" i="1"/>
  <c r="N194" i="1"/>
  <c r="M194" i="1"/>
  <c r="L194" i="1"/>
  <c r="K194" i="1"/>
  <c r="J194" i="1"/>
  <c r="A194" i="1"/>
  <c r="S193" i="1"/>
  <c r="R193" i="1"/>
  <c r="Q193" i="1"/>
  <c r="P193" i="1"/>
  <c r="O193" i="1"/>
  <c r="N193" i="1"/>
  <c r="M193" i="1"/>
  <c r="L193" i="1"/>
  <c r="K193" i="1"/>
  <c r="J193" i="1"/>
  <c r="A193" i="1"/>
  <c r="S192" i="1"/>
  <c r="R192" i="1"/>
  <c r="Q192" i="1"/>
  <c r="P192" i="1"/>
  <c r="O192" i="1"/>
  <c r="N192" i="1"/>
  <c r="M192" i="1"/>
  <c r="L192" i="1"/>
  <c r="K192" i="1"/>
  <c r="J192" i="1"/>
  <c r="A192" i="1"/>
  <c r="S191" i="1"/>
  <c r="R191" i="1"/>
  <c r="Q191" i="1"/>
  <c r="P191" i="1"/>
  <c r="O191" i="1"/>
  <c r="N191" i="1"/>
  <c r="M191" i="1"/>
  <c r="L191" i="1"/>
  <c r="K191" i="1"/>
  <c r="J191" i="1"/>
  <c r="A191" i="1"/>
  <c r="S190" i="1"/>
  <c r="R190" i="1"/>
  <c r="Q190" i="1"/>
  <c r="P190" i="1"/>
  <c r="O190" i="1"/>
  <c r="N190" i="1"/>
  <c r="M190" i="1"/>
  <c r="L190" i="1"/>
  <c r="K190" i="1"/>
  <c r="J190" i="1"/>
  <c r="A190" i="1"/>
  <c r="S189" i="1"/>
  <c r="R189" i="1"/>
  <c r="Q189" i="1"/>
  <c r="P189" i="1"/>
  <c r="O189" i="1"/>
  <c r="N189" i="1"/>
  <c r="M189" i="1"/>
  <c r="L189" i="1"/>
  <c r="K189" i="1"/>
  <c r="J189" i="1"/>
  <c r="A189" i="1"/>
  <c r="S188" i="1"/>
  <c r="R188" i="1"/>
  <c r="Q188" i="1"/>
  <c r="P188" i="1"/>
  <c r="O188" i="1"/>
  <c r="N188" i="1"/>
  <c r="M188" i="1"/>
  <c r="L188" i="1"/>
  <c r="K188" i="1"/>
  <c r="J188" i="1"/>
  <c r="A188" i="1"/>
  <c r="S187" i="1"/>
  <c r="R187" i="1"/>
  <c r="Q187" i="1"/>
  <c r="P187" i="1"/>
  <c r="O187" i="1"/>
  <c r="N187" i="1"/>
  <c r="M187" i="1"/>
  <c r="L187" i="1"/>
  <c r="K187" i="1"/>
  <c r="J187" i="1"/>
  <c r="A187" i="1"/>
  <c r="S186" i="1"/>
  <c r="R186" i="1"/>
  <c r="Q186" i="1"/>
  <c r="P75" i="1"/>
  <c r="P186" i="1"/>
  <c r="N75" i="1"/>
  <c r="O75" i="1"/>
  <c r="O186" i="1"/>
  <c r="N186" i="1"/>
  <c r="M186" i="1"/>
  <c r="L186" i="1"/>
  <c r="K186" i="1"/>
  <c r="J186" i="1"/>
  <c r="A186" i="1"/>
  <c r="S185" i="1"/>
  <c r="R185" i="1"/>
  <c r="Q185" i="1"/>
  <c r="P57" i="1"/>
  <c r="P185" i="1"/>
  <c r="N57" i="1"/>
  <c r="O57" i="1"/>
  <c r="O185" i="1"/>
  <c r="N185" i="1"/>
  <c r="M185" i="1"/>
  <c r="L185" i="1"/>
  <c r="K185" i="1"/>
  <c r="J185" i="1"/>
  <c r="A185" i="1"/>
  <c r="S184" i="1"/>
  <c r="R184" i="1"/>
  <c r="Q184" i="1"/>
  <c r="P44" i="1"/>
  <c r="P184" i="1"/>
  <c r="N44" i="1"/>
  <c r="O44" i="1"/>
  <c r="O184" i="1"/>
  <c r="N184" i="1"/>
  <c r="M184" i="1"/>
  <c r="L184" i="1"/>
  <c r="K184" i="1"/>
  <c r="J184" i="1"/>
  <c r="A184" i="1"/>
  <c r="A183" i="1"/>
  <c r="A182" i="1"/>
  <c r="S183" i="1"/>
  <c r="R183" i="1"/>
  <c r="Q183" i="1"/>
  <c r="P56" i="1"/>
  <c r="P183" i="1"/>
  <c r="N56" i="1"/>
  <c r="O56" i="1"/>
  <c r="O183" i="1"/>
  <c r="N183" i="1"/>
  <c r="M183" i="1"/>
  <c r="L183" i="1"/>
  <c r="K183" i="1"/>
  <c r="J183" i="1"/>
  <c r="S182" i="1"/>
  <c r="R182" i="1"/>
  <c r="M182" i="1"/>
  <c r="L182" i="1"/>
  <c r="K182" i="1"/>
  <c r="J182" i="1"/>
  <c r="Q181" i="1"/>
  <c r="M181" i="1"/>
  <c r="L181" i="1"/>
  <c r="K181" i="1"/>
  <c r="J181" i="1"/>
  <c r="A181" i="1"/>
  <c r="S340" i="1"/>
  <c r="R340" i="1"/>
  <c r="Q340" i="1"/>
  <c r="M340" i="1"/>
  <c r="L340" i="1"/>
  <c r="K340" i="1"/>
  <c r="J340" i="1"/>
  <c r="P340" i="1"/>
  <c r="N340" i="1"/>
  <c r="S334" i="1"/>
  <c r="R334" i="1"/>
  <c r="Q334" i="1"/>
  <c r="M334" i="1"/>
  <c r="L334" i="1"/>
  <c r="K334" i="1"/>
  <c r="J334" i="1"/>
  <c r="S306" i="1"/>
  <c r="R306" i="1"/>
  <c r="Q306" i="1"/>
  <c r="M306" i="1"/>
  <c r="L306" i="1"/>
  <c r="K306" i="1"/>
  <c r="J306" i="1"/>
  <c r="S300" i="1"/>
  <c r="R300" i="1"/>
  <c r="Q300" i="1"/>
  <c r="M300" i="1"/>
  <c r="L300" i="1"/>
  <c r="K300" i="1"/>
  <c r="J300" i="1"/>
  <c r="S271" i="1"/>
  <c r="R271" i="1"/>
  <c r="Q271" i="1"/>
  <c r="M271" i="1"/>
  <c r="L271" i="1"/>
  <c r="K271" i="1"/>
  <c r="J271" i="1"/>
  <c r="S265" i="1"/>
  <c r="R265" i="1"/>
  <c r="Q265" i="1"/>
  <c r="M265" i="1"/>
  <c r="L265" i="1"/>
  <c r="K265" i="1"/>
  <c r="J265" i="1"/>
  <c r="S236" i="1"/>
  <c r="R236" i="1"/>
  <c r="Q236" i="1"/>
  <c r="M236" i="1"/>
  <c r="L236" i="1"/>
  <c r="K236" i="1"/>
  <c r="J236" i="1"/>
  <c r="S230" i="1"/>
  <c r="R230" i="1"/>
  <c r="Q230" i="1"/>
  <c r="M230" i="1"/>
  <c r="L230" i="1"/>
  <c r="K230" i="1"/>
  <c r="J230" i="1"/>
  <c r="S203" i="1"/>
  <c r="R203" i="1"/>
  <c r="Q203" i="1"/>
  <c r="M203" i="1"/>
  <c r="L203" i="1"/>
  <c r="K203" i="1"/>
  <c r="J203" i="1"/>
  <c r="P117" i="1"/>
  <c r="P121" i="1"/>
  <c r="N110" i="1"/>
  <c r="N111" i="1"/>
  <c r="N129" i="1"/>
  <c r="N128" i="1"/>
  <c r="N131" i="1"/>
  <c r="O131" i="1"/>
  <c r="N121" i="1"/>
  <c r="P115" i="1"/>
  <c r="N115" i="1"/>
  <c r="N99" i="1"/>
  <c r="N98" i="1"/>
  <c r="P84" i="1"/>
  <c r="N84" i="1"/>
  <c r="P83" i="1"/>
  <c r="N83" i="1"/>
  <c r="P82" i="1"/>
  <c r="N82" i="1"/>
  <c r="P61" i="1"/>
  <c r="N61" i="1"/>
  <c r="P47" i="1"/>
  <c r="N47" i="1"/>
  <c r="P46" i="1"/>
  <c r="N46" i="1"/>
  <c r="N124" i="1"/>
  <c r="P122" i="1"/>
  <c r="N122" i="1"/>
  <c r="N117" i="1"/>
  <c r="P111" i="1"/>
  <c r="P110" i="1"/>
  <c r="O110" i="1"/>
  <c r="N100" i="1"/>
  <c r="S101" i="1"/>
  <c r="R101" i="1"/>
  <c r="Q101" i="1"/>
  <c r="M101" i="1"/>
  <c r="L101" i="1"/>
  <c r="K101" i="1"/>
  <c r="J101" i="1"/>
  <c r="N97" i="1"/>
  <c r="N96" i="1"/>
  <c r="N95" i="1"/>
  <c r="N94" i="1"/>
  <c r="N91" i="1"/>
  <c r="S85" i="1"/>
  <c r="R85" i="1"/>
  <c r="Q85" i="1"/>
  <c r="M85" i="1"/>
  <c r="L85" i="1"/>
  <c r="K85" i="1"/>
  <c r="J85" i="1"/>
  <c r="P81" i="1"/>
  <c r="N81" i="1"/>
  <c r="P80" i="1"/>
  <c r="N80" i="1"/>
  <c r="P79" i="1"/>
  <c r="N79" i="1"/>
  <c r="P74" i="1"/>
  <c r="P283" i="1"/>
  <c r="N74" i="1"/>
  <c r="S67" i="1"/>
  <c r="R67" i="1"/>
  <c r="Q67" i="1"/>
  <c r="M67" i="1"/>
  <c r="L67" i="1"/>
  <c r="K67" i="1"/>
  <c r="J67" i="1"/>
  <c r="P65" i="1"/>
  <c r="N65" i="1"/>
  <c r="P64" i="1"/>
  <c r="N64" i="1"/>
  <c r="P63" i="1"/>
  <c r="N63" i="1"/>
  <c r="P62" i="1"/>
  <c r="N62" i="1"/>
  <c r="P58" i="1"/>
  <c r="N58" i="1"/>
  <c r="P248" i="1"/>
  <c r="N248" i="1"/>
  <c r="N49" i="1"/>
  <c r="N48" i="1"/>
  <c r="N45" i="1"/>
  <c r="N42" i="1"/>
  <c r="N41" i="1"/>
  <c r="N40" i="1"/>
  <c r="P45" i="1"/>
  <c r="K51" i="1"/>
  <c r="P49" i="1"/>
  <c r="P48" i="1"/>
  <c r="P42" i="1"/>
  <c r="P41" i="1"/>
  <c r="S51" i="1"/>
  <c r="R51" i="1"/>
  <c r="Q51" i="1"/>
  <c r="P40" i="1"/>
  <c r="M51" i="1"/>
  <c r="L51" i="1"/>
  <c r="J51" i="1"/>
  <c r="O79" i="1"/>
  <c r="U101" i="1"/>
  <c r="U67" i="1"/>
  <c r="R351" i="1"/>
  <c r="R353" i="1"/>
  <c r="U51" i="1"/>
  <c r="N85" i="1"/>
  <c r="N283" i="1"/>
  <c r="S351" i="1"/>
  <c r="S353" i="1"/>
  <c r="U85" i="1"/>
  <c r="O111" i="1"/>
  <c r="N137" i="1"/>
  <c r="N138" i="1"/>
  <c r="J352" i="1"/>
  <c r="P137" i="1"/>
  <c r="P138" i="1"/>
  <c r="S237" i="1"/>
  <c r="J307" i="1"/>
  <c r="O48" i="1"/>
  <c r="O61" i="1"/>
  <c r="P85" i="1"/>
  <c r="R341" i="1"/>
  <c r="O58" i="1"/>
  <c r="O63" i="1"/>
  <c r="O117" i="1"/>
  <c r="M237" i="1"/>
  <c r="M307" i="1"/>
  <c r="K307" i="1"/>
  <c r="R307" i="1"/>
  <c r="K341" i="1"/>
  <c r="M342" i="1"/>
  <c r="L272" i="1"/>
  <c r="M341" i="1"/>
  <c r="K308" i="1"/>
  <c r="J237" i="1"/>
  <c r="L237" i="1"/>
  <c r="Q237" i="1"/>
  <c r="K238" i="1"/>
  <c r="M238" i="1"/>
  <c r="R237" i="1"/>
  <c r="M273" i="1"/>
  <c r="R272" i="1"/>
  <c r="M308" i="1"/>
  <c r="N268" i="1"/>
  <c r="N271" i="1"/>
  <c r="N254" i="1"/>
  <c r="N265" i="1"/>
  <c r="N232" i="1"/>
  <c r="N236" i="1"/>
  <c r="N328" i="1"/>
  <c r="N334" i="1"/>
  <c r="N342" i="1"/>
  <c r="N303" i="1"/>
  <c r="N306" i="1"/>
  <c r="N287" i="1"/>
  <c r="N215" i="1"/>
  <c r="N199" i="1"/>
  <c r="N203" i="1"/>
  <c r="N181" i="1"/>
  <c r="P67" i="1"/>
  <c r="P220" i="1"/>
  <c r="P182" i="1"/>
  <c r="O91" i="1"/>
  <c r="O95" i="1"/>
  <c r="O97" i="1"/>
  <c r="O100" i="1"/>
  <c r="O82" i="1"/>
  <c r="O83" i="1"/>
  <c r="O115" i="1"/>
  <c r="O128" i="1"/>
  <c r="O129" i="1"/>
  <c r="P268" i="1"/>
  <c r="P271" i="1"/>
  <c r="P254" i="1"/>
  <c r="P265" i="1"/>
  <c r="P232" i="1"/>
  <c r="P236" i="1"/>
  <c r="P328" i="1"/>
  <c r="P334" i="1"/>
  <c r="P303" i="1"/>
  <c r="P306" i="1"/>
  <c r="P287" i="1"/>
  <c r="P300" i="1"/>
  <c r="P215" i="1"/>
  <c r="P199" i="1"/>
  <c r="P203" i="1"/>
  <c r="P181" i="1"/>
  <c r="N220" i="1"/>
  <c r="N182" i="1"/>
  <c r="S341" i="1"/>
  <c r="L238" i="1"/>
  <c r="O46" i="1"/>
  <c r="N51" i="1"/>
  <c r="O40" i="1"/>
  <c r="O49" i="1"/>
  <c r="O45" i="1"/>
  <c r="J272" i="1"/>
  <c r="L273" i="1"/>
  <c r="Q272" i="1"/>
  <c r="S272" i="1"/>
  <c r="Q307" i="1"/>
  <c r="L341" i="1"/>
  <c r="M197" i="1"/>
  <c r="M204" i="1"/>
  <c r="K197" i="1"/>
  <c r="K204" i="1"/>
  <c r="R197" i="1"/>
  <c r="R204" i="1"/>
  <c r="L197" i="1"/>
  <c r="L204" i="1"/>
  <c r="Q197" i="1"/>
  <c r="Q204" i="1"/>
  <c r="S197" i="1"/>
  <c r="S204" i="1"/>
  <c r="O340" i="1"/>
  <c r="K342" i="1"/>
  <c r="O74" i="1"/>
  <c r="O283" i="1"/>
  <c r="J197" i="1"/>
  <c r="J204" i="1"/>
  <c r="O42" i="1"/>
  <c r="S307" i="1"/>
  <c r="N101" i="1"/>
  <c r="P51" i="1"/>
  <c r="O248" i="1"/>
  <c r="O41" i="1"/>
  <c r="N67" i="1"/>
  <c r="O62" i="1"/>
  <c r="O64" i="1"/>
  <c r="O65" i="1"/>
  <c r="O80" i="1"/>
  <c r="O81" i="1"/>
  <c r="O94" i="1"/>
  <c r="O96" i="1"/>
  <c r="O122" i="1"/>
  <c r="O47" i="1"/>
  <c r="O84" i="1"/>
  <c r="O98" i="1"/>
  <c r="O99" i="1"/>
  <c r="O121" i="1"/>
  <c r="K139" i="1"/>
  <c r="J341" i="1"/>
  <c r="L342" i="1"/>
  <c r="Q341" i="1"/>
  <c r="P101" i="1"/>
  <c r="K237" i="1"/>
  <c r="M272" i="1"/>
  <c r="K273" i="1"/>
  <c r="K272" i="1"/>
  <c r="L307" i="1"/>
  <c r="L308" i="1"/>
  <c r="J351" i="1"/>
  <c r="N300" i="1"/>
  <c r="N307" i="1"/>
  <c r="H352" i="1"/>
  <c r="O137" i="1"/>
  <c r="O138" i="1"/>
  <c r="N341" i="1"/>
  <c r="K309" i="1"/>
  <c r="P230" i="1"/>
  <c r="K274" i="1"/>
  <c r="K239" i="1"/>
  <c r="P307" i="1"/>
  <c r="P272" i="1"/>
  <c r="P197" i="1"/>
  <c r="P205" i="1"/>
  <c r="P273" i="1"/>
  <c r="K343" i="1"/>
  <c r="K205" i="1"/>
  <c r="P308" i="1"/>
  <c r="O220" i="1"/>
  <c r="O182" i="1"/>
  <c r="O328" i="1"/>
  <c r="O334" i="1"/>
  <c r="O342" i="1"/>
  <c r="N343" i="1"/>
  <c r="O303" i="1"/>
  <c r="O306" i="1"/>
  <c r="O287" i="1"/>
  <c r="O300" i="1"/>
  <c r="O215" i="1"/>
  <c r="O268" i="1"/>
  <c r="O271" i="1"/>
  <c r="O254" i="1"/>
  <c r="O265" i="1"/>
  <c r="O232" i="1"/>
  <c r="O236" i="1"/>
  <c r="O199" i="1"/>
  <c r="O203" i="1"/>
  <c r="O181" i="1"/>
  <c r="N272" i="1"/>
  <c r="N273" i="1"/>
  <c r="N230" i="1"/>
  <c r="N197" i="1"/>
  <c r="N204" i="1"/>
  <c r="M205" i="1"/>
  <c r="L205" i="1"/>
  <c r="O67" i="1"/>
  <c r="O51" i="1"/>
  <c r="O101" i="1"/>
  <c r="O85" i="1"/>
  <c r="P342" i="1"/>
  <c r="P341" i="1"/>
  <c r="N139" i="1"/>
  <c r="L352" i="1"/>
  <c r="L351" i="1"/>
  <c r="L353" i="1"/>
  <c r="N352" i="1"/>
  <c r="U352" i="1"/>
  <c r="N308" i="1"/>
  <c r="O341" i="1"/>
  <c r="P204" i="1"/>
  <c r="H351" i="1"/>
  <c r="J353" i="1"/>
  <c r="O230" i="1"/>
  <c r="O237" i="1"/>
  <c r="P238" i="1"/>
  <c r="P237" i="1"/>
  <c r="K206" i="1"/>
  <c r="O197" i="1"/>
  <c r="O205" i="1"/>
  <c r="O273" i="1"/>
  <c r="N274" i="1"/>
  <c r="O308" i="1"/>
  <c r="O272" i="1"/>
  <c r="O307" i="1"/>
  <c r="N238" i="1"/>
  <c r="N237" i="1"/>
  <c r="N205" i="1"/>
  <c r="N309" i="1"/>
  <c r="N206" i="1"/>
  <c r="N351" i="1"/>
  <c r="N353" i="1"/>
  <c r="H353" i="1"/>
  <c r="P352" i="1"/>
  <c r="O204" i="1"/>
  <c r="O238" i="1"/>
  <c r="N239" i="1"/>
  <c r="P351" i="1"/>
  <c r="P353" i="1"/>
</calcChain>
</file>

<file path=xl/sharedStrings.xml><?xml version="1.0" encoding="utf-8"?>
<sst xmlns="http://schemas.openxmlformats.org/spreadsheetml/2006/main" count="585" uniqueCount="178">
  <si>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</si>
  <si>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</si>
  <si>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</si>
  <si>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</si>
  <si>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</si>
  <si>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</si>
  <si>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</si>
  <si>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</si>
  <si>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</si>
  <si>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</si>
  <si>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</si>
  <si>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</si>
  <si>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</si>
  <si>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</si>
  <si>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</si>
  <si>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</si>
  <si>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</si>
  <si>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</si>
  <si>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</si>
  <si>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</si>
  <si>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</si>
  <si>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</si>
  <si>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</si>
  <si>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</si>
  <si>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</si>
  <si>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</si>
  <si>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</si>
  <si>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</si>
  <si>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</si>
  <si>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</si>
  <si>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LP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</si>
  <si>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</si>
  <si>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</si>
  <si>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</si>
  <si>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</si>
  <si>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</si>
  <si>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</si>
  <si>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</si>
  <si>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</si>
  <si>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</si>
  <si>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</si>
  <si>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</si>
  <si>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</si>
  <si>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</si>
  <si>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</si>
  <si>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</si>
  <si>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</si>
  <si>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</si>
  <si>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</si>
  <si>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>DISCIPLINE FACULTATIVE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</si>
  <si>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</si>
  <si>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</si>
  <si>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</si>
  <si>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</si>
  <si>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</si>
  <si>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</si>
  <si>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</si>
  <si>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</si>
  <si>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</si>
  <si>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</si>
  <si>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</si>
  <si>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t>Disciplina test 3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</si>
  <si>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</si>
  <si>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</si>
  <si>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CURS FACULTATIV 1 (An I, Semestrul 1)</t>
  </si>
  <si>
    <t>CURS FACULTATIV  2 (An I, Semestrul 2)</t>
  </si>
  <si>
    <t>CURS FACULTATIV  3 (An II, Semestrul 3)</t>
  </si>
  <si>
    <t>CURS FACULTATIV  4 (An II, Semestrul 4)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</si>
  <si>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</si>
  <si>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</si>
  <si>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</si>
  <si>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</si>
  <si>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</si>
  <si>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</si>
  <si>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</si>
  <si>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</si>
  <si>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</si>
  <si>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</si>
  <si>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>Examen de absolvire: Nivelul II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</si>
  <si>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</si>
  <si>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</si>
  <si>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</si>
  <si>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</si>
  <si>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</si>
  <si>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</si>
  <si>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absolvire)</t>
  </si>
  <si>
    <t>MODUL PEDAGOCIC - Nivelul II: 30 de credite ECTS  + 5 credite ECTS aferente examenului de absolvire</t>
  </si>
  <si>
    <t>Psihopedagogia adolescenţilor, tinerilor şi adulţilor</t>
  </si>
  <si>
    <t>Proiectarea şi managementul programelor educaţionale</t>
  </si>
  <si>
    <t>DP</t>
  </si>
  <si>
    <t>DO</t>
  </si>
  <si>
    <t xml:space="preserve">Practică pedagogică (în învăţământul liceal, postliceal şi universitar)
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</si>
  <si>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</si>
  <si>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</si>
  <si>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</si>
  <si>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</si>
  <si>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</si>
  <si>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Verificați standardele specifice domeniului dumneavoastră pentru a evita incongruențele.</t>
  </si>
  <si>
    <t>ÎN TOATE TABELELE DIN ACEASTĂ MACHETĂ, TREBUIE SĂ INTRODUCEȚI  DATE NUMAI ÎN CELULELE MARCATE CU GALBEN</t>
  </si>
  <si>
    <t>Tabelele/rândurile necompletate se șterg sau se ascund (dacă afectează formulele) HIDE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</si>
  <si>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</si>
  <si>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Didactica domeniului şi dezvoltăriI în didactica specialităţii (învăţământ liceal, postliceal, universitar)</t>
  </si>
  <si>
    <t>Disciplină opțională 1</t>
  </si>
  <si>
    <t>Disciplină opțională 2</t>
  </si>
  <si>
    <t>PLAN DE ÎNVĂŢĂMÂNT  valabil începând din anul universitar 2018-2019</t>
  </si>
  <si>
    <t>CURS OPȚIONAL 1 (An I, Semestrul 1) - (COD PACHET aici)</t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</si>
  <si>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</si>
  <si>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</si>
  <si>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</si>
  <si>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</si>
  <si>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</si>
  <si>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DISCIPLINE DE APROFUNDARE (DA)</t>
  </si>
  <si>
    <t>DISCIPLINE  DE SINTEZĂ (DSIN)</t>
  </si>
  <si>
    <t>În contul a cel mult 3 discipline opţionale generale, studentul are dreptul să aleagă 3 discipline de la alte specializări ale facultăţilor din Universitatea „Babeş-Bolyai”, respectând condiționările din planurile de învățământ ale respectivelor specializări.</t>
  </si>
  <si>
    <t>FACULTATEA DE ȘTIINȚE POLITICE, ADMINISTRATIVE ȘI ALE COMUNICĂRII</t>
  </si>
  <si>
    <t>Domeniul: Științe ale Comunicării</t>
  </si>
  <si>
    <t>Specializarea/Programul de studiu: Relații Publice</t>
  </si>
  <si>
    <t>Limba de predare: Română</t>
  </si>
  <si>
    <t>Sem. 2: Se alege  o disciplină din pachetul: UMX4300</t>
  </si>
  <si>
    <t>Sem. 3: Se alege  o disciplină din pachetul: UMX4310</t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</si>
  <si>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- Université Paul Valéry Montpellier 3
- Universitatea din Munchen 
- Universitatea din Mittweida                                                                                 - Universitatea din Salzburg
- Georgia State University</t>
    </r>
  </si>
  <si>
    <t>0</t>
  </si>
  <si>
    <t>UMR4101</t>
  </si>
  <si>
    <t>Forme și teorii ale comunicării</t>
  </si>
  <si>
    <t>UMR4102</t>
  </si>
  <si>
    <t>Relații publice. Instrumente și tehnici</t>
  </si>
  <si>
    <t>UMR5315</t>
  </si>
  <si>
    <t>Discursuri direcționate și tehnici de prezentare</t>
  </si>
  <si>
    <t>UMR4209</t>
  </si>
  <si>
    <t>Lobbying</t>
  </si>
  <si>
    <t>UMR5105</t>
  </si>
  <si>
    <t>Etică și integritate academică în științele comunicării</t>
  </si>
  <si>
    <t>Metode de cercetare în publicitate și relații publice</t>
  </si>
  <si>
    <t>UMR4206</t>
  </si>
  <si>
    <t>Management strategic al sistemelor de comunicare</t>
  </si>
  <si>
    <t>UMR5103</t>
  </si>
  <si>
    <t>Publicitate</t>
  </si>
  <si>
    <t>UMR4208</t>
  </si>
  <si>
    <t>Psihologie socială și comportamentală</t>
  </si>
  <si>
    <t>UMR4104</t>
  </si>
  <si>
    <t>Relații publice sectoriale</t>
  </si>
  <si>
    <t>UMR4210</t>
  </si>
  <si>
    <t>Practică PR 1</t>
  </si>
  <si>
    <t>UMX4300</t>
  </si>
  <si>
    <t>Curs opțional 1</t>
  </si>
  <si>
    <t>UME4311</t>
  </si>
  <si>
    <t>Strategii de PR organizațional HR (PR Strategies HR)</t>
  </si>
  <si>
    <t>UMR4312</t>
  </si>
  <si>
    <t>Marketingul comunicării</t>
  </si>
  <si>
    <t>UMR4313</t>
  </si>
  <si>
    <t>PR politic</t>
  </si>
  <si>
    <t>UMR4314</t>
  </si>
  <si>
    <t>Comunicare, persuasiune, manipulare</t>
  </si>
  <si>
    <t>UMR4315</t>
  </si>
  <si>
    <t>Practică PR 2</t>
  </si>
  <si>
    <t>UMX4310</t>
  </si>
  <si>
    <t>Curs opțional 2</t>
  </si>
  <si>
    <t>UMR4416</t>
  </si>
  <si>
    <t>Tehnici avansate de comunicare</t>
  </si>
  <si>
    <t>UMR4417</t>
  </si>
  <si>
    <t>Campanii și strategii de PR comercial/servicii</t>
  </si>
  <si>
    <t>UME5420</t>
  </si>
  <si>
    <t>Seminar de cercetare (Research seminar)</t>
  </si>
  <si>
    <t>UMR4418</t>
  </si>
  <si>
    <t>Responsabilitate socială corporatistă</t>
  </si>
  <si>
    <t>UMR5322</t>
  </si>
  <si>
    <t>Guvernanță europeană</t>
  </si>
  <si>
    <t>UMR5323</t>
  </si>
  <si>
    <t>Planificare și strategie</t>
  </si>
  <si>
    <t>Opțional nenominalizat (într-o limbă de circulație internațională)</t>
  </si>
  <si>
    <t>CURS OPȚIONAL 1 (An I, Semestrul 2) - UMX4300</t>
  </si>
  <si>
    <t>CURS OPȚIONAL 2 (An II, Semestrul 3) - UMX4310</t>
  </si>
  <si>
    <t>UMR5317</t>
  </si>
  <si>
    <t>Dezvoltare personală și branding personal</t>
  </si>
  <si>
    <t>UMR4316</t>
  </si>
  <si>
    <t>Comunicare publică europeană</t>
  </si>
  <si>
    <r>
      <rPr>
        <b/>
        <sz val="10"/>
        <color indexed="8"/>
        <rFont val="Times New Roman"/>
        <family val="1"/>
      </rPr>
      <t xml:space="preserve">    114</t>
    </r>
    <r>
      <rPr>
        <sz val="10"/>
        <color indexed="8"/>
        <rFont val="Times New Roman"/>
        <family val="1"/>
      </rPr>
      <t xml:space="preserve">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</si>
  <si>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>6</t>
    </r>
    <r>
      <rPr>
        <sz val="10"/>
        <color indexed="8"/>
        <rFont val="Times New Roman"/>
        <family val="1"/>
      </rPr>
      <t xml:space="preserve"> credite la disciplinele opţionale;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</si>
</sst>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7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9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0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Calibri"/>
      <family val="2"/>
      <charset val="238"/>
      <scheme val="minor"/>
    </font>
    <font>
      <sz val="10"/>
      <color rgb="FFFF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52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5" borderId="1" xfId="0" applyNumberFormat="1" applyFont="1" applyFill="1" applyBorder="1" applyAlignment="1" applyProtection="1">
      <alignment horizontal="center" vertical="center"/>
      <protection locked="0"/>
    </xf>
    <xf numFmtId="1" fontId="1" fillId="5" borderId="1" xfId="0" applyNumberFormat="1" applyFont="1" applyFill="1" applyBorder="1" applyAlignment="1" applyProtection="1">
      <alignment horizontal="center" vertical="center"/>
    </xf>
    <xf numFmtId="1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0" fontId="9" fillId="0" borderId="1" xfId="0" applyFont="1" applyBorder="1" applyAlignment="1">
      <alignment horizontal="center" vertical="center"/>
    </xf>
    <xf numFmtId="1" fontId="2" fillId="5" borderId="1" xfId="0" applyNumberFormat="1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  <protection locked="0"/>
    </xf>
    <xf numFmtId="1" fontId="11" fillId="5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6" fillId="3" borderId="1" xfId="0" applyNumberFormat="1" applyFont="1" applyFill="1" applyBorder="1" applyAlignment="1" applyProtection="1">
      <alignment horizontal="left" vertical="center"/>
      <protection locked="0"/>
    </xf>
    <xf numFmtId="1" fontId="16" fillId="3" borderId="1" xfId="0" applyNumberFormat="1" applyFont="1" applyFill="1" applyBorder="1" applyAlignment="1" applyProtection="1">
      <alignment horizontal="center" vertical="center"/>
      <protection locked="0"/>
    </xf>
    <xf numFmtId="1" fontId="16" fillId="0" borderId="1" xfId="0" applyNumberFormat="1" applyFont="1" applyBorder="1" applyAlignment="1" applyProtection="1">
      <alignment horizontal="center" vertical="center"/>
    </xf>
    <xf numFmtId="1" fontId="1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4" fillId="0" borderId="0" xfId="0" applyFont="1" applyProtection="1">
      <protection locked="0"/>
    </xf>
    <xf numFmtId="1" fontId="1" fillId="5" borderId="1" xfId="0" applyNumberFormat="1" applyFont="1" applyFill="1" applyBorder="1" applyAlignment="1" applyProtection="1">
      <alignment horizontal="left" vertical="center"/>
      <protection locked="0"/>
    </xf>
    <xf numFmtId="1" fontId="1" fillId="5" borderId="2" xfId="0" applyNumberFormat="1" applyFont="1" applyFill="1" applyBorder="1" applyAlignment="1" applyProtection="1">
      <alignment horizontal="left" vertical="center" wrapText="1"/>
      <protection locked="0"/>
    </xf>
    <xf numFmtId="1" fontId="1" fillId="5" borderId="5" xfId="0" applyNumberFormat="1" applyFont="1" applyFill="1" applyBorder="1" applyAlignment="1" applyProtection="1">
      <alignment horizontal="left" vertical="center"/>
      <protection locked="0"/>
    </xf>
    <xf numFmtId="1" fontId="1" fillId="5" borderId="6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/>
    <xf numFmtId="0" fontId="10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1" fontId="2" fillId="5" borderId="2" xfId="0" applyNumberFormat="1" applyFont="1" applyFill="1" applyBorder="1" applyAlignment="1" applyProtection="1">
      <alignment horizontal="center" vertical="center"/>
      <protection locked="0"/>
    </xf>
    <xf numFmtId="1" fontId="2" fillId="5" borderId="5" xfId="0" applyNumberFormat="1" applyFont="1" applyFill="1" applyBorder="1" applyAlignment="1" applyProtection="1">
      <alignment horizontal="center" vertical="center"/>
      <protection locked="0"/>
    </xf>
    <xf numFmtId="1" fontId="2" fillId="5" borderId="6" xfId="0" applyNumberFormat="1" applyFont="1" applyFill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5" borderId="6" xfId="0" applyFont="1" applyFill="1" applyBorder="1" applyAlignment="1" applyProtection="1">
      <alignment horizontal="left" vertical="center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4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8" xfId="0" applyFont="1" applyFill="1" applyBorder="1" applyAlignment="1" applyProtection="1">
      <alignment horizontal="left" vertical="center" wrapText="1"/>
    </xf>
    <xf numFmtId="2" fontId="1" fillId="5" borderId="9" xfId="0" applyNumberFormat="1" applyFont="1" applyFill="1" applyBorder="1" applyAlignment="1" applyProtection="1">
      <alignment horizontal="center" vertical="center"/>
    </xf>
    <xf numFmtId="2" fontId="1" fillId="5" borderId="4" xfId="0" applyNumberFormat="1" applyFont="1" applyFill="1" applyBorder="1" applyAlignment="1" applyProtection="1">
      <alignment horizontal="center" vertical="center"/>
    </xf>
    <xf numFmtId="2" fontId="1" fillId="5" borderId="10" xfId="0" applyNumberFormat="1" applyFont="1" applyFill="1" applyBorder="1" applyAlignment="1" applyProtection="1">
      <alignment horizontal="center" vertical="center"/>
    </xf>
    <xf numFmtId="2" fontId="1" fillId="5" borderId="11" xfId="0" applyNumberFormat="1" applyFont="1" applyFill="1" applyBorder="1" applyAlignment="1" applyProtection="1">
      <alignment horizontal="center" vertical="center"/>
    </xf>
    <xf numFmtId="2" fontId="1" fillId="5" borderId="7" xfId="0" applyNumberFormat="1" applyFont="1" applyFill="1" applyBorder="1" applyAlignment="1" applyProtection="1">
      <alignment horizontal="center" vertical="center"/>
    </xf>
    <xf numFmtId="2" fontId="1" fillId="5" borderId="8" xfId="0" applyNumberFormat="1" applyFont="1" applyFill="1" applyBorder="1" applyAlignment="1" applyProtection="1">
      <alignment horizontal="center" vertical="center"/>
    </xf>
    <xf numFmtId="1" fontId="2" fillId="5" borderId="2" xfId="0" applyNumberFormat="1" applyFont="1" applyFill="1" applyBorder="1" applyAlignment="1" applyProtection="1">
      <alignment horizontal="center" vertical="center"/>
    </xf>
    <xf numFmtId="1" fontId="2" fillId="5" borderId="5" xfId="0" applyNumberFormat="1" applyFont="1" applyFill="1" applyBorder="1" applyAlignment="1" applyProtection="1">
      <alignment horizontal="center" vertical="center"/>
    </xf>
    <xf numFmtId="1" fontId="2" fillId="5" borderId="6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9" fontId="8" fillId="0" borderId="2" xfId="0" applyNumberFormat="1" applyFont="1" applyBorder="1" applyAlignment="1" applyProtection="1">
      <alignment horizontal="center" vertical="center"/>
    </xf>
    <xf numFmtId="9" fontId="8" fillId="0" borderId="6" xfId="0" applyNumberFormat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9" fillId="0" borderId="2" xfId="0" applyNumberFormat="1" applyFont="1" applyBorder="1" applyAlignment="1" applyProtection="1">
      <alignment horizontal="center"/>
    </xf>
    <xf numFmtId="9" fontId="9" fillId="0" borderId="6" xfId="0" applyNumberFormat="1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1" fontId="16" fillId="3" borderId="2" xfId="0" applyNumberFormat="1" applyFont="1" applyFill="1" applyBorder="1" applyAlignment="1" applyProtection="1">
      <alignment horizontal="left" vertical="center"/>
      <protection locked="0"/>
    </xf>
    <xf numFmtId="1" fontId="16" fillId="3" borderId="5" xfId="0" applyNumberFormat="1" applyFont="1" applyFill="1" applyBorder="1" applyAlignment="1" applyProtection="1">
      <alignment horizontal="left" vertical="center"/>
      <protection locked="0"/>
    </xf>
    <xf numFmtId="1" fontId="16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2" fillId="8" borderId="0" xfId="0" applyFont="1" applyFill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8" borderId="0" xfId="0" applyFont="1" applyFill="1" applyAlignment="1" applyProtection="1">
      <alignment vertical="center" wrapText="1"/>
      <protection locked="0"/>
    </xf>
    <xf numFmtId="0" fontId="1" fillId="8" borderId="0" xfId="0" applyFont="1" applyFill="1" applyAlignment="1" applyProtection="1">
      <alignment vertical="center"/>
      <protection locked="0"/>
    </xf>
    <xf numFmtId="0" fontId="15" fillId="9" borderId="0" xfId="0" applyFont="1" applyFill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5" borderId="0" xfId="0" applyFont="1" applyFill="1" applyBorder="1" applyAlignment="1" applyProtection="1">
      <alignment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0" borderId="14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4" borderId="14" xfId="0" applyFont="1" applyFill="1" applyBorder="1" applyAlignment="1" applyProtection="1">
      <alignment wrapText="1"/>
    </xf>
    <xf numFmtId="0" fontId="1" fillId="4" borderId="0" xfId="0" applyFont="1" applyFill="1" applyBorder="1" applyAlignment="1" applyProtection="1">
      <alignment wrapText="1"/>
    </xf>
    <xf numFmtId="0" fontId="1" fillId="0" borderId="0" xfId="0" applyFont="1" applyAlignment="1" applyProtection="1">
      <alignment wrapText="1"/>
    </xf>
    <xf numFmtId="0" fontId="12" fillId="6" borderId="0" xfId="0" applyFont="1" applyFill="1" applyAlignment="1" applyProtection="1">
      <alignment vertical="center" wrapText="1"/>
      <protection locked="0"/>
    </xf>
    <xf numFmtId="0" fontId="13" fillId="6" borderId="0" xfId="0" applyFont="1" applyFill="1" applyAlignment="1">
      <alignment vertical="center" wrapText="1"/>
    </xf>
    <xf numFmtId="0" fontId="13" fillId="0" borderId="0" xfId="0" applyFont="1" applyAlignment="1"/>
    <xf numFmtId="0" fontId="2" fillId="7" borderId="0" xfId="0" applyFont="1" applyFill="1" applyAlignment="1" applyProtection="1">
      <alignment horizontal="left" vertical="top" wrapText="1"/>
      <protection locked="0"/>
    </xf>
    <xf numFmtId="0" fontId="12" fillId="7" borderId="0" xfId="0" applyFont="1" applyFill="1" applyAlignment="1" applyProtection="1">
      <alignment wrapText="1"/>
      <protection locked="0"/>
    </xf>
    <xf numFmtId="0" fontId="0" fillId="7" borderId="0" xfId="0" applyFill="1" applyAlignment="1">
      <alignment wrapText="1"/>
    </xf>
    <xf numFmtId="0" fontId="0" fillId="0" borderId="0" xfId="0" applyAlignment="1">
      <alignment wrapText="1"/>
    </xf>
    <xf numFmtId="0" fontId="14" fillId="0" borderId="0" xfId="0" applyFont="1" applyAlignment="1" applyProtection="1">
      <protection locked="0"/>
    </xf>
    <xf numFmtId="0" fontId="0" fillId="0" borderId="0" xfId="0" applyAlignment="1"/>
    <xf numFmtId="0" fontId="2" fillId="5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24"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82"/>
  <sheetViews>
    <sheetView tabSelected="1" view="pageLayout" topLeftCell="A88" workbookViewId="0">
      <selection activeCell="V88" sqref="V88"/>
    </sheetView>
  </sheetViews>
  <sheetFormatPr baseColWidth="10" defaultColWidth="8.83203125" defaultRowHeight="12" x14ac:dyDescent="0"/>
  <cols>
    <col min="1" max="1" width="9.33203125" style="1" customWidth="1"/>
    <col min="2" max="2" width="7.1640625" style="1" customWidth="1"/>
    <col min="3" max="3" width="7.33203125" style="1" customWidth="1"/>
    <col min="4" max="5" width="4.6640625" style="1" customWidth="1"/>
    <col min="6" max="6" width="4.5" style="1" customWidth="1"/>
    <col min="7" max="7" width="8.1640625" style="1" customWidth="1"/>
    <col min="8" max="8" width="8.33203125" style="1" customWidth="1"/>
    <col min="9" max="9" width="5.83203125" style="1" customWidth="1"/>
    <col min="10" max="10" width="7.33203125" style="1" customWidth="1"/>
    <col min="11" max="11" width="5.6640625" style="1" customWidth="1"/>
    <col min="12" max="12" width="6.1640625" style="1" customWidth="1"/>
    <col min="13" max="13" width="5.5" style="1" customWidth="1"/>
    <col min="14" max="18" width="6" style="1" customWidth="1"/>
    <col min="19" max="19" width="6.1640625" style="1" customWidth="1"/>
    <col min="20" max="20" width="9.33203125" style="1" customWidth="1"/>
    <col min="21" max="26" width="8.83203125" style="1"/>
    <col min="27" max="27" width="11" style="1" customWidth="1"/>
    <col min="28" max="16384" width="8.83203125" style="1"/>
  </cols>
  <sheetData>
    <row r="1" spans="1:28" ht="15.75" customHeight="1">
      <c r="A1" s="194" t="s">
        <v>104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M1" s="203" t="s">
        <v>19</v>
      </c>
      <c r="N1" s="203"/>
      <c r="O1" s="203"/>
      <c r="P1" s="203"/>
      <c r="Q1" s="203"/>
      <c r="R1" s="203"/>
      <c r="S1" s="203"/>
      <c r="T1" s="203"/>
    </row>
    <row r="2" spans="1:28" ht="6.75" customHeight="1">
      <c r="A2" s="194"/>
      <c r="B2" s="194"/>
      <c r="C2" s="194"/>
      <c r="D2" s="194"/>
      <c r="E2" s="194"/>
      <c r="F2" s="194"/>
      <c r="G2" s="194"/>
      <c r="H2" s="194"/>
      <c r="I2" s="194"/>
      <c r="J2" s="194"/>
      <c r="K2" s="194"/>
    </row>
    <row r="3" spans="1:28" ht="39" customHeight="1">
      <c r="A3" s="195" t="s">
        <v>0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M3" s="208"/>
      <c r="N3" s="209"/>
      <c r="O3" s="212" t="s">
        <v>35</v>
      </c>
      <c r="P3" s="213"/>
      <c r="Q3" s="214"/>
      <c r="R3" s="212" t="s">
        <v>36</v>
      </c>
      <c r="S3" s="213"/>
      <c r="T3" s="214"/>
      <c r="U3" s="239" t="str">
        <f>IF(O4&gt;=12,"Corect","Trebuie alocate cel puțin 12 de ore pe săptămână")</f>
        <v>Corect</v>
      </c>
      <c r="V3" s="240"/>
      <c r="W3" s="240"/>
      <c r="X3" s="240"/>
      <c r="Y3" s="1">
        <f>(18*3)*14+15*12</f>
        <v>936</v>
      </c>
    </row>
    <row r="4" spans="1:28" ht="17.25" customHeight="1">
      <c r="A4" s="205" t="s">
        <v>114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M4" s="210" t="s">
        <v>14</v>
      </c>
      <c r="N4" s="211"/>
      <c r="O4" s="218">
        <v>18</v>
      </c>
      <c r="P4" s="219"/>
      <c r="Q4" s="220"/>
      <c r="R4" s="218">
        <v>18</v>
      </c>
      <c r="S4" s="219"/>
      <c r="T4" s="220"/>
      <c r="U4" s="239" t="str">
        <f>IF(R4&gt;=12,"Corect","Trebuie alocate cel puțin 12 de ore pe săptămână")</f>
        <v>Corect</v>
      </c>
      <c r="V4" s="240"/>
      <c r="W4" s="240"/>
      <c r="X4" s="240"/>
    </row>
    <row r="5" spans="1:28" ht="16.5" customHeight="1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M5" s="210" t="s">
        <v>15</v>
      </c>
      <c r="N5" s="211"/>
      <c r="O5" s="218">
        <v>18</v>
      </c>
      <c r="P5" s="219"/>
      <c r="Q5" s="220"/>
      <c r="R5" s="218">
        <v>15</v>
      </c>
      <c r="S5" s="219"/>
      <c r="T5" s="220"/>
      <c r="U5" s="239" t="str">
        <f>IF(O5&gt;=12,"Corect","Trebuie alocate cel puțin 12 de ore pe săptămână")</f>
        <v>Corect</v>
      </c>
      <c r="V5" s="240"/>
      <c r="W5" s="240"/>
      <c r="X5" s="240"/>
    </row>
    <row r="6" spans="1:28" ht="15" customHeight="1">
      <c r="A6" s="221" t="s">
        <v>115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M6" s="223"/>
      <c r="N6" s="223"/>
      <c r="O6" s="222"/>
      <c r="P6" s="222"/>
      <c r="Q6" s="222"/>
      <c r="R6" s="222"/>
      <c r="S6" s="222"/>
      <c r="T6" s="222"/>
      <c r="U6" s="239" t="str">
        <f>IF(R5&gt;=12,"Corect","Trebuie alocate cel puțin 12 de ore pe săptămână")</f>
        <v>Corect</v>
      </c>
      <c r="V6" s="240"/>
      <c r="W6" s="240"/>
      <c r="X6" s="240"/>
    </row>
    <row r="7" spans="1:28" ht="18" customHeight="1">
      <c r="A7" s="224" t="s">
        <v>116</v>
      </c>
      <c r="B7" s="224"/>
      <c r="C7" s="224"/>
      <c r="D7" s="224"/>
      <c r="E7" s="224"/>
      <c r="F7" s="224"/>
      <c r="G7" s="224"/>
      <c r="H7" s="224"/>
      <c r="I7" s="224"/>
      <c r="J7" s="224"/>
      <c r="K7" s="224"/>
    </row>
    <row r="8" spans="1:28" ht="18.75" customHeight="1">
      <c r="A8" s="225" t="s">
        <v>117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M8" s="227" t="s">
        <v>100</v>
      </c>
      <c r="N8" s="227"/>
      <c r="O8" s="227"/>
      <c r="P8" s="227"/>
      <c r="Q8" s="227"/>
      <c r="R8" s="227"/>
      <c r="S8" s="227"/>
      <c r="T8" s="227"/>
    </row>
    <row r="9" spans="1:28" ht="15" customHeight="1">
      <c r="A9" s="207" t="s">
        <v>107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  <c r="M9" s="227"/>
      <c r="N9" s="227"/>
      <c r="O9" s="227"/>
      <c r="P9" s="227"/>
      <c r="Q9" s="227"/>
      <c r="R9" s="227"/>
      <c r="S9" s="227"/>
      <c r="T9" s="227"/>
      <c r="U9" s="242" t="s">
        <v>97</v>
      </c>
      <c r="V9" s="243"/>
      <c r="W9" s="243"/>
      <c r="X9" s="244"/>
      <c r="Y9" s="244"/>
      <c r="Z9" s="244"/>
      <c r="AA9" s="57"/>
    </row>
    <row r="10" spans="1:28" ht="16.5" customHeight="1">
      <c r="A10" s="207" t="s">
        <v>62</v>
      </c>
      <c r="B10" s="207"/>
      <c r="C10" s="207"/>
      <c r="D10" s="207"/>
      <c r="E10" s="207"/>
      <c r="F10" s="207"/>
      <c r="G10" s="207"/>
      <c r="H10" s="207"/>
      <c r="I10" s="207"/>
      <c r="J10" s="207"/>
      <c r="K10" s="207"/>
      <c r="M10" s="227"/>
      <c r="N10" s="227"/>
      <c r="O10" s="227"/>
      <c r="P10" s="227"/>
      <c r="Q10" s="227"/>
      <c r="R10" s="227"/>
      <c r="S10" s="227"/>
      <c r="T10" s="227"/>
      <c r="U10" s="243"/>
      <c r="V10" s="243"/>
      <c r="W10" s="243"/>
      <c r="X10" s="244"/>
      <c r="Y10" s="244"/>
      <c r="Z10" s="244"/>
      <c r="AA10" s="57"/>
    </row>
    <row r="11" spans="1:28">
      <c r="A11" s="207" t="s">
        <v>17</v>
      </c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M11" s="227"/>
      <c r="N11" s="227"/>
      <c r="O11" s="227"/>
      <c r="P11" s="227"/>
      <c r="Q11" s="227"/>
      <c r="R11" s="227"/>
      <c r="S11" s="227"/>
      <c r="T11" s="227"/>
      <c r="U11" s="243"/>
      <c r="V11" s="243"/>
      <c r="W11" s="243"/>
      <c r="X11" s="244"/>
      <c r="Y11" s="244"/>
      <c r="Z11" s="244"/>
      <c r="AA11" s="57"/>
    </row>
    <row r="12" spans="1:28" ht="10.5" customHeight="1">
      <c r="A12" s="207"/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M12" s="2"/>
      <c r="N12" s="2"/>
      <c r="O12" s="2"/>
      <c r="P12" s="2"/>
      <c r="Q12" s="2"/>
      <c r="R12" s="2"/>
      <c r="U12" s="243"/>
      <c r="V12" s="243"/>
      <c r="W12" s="243"/>
      <c r="X12" s="244"/>
      <c r="Y12" s="244"/>
      <c r="Z12" s="244"/>
      <c r="AA12" s="57"/>
    </row>
    <row r="13" spans="1:28">
      <c r="A13" s="229" t="s">
        <v>71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  <c r="M13" s="230" t="s">
        <v>20</v>
      </c>
      <c r="N13" s="230"/>
      <c r="O13" s="230"/>
      <c r="P13" s="230"/>
      <c r="Q13" s="230"/>
      <c r="R13" s="230"/>
      <c r="S13" s="230"/>
      <c r="T13" s="230"/>
      <c r="U13" s="57"/>
      <c r="V13" s="57"/>
      <c r="W13" s="57"/>
      <c r="X13" s="57"/>
      <c r="Y13" s="57"/>
      <c r="Z13" s="57"/>
      <c r="AA13" s="57"/>
    </row>
    <row r="14" spans="1:28" ht="12.75" customHeight="1">
      <c r="A14" s="229" t="s">
        <v>63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  <c r="M14" s="204"/>
      <c r="N14" s="204"/>
      <c r="O14" s="204"/>
      <c r="P14" s="204"/>
      <c r="Q14" s="204"/>
      <c r="R14" s="204"/>
      <c r="S14" s="204"/>
      <c r="T14" s="204"/>
      <c r="U14" s="57"/>
      <c r="V14" s="57"/>
      <c r="W14" s="57"/>
      <c r="X14" s="57"/>
      <c r="Y14" s="57"/>
      <c r="Z14" s="57"/>
      <c r="AA14" s="57"/>
    </row>
    <row r="15" spans="1:28" ht="12" customHeight="1">
      <c r="A15" s="225" t="s">
        <v>176</v>
      </c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M15" s="226" t="s">
        <v>118</v>
      </c>
      <c r="N15" s="226"/>
      <c r="O15" s="226"/>
      <c r="P15" s="226"/>
      <c r="Q15" s="226"/>
      <c r="R15" s="226"/>
      <c r="S15" s="226"/>
      <c r="T15" s="226"/>
      <c r="U15" s="245" t="s">
        <v>98</v>
      </c>
      <c r="V15" s="245"/>
      <c r="W15" s="245"/>
      <c r="X15" s="245"/>
      <c r="Y15" s="245"/>
      <c r="Z15" s="245"/>
      <c r="AA15" s="57"/>
    </row>
    <row r="16" spans="1:28" ht="12.75" customHeight="1">
      <c r="A16" s="225" t="s">
        <v>177</v>
      </c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M16" s="231" t="s">
        <v>119</v>
      </c>
      <c r="N16" s="231"/>
      <c r="O16" s="231"/>
      <c r="P16" s="231"/>
      <c r="Q16" s="231"/>
      <c r="R16" s="231"/>
      <c r="S16" s="231"/>
      <c r="T16" s="231"/>
      <c r="U16" s="245"/>
      <c r="V16" s="245"/>
      <c r="W16" s="245"/>
      <c r="X16" s="245"/>
      <c r="Y16" s="245"/>
      <c r="Z16" s="245"/>
      <c r="AA16" s="249"/>
      <c r="AB16" s="250"/>
    </row>
    <row r="17" spans="1:27" ht="12.75" customHeight="1">
      <c r="A17" s="207" t="s">
        <v>1</v>
      </c>
      <c r="B17" s="207"/>
      <c r="C17" s="207"/>
      <c r="D17" s="207"/>
      <c r="E17" s="207"/>
      <c r="F17" s="207"/>
      <c r="G17" s="207"/>
      <c r="H17" s="207"/>
      <c r="I17" s="207"/>
      <c r="J17" s="207"/>
      <c r="K17" s="207"/>
      <c r="M17" s="199"/>
      <c r="N17" s="199"/>
      <c r="O17" s="199"/>
      <c r="P17" s="199"/>
      <c r="Q17" s="199"/>
      <c r="R17" s="199"/>
      <c r="S17" s="199"/>
      <c r="T17" s="199"/>
      <c r="U17" s="245"/>
      <c r="V17" s="245"/>
      <c r="W17" s="245"/>
      <c r="X17" s="245"/>
      <c r="Y17" s="245"/>
      <c r="Z17" s="245"/>
      <c r="AA17" s="57"/>
    </row>
    <row r="18" spans="1:27" ht="14.25" customHeight="1">
      <c r="A18" s="207" t="s">
        <v>72</v>
      </c>
      <c r="B18" s="207"/>
      <c r="C18" s="207"/>
      <c r="D18" s="207"/>
      <c r="E18" s="207"/>
      <c r="F18" s="207"/>
      <c r="G18" s="207"/>
      <c r="H18" s="207"/>
      <c r="I18" s="207"/>
      <c r="J18" s="207"/>
      <c r="K18" s="207"/>
      <c r="M18" s="199"/>
      <c r="N18" s="199"/>
      <c r="O18" s="199"/>
      <c r="P18" s="199"/>
      <c r="Q18" s="199"/>
      <c r="R18" s="199"/>
      <c r="S18" s="199"/>
      <c r="T18" s="199"/>
      <c r="U18" s="57"/>
      <c r="V18" s="57"/>
      <c r="W18" s="57"/>
      <c r="X18" s="57"/>
      <c r="Y18" s="57"/>
      <c r="Z18" s="57"/>
      <c r="AA18" s="57"/>
    </row>
    <row r="19" spans="1:27">
      <c r="A19" s="207"/>
      <c r="B19" s="207"/>
      <c r="C19" s="207"/>
      <c r="D19" s="207"/>
      <c r="E19" s="207"/>
      <c r="F19" s="207"/>
      <c r="G19" s="207"/>
      <c r="H19" s="207"/>
      <c r="I19" s="207"/>
      <c r="J19" s="207"/>
      <c r="K19" s="207"/>
      <c r="M19" s="199"/>
      <c r="N19" s="199"/>
      <c r="O19" s="199"/>
      <c r="P19" s="199"/>
      <c r="Q19" s="199"/>
      <c r="R19" s="199"/>
      <c r="S19" s="199"/>
      <c r="T19" s="199"/>
      <c r="U19" s="57"/>
      <c r="V19" s="57"/>
      <c r="W19" s="57"/>
      <c r="X19" s="57"/>
      <c r="Y19" s="57"/>
      <c r="Z19" s="57"/>
      <c r="AA19" s="57"/>
    </row>
    <row r="20" spans="1:27" ht="7.5" customHeight="1">
      <c r="A20" s="227" t="s">
        <v>85</v>
      </c>
      <c r="B20" s="227"/>
      <c r="C20" s="227"/>
      <c r="D20" s="227"/>
      <c r="E20" s="227"/>
      <c r="F20" s="227"/>
      <c r="G20" s="227"/>
      <c r="H20" s="227"/>
      <c r="I20" s="227"/>
      <c r="J20" s="227"/>
      <c r="K20" s="227"/>
      <c r="M20" s="2"/>
      <c r="N20" s="2"/>
      <c r="O20" s="2"/>
      <c r="P20" s="2"/>
      <c r="Q20" s="2"/>
      <c r="R20" s="2"/>
      <c r="U20" s="246" t="s">
        <v>99</v>
      </c>
      <c r="V20" s="247"/>
      <c r="W20" s="247"/>
      <c r="X20" s="247"/>
      <c r="Y20" s="247"/>
      <c r="Z20" s="247"/>
      <c r="AA20" s="248"/>
    </row>
    <row r="21" spans="1:27" ht="15" customHeight="1">
      <c r="A21" s="227"/>
      <c r="B21" s="227"/>
      <c r="C21" s="227"/>
      <c r="D21" s="227"/>
      <c r="E21" s="227"/>
      <c r="F21" s="227"/>
      <c r="G21" s="227"/>
      <c r="H21" s="227"/>
      <c r="I21" s="227"/>
      <c r="J21" s="227"/>
      <c r="K21" s="227"/>
      <c r="M21" s="76" t="s">
        <v>113</v>
      </c>
      <c r="N21" s="76"/>
      <c r="O21" s="76"/>
      <c r="P21" s="76"/>
      <c r="Q21" s="76"/>
      <c r="R21" s="76"/>
      <c r="S21" s="76"/>
      <c r="T21" s="76"/>
      <c r="U21" s="248"/>
      <c r="V21" s="248"/>
      <c r="W21" s="248"/>
      <c r="X21" s="248"/>
      <c r="Y21" s="248"/>
      <c r="Z21" s="248"/>
      <c r="AA21" s="248"/>
    </row>
    <row r="22" spans="1:27" ht="15" customHeight="1">
      <c r="A22" s="227"/>
      <c r="B22" s="227"/>
      <c r="C22" s="227"/>
      <c r="D22" s="227"/>
      <c r="E22" s="227"/>
      <c r="F22" s="227"/>
      <c r="G22" s="227"/>
      <c r="H22" s="227"/>
      <c r="I22" s="227"/>
      <c r="J22" s="227"/>
      <c r="K22" s="227"/>
      <c r="M22" s="76"/>
      <c r="N22" s="76"/>
      <c r="O22" s="76"/>
      <c r="P22" s="76"/>
      <c r="Q22" s="76"/>
      <c r="R22" s="76"/>
      <c r="S22" s="76"/>
      <c r="T22" s="76"/>
      <c r="U22" s="248"/>
      <c r="V22" s="248"/>
      <c r="W22" s="248"/>
      <c r="X22" s="248"/>
      <c r="Y22" s="248"/>
      <c r="Z22" s="248"/>
      <c r="AA22" s="248"/>
    </row>
    <row r="23" spans="1:27" ht="24" customHeight="1">
      <c r="A23" s="227"/>
      <c r="B23" s="227"/>
      <c r="C23" s="227"/>
      <c r="D23" s="227"/>
      <c r="E23" s="227"/>
      <c r="F23" s="227"/>
      <c r="G23" s="227"/>
      <c r="H23" s="227"/>
      <c r="I23" s="227"/>
      <c r="J23" s="227"/>
      <c r="K23" s="227"/>
      <c r="M23" s="76"/>
      <c r="N23" s="76"/>
      <c r="O23" s="76"/>
      <c r="P23" s="76"/>
      <c r="Q23" s="76"/>
      <c r="R23" s="76"/>
      <c r="S23" s="76"/>
      <c r="T23" s="76"/>
      <c r="U23" s="248"/>
      <c r="V23" s="248"/>
      <c r="W23" s="248"/>
      <c r="X23" s="248"/>
      <c r="Y23" s="248"/>
      <c r="Z23" s="248"/>
      <c r="AA23" s="248"/>
    </row>
    <row r="24" spans="1:27" ht="13.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M24" s="3"/>
      <c r="N24" s="3"/>
      <c r="O24" s="3"/>
      <c r="P24" s="3"/>
      <c r="Q24" s="3"/>
      <c r="R24" s="3"/>
    </row>
    <row r="25" spans="1:27">
      <c r="A25" s="172" t="s">
        <v>16</v>
      </c>
      <c r="B25" s="172"/>
      <c r="C25" s="172"/>
      <c r="D25" s="172"/>
      <c r="E25" s="172"/>
      <c r="F25" s="172"/>
      <c r="G25" s="172"/>
      <c r="M25" s="228" t="s">
        <v>120</v>
      </c>
      <c r="N25" s="228"/>
      <c r="O25" s="228"/>
      <c r="P25" s="228"/>
      <c r="Q25" s="228"/>
      <c r="R25" s="228"/>
      <c r="S25" s="228"/>
      <c r="T25" s="228"/>
    </row>
    <row r="26" spans="1:27" ht="26.25" customHeight="1">
      <c r="A26" s="4"/>
      <c r="B26" s="212" t="s">
        <v>2</v>
      </c>
      <c r="C26" s="214"/>
      <c r="D26" s="212" t="s">
        <v>3</v>
      </c>
      <c r="E26" s="213"/>
      <c r="F26" s="214"/>
      <c r="G26" s="189" t="s">
        <v>18</v>
      </c>
      <c r="H26" s="189" t="s">
        <v>10</v>
      </c>
      <c r="I26" s="212" t="s">
        <v>4</v>
      </c>
      <c r="J26" s="213"/>
      <c r="K26" s="214"/>
      <c r="M26" s="228"/>
      <c r="N26" s="228"/>
      <c r="O26" s="228"/>
      <c r="P26" s="228"/>
      <c r="Q26" s="228"/>
      <c r="R26" s="228"/>
      <c r="S26" s="228"/>
      <c r="T26" s="228"/>
    </row>
    <row r="27" spans="1:27" ht="14.25" customHeight="1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90"/>
      <c r="H27" s="190"/>
      <c r="I27" s="5" t="s">
        <v>11</v>
      </c>
      <c r="J27" s="5" t="s">
        <v>12</v>
      </c>
      <c r="K27" s="5" t="s">
        <v>13</v>
      </c>
      <c r="M27" s="228"/>
      <c r="N27" s="228"/>
      <c r="O27" s="228"/>
      <c r="P27" s="228"/>
      <c r="Q27" s="228"/>
      <c r="R27" s="228"/>
      <c r="S27" s="228"/>
      <c r="T27" s="228"/>
    </row>
    <row r="28" spans="1:27" ht="17.25" customHeight="1">
      <c r="A28" s="6" t="s">
        <v>14</v>
      </c>
      <c r="B28" s="7">
        <v>14</v>
      </c>
      <c r="C28" s="7">
        <v>14</v>
      </c>
      <c r="D28" s="26">
        <v>3</v>
      </c>
      <c r="E28" s="26">
        <v>3</v>
      </c>
      <c r="F28" s="26">
        <v>2</v>
      </c>
      <c r="G28" s="26"/>
      <c r="H28" s="46" t="s">
        <v>121</v>
      </c>
      <c r="I28" s="26">
        <v>2</v>
      </c>
      <c r="J28" s="26">
        <v>1</v>
      </c>
      <c r="K28" s="26">
        <v>13</v>
      </c>
      <c r="M28" s="228"/>
      <c r="N28" s="228"/>
      <c r="O28" s="228"/>
      <c r="P28" s="228"/>
      <c r="Q28" s="228"/>
      <c r="R28" s="228"/>
      <c r="S28" s="228"/>
      <c r="T28" s="228"/>
      <c r="U28" s="241" t="str">
        <f t="shared" ref="U28" si="0">IF(SUM(B28:K28)=52,"Corect","Suma trebuie să fie 52")</f>
        <v>Corect</v>
      </c>
      <c r="V28" s="241"/>
    </row>
    <row r="29" spans="1:27" ht="15" customHeight="1">
      <c r="A29" s="6" t="s">
        <v>15</v>
      </c>
      <c r="B29" s="7">
        <v>14</v>
      </c>
      <c r="C29" s="7">
        <v>12</v>
      </c>
      <c r="D29" s="26">
        <v>3</v>
      </c>
      <c r="E29" s="26">
        <v>3</v>
      </c>
      <c r="F29" s="26">
        <v>2</v>
      </c>
      <c r="G29" s="26"/>
      <c r="H29" s="26">
        <v>2</v>
      </c>
      <c r="I29" s="26">
        <v>2</v>
      </c>
      <c r="J29" s="26">
        <v>1</v>
      </c>
      <c r="K29" s="26">
        <v>13</v>
      </c>
      <c r="M29" s="228"/>
      <c r="N29" s="228"/>
      <c r="O29" s="228"/>
      <c r="P29" s="228"/>
      <c r="Q29" s="228"/>
      <c r="R29" s="228"/>
      <c r="S29" s="228"/>
      <c r="T29" s="228"/>
      <c r="U29" s="241" t="str">
        <f t="shared" ref="U29" si="1">IF(SUM(B29:K29)=52,"Corect","Suma trebuie să fie 52")</f>
        <v>Corect</v>
      </c>
      <c r="V29" s="241"/>
    </row>
    <row r="30" spans="1:27" ht="15.75" customHeight="1">
      <c r="A30" s="41"/>
      <c r="B30" s="39"/>
      <c r="C30" s="39"/>
      <c r="D30" s="39"/>
      <c r="E30" s="39"/>
      <c r="F30" s="39"/>
      <c r="G30" s="39"/>
      <c r="H30" s="39"/>
      <c r="I30" s="39"/>
      <c r="J30" s="39"/>
      <c r="K30" s="42"/>
      <c r="M30" s="228"/>
      <c r="N30" s="228"/>
      <c r="O30" s="228"/>
      <c r="P30" s="228"/>
      <c r="Q30" s="228"/>
      <c r="R30" s="228"/>
      <c r="S30" s="228"/>
      <c r="T30" s="228"/>
    </row>
    <row r="31" spans="1:27" ht="21" customHeight="1">
      <c r="A31" s="40"/>
      <c r="B31" s="40"/>
      <c r="C31" s="40"/>
      <c r="D31" s="40"/>
      <c r="E31" s="40"/>
      <c r="F31" s="40"/>
      <c r="G31" s="40"/>
      <c r="M31" s="228"/>
      <c r="N31" s="228"/>
      <c r="O31" s="228"/>
      <c r="P31" s="228"/>
      <c r="Q31" s="228"/>
      <c r="R31" s="228"/>
      <c r="S31" s="228"/>
      <c r="T31" s="228"/>
    </row>
    <row r="32" spans="1:27" ht="15" hidden="1" customHeight="1">
      <c r="B32" s="2"/>
      <c r="C32" s="2"/>
      <c r="D32" s="2"/>
      <c r="E32" s="2"/>
      <c r="F32" s="2"/>
      <c r="G32" s="2"/>
      <c r="M32" s="8"/>
      <c r="N32" s="8"/>
      <c r="O32" s="8"/>
      <c r="P32" s="8"/>
      <c r="Q32" s="8"/>
      <c r="R32" s="8"/>
      <c r="S32" s="8"/>
    </row>
    <row r="33" spans="1:20" hidden="1">
      <c r="B33" s="8"/>
      <c r="C33" s="8"/>
      <c r="D33" s="8"/>
      <c r="E33" s="8"/>
      <c r="F33" s="8"/>
      <c r="G33" s="8"/>
      <c r="M33" s="8"/>
      <c r="N33" s="8"/>
      <c r="O33" s="8"/>
      <c r="P33" s="8"/>
      <c r="Q33" s="8"/>
      <c r="R33" s="8"/>
      <c r="S33" s="8"/>
    </row>
    <row r="35" spans="1:20" ht="20.25" customHeight="1">
      <c r="A35" s="206" t="s">
        <v>21</v>
      </c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6"/>
      <c r="P35" s="186"/>
      <c r="Q35" s="186"/>
      <c r="R35" s="186"/>
      <c r="S35" s="186"/>
      <c r="T35" s="186"/>
    </row>
    <row r="36" spans="1:20" ht="20.25" hidden="1" customHeight="1">
      <c r="N36" s="9"/>
      <c r="O36" s="10" t="s">
        <v>37</v>
      </c>
      <c r="P36" s="10" t="s">
        <v>38</v>
      </c>
      <c r="Q36" s="10" t="s">
        <v>39</v>
      </c>
      <c r="R36" s="10" t="s">
        <v>108</v>
      </c>
      <c r="S36" s="10" t="s">
        <v>109</v>
      </c>
      <c r="T36" s="10"/>
    </row>
    <row r="37" spans="1:20" ht="20.25" customHeight="1">
      <c r="A37" s="101" t="s">
        <v>42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</row>
    <row r="38" spans="1:20" ht="27.75" customHeight="1">
      <c r="A38" s="187" t="s">
        <v>27</v>
      </c>
      <c r="B38" s="180" t="s">
        <v>26</v>
      </c>
      <c r="C38" s="181"/>
      <c r="D38" s="181"/>
      <c r="E38" s="181"/>
      <c r="F38" s="181"/>
      <c r="G38" s="181"/>
      <c r="H38" s="181"/>
      <c r="I38" s="182"/>
      <c r="J38" s="189" t="s">
        <v>40</v>
      </c>
      <c r="K38" s="196" t="s">
        <v>24</v>
      </c>
      <c r="L38" s="197"/>
      <c r="M38" s="198"/>
      <c r="N38" s="196" t="s">
        <v>41</v>
      </c>
      <c r="O38" s="215"/>
      <c r="P38" s="216"/>
      <c r="Q38" s="196" t="s">
        <v>23</v>
      </c>
      <c r="R38" s="197"/>
      <c r="S38" s="198"/>
      <c r="T38" s="217" t="s">
        <v>22</v>
      </c>
    </row>
    <row r="39" spans="1:20" ht="20.25" customHeight="1">
      <c r="A39" s="188"/>
      <c r="B39" s="183"/>
      <c r="C39" s="184"/>
      <c r="D39" s="184"/>
      <c r="E39" s="184"/>
      <c r="F39" s="184"/>
      <c r="G39" s="184"/>
      <c r="H39" s="184"/>
      <c r="I39" s="185"/>
      <c r="J39" s="190"/>
      <c r="K39" s="5" t="s">
        <v>28</v>
      </c>
      <c r="L39" s="5" t="s">
        <v>29</v>
      </c>
      <c r="M39" s="5" t="s">
        <v>30</v>
      </c>
      <c r="N39" s="5" t="s">
        <v>34</v>
      </c>
      <c r="O39" s="5" t="s">
        <v>7</v>
      </c>
      <c r="P39" s="5" t="s">
        <v>31</v>
      </c>
      <c r="Q39" s="5" t="s">
        <v>32</v>
      </c>
      <c r="R39" s="5" t="s">
        <v>28</v>
      </c>
      <c r="S39" s="5" t="s">
        <v>33</v>
      </c>
      <c r="T39" s="190"/>
    </row>
    <row r="40" spans="1:20" ht="15" customHeight="1">
      <c r="A40" s="59" t="s">
        <v>122</v>
      </c>
      <c r="B40" s="200" t="s">
        <v>123</v>
      </c>
      <c r="C40" s="201"/>
      <c r="D40" s="201"/>
      <c r="E40" s="201"/>
      <c r="F40" s="201"/>
      <c r="G40" s="201"/>
      <c r="H40" s="201"/>
      <c r="I40" s="202"/>
      <c r="J40" s="11">
        <v>5</v>
      </c>
      <c r="K40" s="11">
        <v>2</v>
      </c>
      <c r="L40" s="11">
        <v>1</v>
      </c>
      <c r="M40" s="11">
        <v>0</v>
      </c>
      <c r="N40" s="19">
        <f>K40+L40+M40</f>
        <v>3</v>
      </c>
      <c r="O40" s="20">
        <f>P40-N40</f>
        <v>6</v>
      </c>
      <c r="P40" s="20">
        <f>ROUND(PRODUCT(J40,25)/14,0)</f>
        <v>9</v>
      </c>
      <c r="Q40" s="25" t="s">
        <v>32</v>
      </c>
      <c r="R40" s="11"/>
      <c r="S40" s="26"/>
      <c r="T40" s="11" t="s">
        <v>37</v>
      </c>
    </row>
    <row r="41" spans="1:20" ht="14" customHeight="1">
      <c r="A41" s="59" t="s">
        <v>124</v>
      </c>
      <c r="B41" s="200" t="s">
        <v>125</v>
      </c>
      <c r="C41" s="201"/>
      <c r="D41" s="201"/>
      <c r="E41" s="201"/>
      <c r="F41" s="201"/>
      <c r="G41" s="201"/>
      <c r="H41" s="201"/>
      <c r="I41" s="202"/>
      <c r="J41" s="11">
        <v>5</v>
      </c>
      <c r="K41" s="11">
        <v>2</v>
      </c>
      <c r="L41" s="11">
        <v>1</v>
      </c>
      <c r="M41" s="11">
        <v>0</v>
      </c>
      <c r="N41" s="19">
        <f t="shared" ref="N41:N49" si="2">K41+L41+M41</f>
        <v>3</v>
      </c>
      <c r="O41" s="20">
        <f t="shared" ref="O41:O49" si="3">P41-N41</f>
        <v>6</v>
      </c>
      <c r="P41" s="20">
        <f t="shared" ref="P41:P49" si="4">ROUND(PRODUCT(J41,25)/14,0)</f>
        <v>9</v>
      </c>
      <c r="Q41" s="25" t="s">
        <v>32</v>
      </c>
      <c r="R41" s="11"/>
      <c r="S41" s="26"/>
      <c r="T41" s="11" t="s">
        <v>38</v>
      </c>
    </row>
    <row r="42" spans="1:20" ht="14" customHeight="1">
      <c r="A42" s="59" t="s">
        <v>126</v>
      </c>
      <c r="B42" s="200" t="s">
        <v>127</v>
      </c>
      <c r="C42" s="201"/>
      <c r="D42" s="201"/>
      <c r="E42" s="201"/>
      <c r="F42" s="201"/>
      <c r="G42" s="201"/>
      <c r="H42" s="201"/>
      <c r="I42" s="202"/>
      <c r="J42" s="11">
        <v>5</v>
      </c>
      <c r="K42" s="11">
        <v>2</v>
      </c>
      <c r="L42" s="11">
        <v>1</v>
      </c>
      <c r="M42" s="11">
        <v>0</v>
      </c>
      <c r="N42" s="19">
        <f t="shared" si="2"/>
        <v>3</v>
      </c>
      <c r="O42" s="20">
        <f t="shared" si="3"/>
        <v>6</v>
      </c>
      <c r="P42" s="20">
        <f t="shared" si="4"/>
        <v>9</v>
      </c>
      <c r="Q42" s="25" t="s">
        <v>32</v>
      </c>
      <c r="R42" s="11"/>
      <c r="S42" s="26"/>
      <c r="T42" s="11" t="s">
        <v>38</v>
      </c>
    </row>
    <row r="43" spans="1:20" ht="14" customHeight="1">
      <c r="A43" s="59" t="s">
        <v>128</v>
      </c>
      <c r="B43" s="200" t="s">
        <v>129</v>
      </c>
      <c r="C43" s="201"/>
      <c r="D43" s="201"/>
      <c r="E43" s="201"/>
      <c r="F43" s="201"/>
      <c r="G43" s="201"/>
      <c r="H43" s="201"/>
      <c r="I43" s="202"/>
      <c r="J43" s="11">
        <v>5</v>
      </c>
      <c r="K43" s="11">
        <v>2</v>
      </c>
      <c r="L43" s="11">
        <v>1</v>
      </c>
      <c r="M43" s="11">
        <v>0</v>
      </c>
      <c r="N43" s="19">
        <f t="shared" si="2"/>
        <v>3</v>
      </c>
      <c r="O43" s="20">
        <f t="shared" si="3"/>
        <v>6</v>
      </c>
      <c r="P43" s="20">
        <f t="shared" si="4"/>
        <v>9</v>
      </c>
      <c r="Q43" s="25" t="s">
        <v>32</v>
      </c>
      <c r="R43" s="11"/>
      <c r="S43" s="26"/>
      <c r="T43" s="11" t="s">
        <v>38</v>
      </c>
    </row>
    <row r="44" spans="1:20" ht="14" customHeight="1">
      <c r="A44" s="59" t="s">
        <v>130</v>
      </c>
      <c r="B44" s="200" t="s">
        <v>131</v>
      </c>
      <c r="C44" s="201"/>
      <c r="D44" s="201"/>
      <c r="E44" s="201"/>
      <c r="F44" s="201"/>
      <c r="G44" s="201"/>
      <c r="H44" s="201"/>
      <c r="I44" s="202"/>
      <c r="J44" s="11">
        <v>5</v>
      </c>
      <c r="K44" s="11">
        <v>2</v>
      </c>
      <c r="L44" s="11">
        <v>1</v>
      </c>
      <c r="M44" s="11">
        <v>0</v>
      </c>
      <c r="N44" s="19">
        <f t="shared" si="2"/>
        <v>3</v>
      </c>
      <c r="O44" s="20">
        <f t="shared" si="3"/>
        <v>6</v>
      </c>
      <c r="P44" s="20">
        <f t="shared" si="4"/>
        <v>9</v>
      </c>
      <c r="Q44" s="25" t="s">
        <v>32</v>
      </c>
      <c r="R44" s="11"/>
      <c r="S44" s="26"/>
      <c r="T44" s="11" t="s">
        <v>37</v>
      </c>
    </row>
    <row r="45" spans="1:20" ht="15" customHeight="1">
      <c r="A45" s="59" t="s">
        <v>130</v>
      </c>
      <c r="B45" s="200" t="s">
        <v>132</v>
      </c>
      <c r="C45" s="201"/>
      <c r="D45" s="201"/>
      <c r="E45" s="201"/>
      <c r="F45" s="201"/>
      <c r="G45" s="201"/>
      <c r="H45" s="201"/>
      <c r="I45" s="202"/>
      <c r="J45" s="11">
        <v>5</v>
      </c>
      <c r="K45" s="11">
        <v>2</v>
      </c>
      <c r="L45" s="11">
        <v>1</v>
      </c>
      <c r="M45" s="11">
        <v>0</v>
      </c>
      <c r="N45" s="19">
        <f t="shared" si="2"/>
        <v>3</v>
      </c>
      <c r="O45" s="20">
        <f t="shared" si="3"/>
        <v>6</v>
      </c>
      <c r="P45" s="20">
        <f t="shared" si="4"/>
        <v>9</v>
      </c>
      <c r="Q45" s="25" t="s">
        <v>32</v>
      </c>
      <c r="R45" s="11"/>
      <c r="S45" s="26"/>
      <c r="T45" s="11" t="s">
        <v>37</v>
      </c>
    </row>
    <row r="46" spans="1:20" ht="20.25" hidden="1" customHeight="1">
      <c r="A46" s="32"/>
      <c r="B46" s="200"/>
      <c r="C46" s="201"/>
      <c r="D46" s="201"/>
      <c r="E46" s="201"/>
      <c r="F46" s="201"/>
      <c r="G46" s="201"/>
      <c r="H46" s="201"/>
      <c r="I46" s="202"/>
      <c r="J46" s="11">
        <v>0</v>
      </c>
      <c r="K46" s="11">
        <v>0</v>
      </c>
      <c r="L46" s="11">
        <v>0</v>
      </c>
      <c r="M46" s="11">
        <v>0</v>
      </c>
      <c r="N46" s="19">
        <f>K46+L46+M46</f>
        <v>0</v>
      </c>
      <c r="O46" s="20">
        <f>P46-N46</f>
        <v>0</v>
      </c>
      <c r="P46" s="20">
        <f>ROUND(PRODUCT(J46,25)/14,0)</f>
        <v>0</v>
      </c>
      <c r="Q46" s="25"/>
      <c r="R46" s="11"/>
      <c r="S46" s="26"/>
      <c r="T46" s="11"/>
    </row>
    <row r="47" spans="1:20" ht="20.25" hidden="1" customHeight="1">
      <c r="A47" s="32"/>
      <c r="B47" s="200"/>
      <c r="C47" s="201"/>
      <c r="D47" s="201"/>
      <c r="E47" s="201"/>
      <c r="F47" s="201"/>
      <c r="G47" s="201"/>
      <c r="H47" s="201"/>
      <c r="I47" s="202"/>
      <c r="J47" s="11">
        <v>0</v>
      </c>
      <c r="K47" s="11">
        <v>0</v>
      </c>
      <c r="L47" s="11">
        <v>0</v>
      </c>
      <c r="M47" s="11">
        <v>0</v>
      </c>
      <c r="N47" s="19">
        <f>K47+L47+M47</f>
        <v>0</v>
      </c>
      <c r="O47" s="20">
        <f>P47-N47</f>
        <v>0</v>
      </c>
      <c r="P47" s="20">
        <f>ROUND(PRODUCT(J47,25)/14,0)</f>
        <v>0</v>
      </c>
      <c r="Q47" s="25"/>
      <c r="R47" s="11"/>
      <c r="S47" s="26"/>
      <c r="T47" s="11"/>
    </row>
    <row r="48" spans="1:20" ht="20.25" hidden="1" customHeight="1">
      <c r="A48" s="32"/>
      <c r="B48" s="200"/>
      <c r="C48" s="201"/>
      <c r="D48" s="201"/>
      <c r="E48" s="201"/>
      <c r="F48" s="201"/>
      <c r="G48" s="201"/>
      <c r="H48" s="201"/>
      <c r="I48" s="202"/>
      <c r="J48" s="11">
        <v>0</v>
      </c>
      <c r="K48" s="11">
        <v>0</v>
      </c>
      <c r="L48" s="11">
        <v>0</v>
      </c>
      <c r="M48" s="11">
        <v>0</v>
      </c>
      <c r="N48" s="19">
        <f t="shared" si="2"/>
        <v>0</v>
      </c>
      <c r="O48" s="20">
        <f t="shared" si="3"/>
        <v>0</v>
      </c>
      <c r="P48" s="20">
        <f t="shared" si="4"/>
        <v>0</v>
      </c>
      <c r="Q48" s="25"/>
      <c r="R48" s="11"/>
      <c r="S48" s="26"/>
      <c r="T48" s="11"/>
    </row>
    <row r="49" spans="1:23" ht="20.25" hidden="1" customHeight="1">
      <c r="A49" s="32"/>
      <c r="B49" s="200"/>
      <c r="C49" s="201"/>
      <c r="D49" s="201"/>
      <c r="E49" s="201"/>
      <c r="F49" s="201"/>
      <c r="G49" s="201"/>
      <c r="H49" s="201"/>
      <c r="I49" s="202"/>
      <c r="J49" s="11">
        <v>0</v>
      </c>
      <c r="K49" s="11">
        <v>0</v>
      </c>
      <c r="L49" s="11">
        <v>0</v>
      </c>
      <c r="M49" s="11">
        <v>0</v>
      </c>
      <c r="N49" s="19">
        <f t="shared" si="2"/>
        <v>0</v>
      </c>
      <c r="O49" s="20">
        <f t="shared" si="3"/>
        <v>0</v>
      </c>
      <c r="P49" s="20">
        <f t="shared" si="4"/>
        <v>0</v>
      </c>
      <c r="Q49" s="25"/>
      <c r="R49" s="11"/>
      <c r="S49" s="26"/>
      <c r="T49" s="11"/>
    </row>
    <row r="50" spans="1:23" ht="20.25" hidden="1" customHeight="1">
      <c r="A50" s="36"/>
      <c r="B50" s="200"/>
      <c r="C50" s="201"/>
      <c r="D50" s="201"/>
      <c r="E50" s="201"/>
      <c r="F50" s="201"/>
      <c r="G50" s="201"/>
      <c r="H50" s="201"/>
      <c r="I50" s="202"/>
      <c r="J50" s="11">
        <v>0</v>
      </c>
      <c r="K50" s="11">
        <v>0</v>
      </c>
      <c r="L50" s="11">
        <v>0</v>
      </c>
      <c r="M50" s="11">
        <v>0</v>
      </c>
      <c r="N50" s="37">
        <f t="shared" ref="N50" si="5">K50+L50+M50</f>
        <v>0</v>
      </c>
      <c r="O50" s="20">
        <f t="shared" ref="O50" si="6">P50-N50</f>
        <v>0</v>
      </c>
      <c r="P50" s="20">
        <f t="shared" ref="P50" si="7">ROUND(PRODUCT(J50,25)/14,0)</f>
        <v>0</v>
      </c>
      <c r="Q50" s="25"/>
      <c r="R50" s="11"/>
      <c r="S50" s="26"/>
      <c r="T50" s="11"/>
    </row>
    <row r="51" spans="1:23">
      <c r="A51" s="22" t="s">
        <v>25</v>
      </c>
      <c r="B51" s="106"/>
      <c r="C51" s="167"/>
      <c r="D51" s="167"/>
      <c r="E51" s="167"/>
      <c r="F51" s="167"/>
      <c r="G51" s="167"/>
      <c r="H51" s="167"/>
      <c r="I51" s="107"/>
      <c r="J51" s="22">
        <f t="shared" ref="J51:P51" si="8">SUM(J40:J50)</f>
        <v>30</v>
      </c>
      <c r="K51" s="22">
        <f t="shared" si="8"/>
        <v>12</v>
      </c>
      <c r="L51" s="22">
        <f t="shared" si="8"/>
        <v>6</v>
      </c>
      <c r="M51" s="22">
        <f t="shared" si="8"/>
        <v>0</v>
      </c>
      <c r="N51" s="22">
        <f t="shared" si="8"/>
        <v>18</v>
      </c>
      <c r="O51" s="22">
        <f t="shared" si="8"/>
        <v>36</v>
      </c>
      <c r="P51" s="22">
        <f t="shared" si="8"/>
        <v>54</v>
      </c>
      <c r="Q51" s="22">
        <f>COUNTIF(Q40:Q50,"E")</f>
        <v>6</v>
      </c>
      <c r="R51" s="22">
        <f>COUNTIF(R40:R50,"C")</f>
        <v>0</v>
      </c>
      <c r="S51" s="22">
        <f>COUNTIF(S40:S50,"VP")</f>
        <v>0</v>
      </c>
      <c r="T51" s="60">
        <f>COUNTA(T40:T50)</f>
        <v>6</v>
      </c>
      <c r="U51" s="235" t="str">
        <f>IF(Q51&gt;=SUM(R51:S51),"Corect","E trebuie să fie cel puțin egal cu C+VP")</f>
        <v>Corect</v>
      </c>
      <c r="V51" s="236"/>
      <c r="W51" s="236"/>
    </row>
    <row r="52" spans="1:23" ht="19.5" customHeight="1"/>
    <row r="53" spans="1:23" ht="16.5" customHeight="1">
      <c r="A53" s="101" t="s">
        <v>43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</row>
    <row r="54" spans="1:23" ht="26.25" customHeight="1">
      <c r="A54" s="187" t="s">
        <v>27</v>
      </c>
      <c r="B54" s="180" t="s">
        <v>26</v>
      </c>
      <c r="C54" s="181"/>
      <c r="D54" s="181"/>
      <c r="E54" s="181"/>
      <c r="F54" s="181"/>
      <c r="G54" s="181"/>
      <c r="H54" s="181"/>
      <c r="I54" s="182"/>
      <c r="J54" s="189" t="s">
        <v>40</v>
      </c>
      <c r="K54" s="196" t="s">
        <v>24</v>
      </c>
      <c r="L54" s="197"/>
      <c r="M54" s="198"/>
      <c r="N54" s="196" t="s">
        <v>41</v>
      </c>
      <c r="O54" s="215"/>
      <c r="P54" s="216"/>
      <c r="Q54" s="196" t="s">
        <v>23</v>
      </c>
      <c r="R54" s="197"/>
      <c r="S54" s="198"/>
      <c r="T54" s="217" t="s">
        <v>22</v>
      </c>
    </row>
    <row r="55" spans="1:23" ht="12.75" customHeight="1">
      <c r="A55" s="188"/>
      <c r="B55" s="183"/>
      <c r="C55" s="184"/>
      <c r="D55" s="184"/>
      <c r="E55" s="184"/>
      <c r="F55" s="184"/>
      <c r="G55" s="184"/>
      <c r="H55" s="184"/>
      <c r="I55" s="185"/>
      <c r="J55" s="190"/>
      <c r="K55" s="5" t="s">
        <v>28</v>
      </c>
      <c r="L55" s="5" t="s">
        <v>29</v>
      </c>
      <c r="M55" s="5" t="s">
        <v>30</v>
      </c>
      <c r="N55" s="5" t="s">
        <v>34</v>
      </c>
      <c r="O55" s="5" t="s">
        <v>7</v>
      </c>
      <c r="P55" s="5" t="s">
        <v>31</v>
      </c>
      <c r="Q55" s="5" t="s">
        <v>32</v>
      </c>
      <c r="R55" s="5" t="s">
        <v>28</v>
      </c>
      <c r="S55" s="5" t="s">
        <v>33</v>
      </c>
      <c r="T55" s="190"/>
    </row>
    <row r="56" spans="1:23">
      <c r="A56" s="59" t="s">
        <v>133</v>
      </c>
      <c r="B56" s="200" t="s">
        <v>134</v>
      </c>
      <c r="C56" s="201"/>
      <c r="D56" s="201"/>
      <c r="E56" s="201"/>
      <c r="F56" s="201"/>
      <c r="G56" s="201"/>
      <c r="H56" s="201"/>
      <c r="I56" s="202"/>
      <c r="J56" s="11">
        <v>7</v>
      </c>
      <c r="K56" s="11">
        <v>2</v>
      </c>
      <c r="L56" s="11">
        <v>1</v>
      </c>
      <c r="M56" s="11">
        <v>0</v>
      </c>
      <c r="N56" s="19">
        <f>K56+L56+M56</f>
        <v>3</v>
      </c>
      <c r="O56" s="20">
        <f>P56-N56</f>
        <v>10</v>
      </c>
      <c r="P56" s="20">
        <f>ROUND(PRODUCT(J56,25)/14,0)</f>
        <v>13</v>
      </c>
      <c r="Q56" s="25" t="s">
        <v>32</v>
      </c>
      <c r="R56" s="11"/>
      <c r="S56" s="26"/>
      <c r="T56" s="11" t="s">
        <v>37</v>
      </c>
    </row>
    <row r="57" spans="1:23">
      <c r="A57" s="59" t="s">
        <v>135</v>
      </c>
      <c r="B57" s="200" t="s">
        <v>136</v>
      </c>
      <c r="C57" s="201"/>
      <c r="D57" s="201"/>
      <c r="E57" s="201"/>
      <c r="F57" s="201"/>
      <c r="G57" s="201"/>
      <c r="H57" s="201"/>
      <c r="I57" s="202"/>
      <c r="J57" s="11">
        <v>7</v>
      </c>
      <c r="K57" s="11">
        <v>2</v>
      </c>
      <c r="L57" s="11">
        <v>1</v>
      </c>
      <c r="M57" s="11">
        <v>0</v>
      </c>
      <c r="N57" s="19">
        <f t="shared" ref="N57:N65" si="9">K57+L57+M57</f>
        <v>3</v>
      </c>
      <c r="O57" s="20">
        <f t="shared" ref="O57:O65" si="10">P57-N57</f>
        <v>10</v>
      </c>
      <c r="P57" s="20">
        <f t="shared" ref="P57:P65" si="11">ROUND(PRODUCT(J57,25)/14,0)</f>
        <v>13</v>
      </c>
      <c r="Q57" s="25"/>
      <c r="R57" s="11" t="s">
        <v>28</v>
      </c>
      <c r="S57" s="26"/>
      <c r="T57" s="11" t="s">
        <v>37</v>
      </c>
    </row>
    <row r="58" spans="1:23">
      <c r="A58" s="59" t="s">
        <v>137</v>
      </c>
      <c r="B58" s="200" t="s">
        <v>138</v>
      </c>
      <c r="C58" s="201"/>
      <c r="D58" s="201"/>
      <c r="E58" s="201"/>
      <c r="F58" s="201"/>
      <c r="G58" s="201"/>
      <c r="H58" s="201"/>
      <c r="I58" s="202"/>
      <c r="J58" s="11">
        <v>5</v>
      </c>
      <c r="K58" s="11">
        <v>2</v>
      </c>
      <c r="L58" s="11">
        <v>1</v>
      </c>
      <c r="M58" s="11">
        <v>0</v>
      </c>
      <c r="N58" s="19">
        <f t="shared" si="9"/>
        <v>3</v>
      </c>
      <c r="O58" s="20">
        <f t="shared" si="10"/>
        <v>6</v>
      </c>
      <c r="P58" s="20">
        <f t="shared" si="11"/>
        <v>9</v>
      </c>
      <c r="Q58" s="25" t="s">
        <v>32</v>
      </c>
      <c r="R58" s="11"/>
      <c r="S58" s="26"/>
      <c r="T58" s="11" t="s">
        <v>39</v>
      </c>
    </row>
    <row r="59" spans="1:23">
      <c r="A59" s="59" t="s">
        <v>139</v>
      </c>
      <c r="B59" s="200" t="s">
        <v>140</v>
      </c>
      <c r="C59" s="201"/>
      <c r="D59" s="201"/>
      <c r="E59" s="201"/>
      <c r="F59" s="201"/>
      <c r="G59" s="201"/>
      <c r="H59" s="201"/>
      <c r="I59" s="202"/>
      <c r="J59" s="11">
        <v>5</v>
      </c>
      <c r="K59" s="11">
        <v>2</v>
      </c>
      <c r="L59" s="11">
        <v>1</v>
      </c>
      <c r="M59" s="11">
        <v>0</v>
      </c>
      <c r="N59" s="19">
        <f t="shared" si="9"/>
        <v>3</v>
      </c>
      <c r="O59" s="20">
        <f t="shared" si="10"/>
        <v>6</v>
      </c>
      <c r="P59" s="20">
        <f t="shared" si="11"/>
        <v>9</v>
      </c>
      <c r="Q59" s="25" t="s">
        <v>32</v>
      </c>
      <c r="R59" s="11"/>
      <c r="S59" s="26"/>
      <c r="T59" s="11" t="s">
        <v>38</v>
      </c>
    </row>
    <row r="60" spans="1:23">
      <c r="A60" s="59" t="s">
        <v>141</v>
      </c>
      <c r="B60" s="200" t="s">
        <v>142</v>
      </c>
      <c r="C60" s="201"/>
      <c r="D60" s="201"/>
      <c r="E60" s="201"/>
      <c r="F60" s="201"/>
      <c r="G60" s="201"/>
      <c r="H60" s="201"/>
      <c r="I60" s="202"/>
      <c r="J60" s="11">
        <v>3</v>
      </c>
      <c r="K60" s="11">
        <v>0</v>
      </c>
      <c r="L60" s="11">
        <v>4</v>
      </c>
      <c r="M60" s="11">
        <v>0</v>
      </c>
      <c r="N60" s="19">
        <f>K60+L60+M60</f>
        <v>4</v>
      </c>
      <c r="O60" s="20">
        <f>P60-N60</f>
        <v>1</v>
      </c>
      <c r="P60" s="20">
        <f>ROUND(PRODUCT(J60,25)/14,0)</f>
        <v>5</v>
      </c>
      <c r="Q60" s="25"/>
      <c r="R60" s="11" t="s">
        <v>28</v>
      </c>
      <c r="S60" s="26"/>
      <c r="T60" s="11" t="s">
        <v>38</v>
      </c>
    </row>
    <row r="61" spans="1:23">
      <c r="A61" s="59" t="s">
        <v>143</v>
      </c>
      <c r="B61" s="200" t="s">
        <v>144</v>
      </c>
      <c r="C61" s="201"/>
      <c r="D61" s="201"/>
      <c r="E61" s="201"/>
      <c r="F61" s="201"/>
      <c r="G61" s="201"/>
      <c r="H61" s="201"/>
      <c r="I61" s="202"/>
      <c r="J61" s="11">
        <v>3</v>
      </c>
      <c r="K61" s="11">
        <v>2</v>
      </c>
      <c r="L61" s="11">
        <v>0</v>
      </c>
      <c r="M61" s="11">
        <v>0</v>
      </c>
      <c r="N61" s="19">
        <f>K61+L61+M61</f>
        <v>2</v>
      </c>
      <c r="O61" s="20">
        <f>P61-N61</f>
        <v>3</v>
      </c>
      <c r="P61" s="20">
        <f>ROUND(PRODUCT(J61,25)/14,0)</f>
        <v>5</v>
      </c>
      <c r="Q61" s="25"/>
      <c r="R61" s="11" t="s">
        <v>28</v>
      </c>
      <c r="S61" s="26"/>
      <c r="T61" s="11" t="s">
        <v>38</v>
      </c>
    </row>
    <row r="62" spans="1:23" hidden="1">
      <c r="A62" s="32"/>
      <c r="B62" s="200"/>
      <c r="C62" s="201"/>
      <c r="D62" s="201"/>
      <c r="E62" s="201"/>
      <c r="F62" s="201"/>
      <c r="G62" s="201"/>
      <c r="H62" s="201"/>
      <c r="I62" s="202"/>
      <c r="J62" s="11">
        <v>0</v>
      </c>
      <c r="K62" s="11">
        <v>0</v>
      </c>
      <c r="L62" s="11">
        <v>0</v>
      </c>
      <c r="M62" s="11">
        <v>0</v>
      </c>
      <c r="N62" s="19">
        <f t="shared" si="9"/>
        <v>0</v>
      </c>
      <c r="O62" s="20">
        <f t="shared" si="10"/>
        <v>0</v>
      </c>
      <c r="P62" s="20">
        <f t="shared" si="11"/>
        <v>0</v>
      </c>
      <c r="Q62" s="25"/>
      <c r="R62" s="11"/>
      <c r="S62" s="26"/>
      <c r="T62" s="11"/>
    </row>
    <row r="63" spans="1:23" hidden="1">
      <c r="A63" s="32"/>
      <c r="B63" s="200"/>
      <c r="C63" s="201"/>
      <c r="D63" s="201"/>
      <c r="E63" s="201"/>
      <c r="F63" s="201"/>
      <c r="G63" s="201"/>
      <c r="H63" s="201"/>
      <c r="I63" s="202"/>
      <c r="J63" s="11">
        <v>0</v>
      </c>
      <c r="K63" s="11">
        <v>0</v>
      </c>
      <c r="L63" s="11">
        <v>0</v>
      </c>
      <c r="M63" s="11">
        <v>0</v>
      </c>
      <c r="N63" s="19">
        <f t="shared" si="9"/>
        <v>0</v>
      </c>
      <c r="O63" s="20">
        <f t="shared" si="10"/>
        <v>0</v>
      </c>
      <c r="P63" s="20">
        <f t="shared" si="11"/>
        <v>0</v>
      </c>
      <c r="Q63" s="25"/>
      <c r="R63" s="11"/>
      <c r="S63" s="26"/>
      <c r="T63" s="11"/>
    </row>
    <row r="64" spans="1:23" hidden="1">
      <c r="A64" s="32"/>
      <c r="B64" s="200"/>
      <c r="C64" s="201"/>
      <c r="D64" s="201"/>
      <c r="E64" s="201"/>
      <c r="F64" s="201"/>
      <c r="G64" s="201"/>
      <c r="H64" s="201"/>
      <c r="I64" s="202"/>
      <c r="J64" s="11">
        <v>0</v>
      </c>
      <c r="K64" s="11">
        <v>0</v>
      </c>
      <c r="L64" s="11">
        <v>0</v>
      </c>
      <c r="M64" s="11">
        <v>0</v>
      </c>
      <c r="N64" s="19">
        <f t="shared" si="9"/>
        <v>0</v>
      </c>
      <c r="O64" s="20">
        <f t="shared" si="10"/>
        <v>0</v>
      </c>
      <c r="P64" s="20">
        <f t="shared" si="11"/>
        <v>0</v>
      </c>
      <c r="Q64" s="25"/>
      <c r="R64" s="11"/>
      <c r="S64" s="26"/>
      <c r="T64" s="11"/>
    </row>
    <row r="65" spans="1:23" hidden="1">
      <c r="A65" s="32"/>
      <c r="B65" s="200"/>
      <c r="C65" s="201"/>
      <c r="D65" s="201"/>
      <c r="E65" s="201"/>
      <c r="F65" s="201"/>
      <c r="G65" s="201"/>
      <c r="H65" s="201"/>
      <c r="I65" s="202"/>
      <c r="J65" s="11">
        <v>0</v>
      </c>
      <c r="K65" s="11">
        <v>0</v>
      </c>
      <c r="L65" s="11">
        <v>0</v>
      </c>
      <c r="M65" s="11">
        <v>0</v>
      </c>
      <c r="N65" s="19">
        <f t="shared" si="9"/>
        <v>0</v>
      </c>
      <c r="O65" s="20">
        <f t="shared" si="10"/>
        <v>0</v>
      </c>
      <c r="P65" s="20">
        <f t="shared" si="11"/>
        <v>0</v>
      </c>
      <c r="Q65" s="25"/>
      <c r="R65" s="11"/>
      <c r="S65" s="26"/>
      <c r="T65" s="11"/>
    </row>
    <row r="66" spans="1:23" hidden="1">
      <c r="A66" s="36"/>
      <c r="B66" s="200"/>
      <c r="C66" s="201"/>
      <c r="D66" s="201"/>
      <c r="E66" s="201"/>
      <c r="F66" s="201"/>
      <c r="G66" s="201"/>
      <c r="H66" s="201"/>
      <c r="I66" s="202"/>
      <c r="J66" s="11">
        <v>0</v>
      </c>
      <c r="K66" s="11">
        <v>0</v>
      </c>
      <c r="L66" s="11">
        <v>0</v>
      </c>
      <c r="M66" s="11">
        <v>0</v>
      </c>
      <c r="N66" s="37">
        <f t="shared" ref="N66" si="12">K66+L66+M66</f>
        <v>0</v>
      </c>
      <c r="O66" s="20">
        <f t="shared" ref="O66" si="13">P66-N66</f>
        <v>0</v>
      </c>
      <c r="P66" s="20">
        <f t="shared" ref="P66" si="14">ROUND(PRODUCT(J66,25)/14,0)</f>
        <v>0</v>
      </c>
      <c r="Q66" s="25"/>
      <c r="R66" s="11"/>
      <c r="S66" s="26"/>
      <c r="T66" s="11"/>
    </row>
    <row r="67" spans="1:23">
      <c r="A67" s="22" t="s">
        <v>25</v>
      </c>
      <c r="B67" s="106"/>
      <c r="C67" s="167"/>
      <c r="D67" s="167"/>
      <c r="E67" s="167"/>
      <c r="F67" s="167"/>
      <c r="G67" s="167"/>
      <c r="H67" s="167"/>
      <c r="I67" s="107"/>
      <c r="J67" s="22">
        <f t="shared" ref="J67:P67" si="15">SUM(J56:J66)</f>
        <v>30</v>
      </c>
      <c r="K67" s="22">
        <f t="shared" si="15"/>
        <v>10</v>
      </c>
      <c r="L67" s="22">
        <f t="shared" si="15"/>
        <v>8</v>
      </c>
      <c r="M67" s="22">
        <f t="shared" si="15"/>
        <v>0</v>
      </c>
      <c r="N67" s="22">
        <f t="shared" si="15"/>
        <v>18</v>
      </c>
      <c r="O67" s="22">
        <f t="shared" si="15"/>
        <v>36</v>
      </c>
      <c r="P67" s="22">
        <f t="shared" si="15"/>
        <v>54</v>
      </c>
      <c r="Q67" s="22">
        <f>COUNTIF(Q56:Q66,"E")</f>
        <v>3</v>
      </c>
      <c r="R67" s="22">
        <f>COUNTIF(R56:R66,"C")</f>
        <v>3</v>
      </c>
      <c r="S67" s="22">
        <f>COUNTIF(S56:S66,"VP")</f>
        <v>0</v>
      </c>
      <c r="T67" s="60">
        <f>COUNTA(T56:T66)</f>
        <v>6</v>
      </c>
      <c r="U67" s="235" t="str">
        <f>IF(Q67&gt;=SUM(R67:S67),"Corect","E trebuie să fie cel puțin egal cu C+VP")</f>
        <v>Corect</v>
      </c>
      <c r="V67" s="236"/>
      <c r="W67" s="236"/>
    </row>
    <row r="68" spans="1:23" ht="11.25" customHeight="1"/>
    <row r="69" spans="1:23" hidden="1">
      <c r="B69" s="8"/>
      <c r="C69" s="8"/>
      <c r="D69" s="8"/>
      <c r="E69" s="8"/>
      <c r="F69" s="8"/>
      <c r="G69" s="8"/>
      <c r="M69" s="8"/>
      <c r="N69" s="8"/>
      <c r="O69" s="8"/>
      <c r="P69" s="8"/>
      <c r="Q69" s="8"/>
      <c r="R69" s="8"/>
      <c r="S69" s="8"/>
    </row>
    <row r="70" spans="1:23" hidden="1"/>
    <row r="71" spans="1:23" ht="18" customHeight="1">
      <c r="A71" s="101" t="s">
        <v>44</v>
      </c>
      <c r="B71" s="10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</row>
    <row r="72" spans="1:23" ht="25.5" customHeight="1">
      <c r="A72" s="187" t="s">
        <v>27</v>
      </c>
      <c r="B72" s="180" t="s">
        <v>26</v>
      </c>
      <c r="C72" s="181"/>
      <c r="D72" s="181"/>
      <c r="E72" s="181"/>
      <c r="F72" s="181"/>
      <c r="G72" s="181"/>
      <c r="H72" s="181"/>
      <c r="I72" s="182"/>
      <c r="J72" s="189" t="s">
        <v>40</v>
      </c>
      <c r="K72" s="196" t="s">
        <v>24</v>
      </c>
      <c r="L72" s="197"/>
      <c r="M72" s="198"/>
      <c r="N72" s="196" t="s">
        <v>41</v>
      </c>
      <c r="O72" s="215"/>
      <c r="P72" s="216"/>
      <c r="Q72" s="196" t="s">
        <v>23</v>
      </c>
      <c r="R72" s="197"/>
      <c r="S72" s="198"/>
      <c r="T72" s="217" t="s">
        <v>22</v>
      </c>
    </row>
    <row r="73" spans="1:23" ht="16.5" customHeight="1">
      <c r="A73" s="188"/>
      <c r="B73" s="183"/>
      <c r="C73" s="184"/>
      <c r="D73" s="184"/>
      <c r="E73" s="184"/>
      <c r="F73" s="184"/>
      <c r="G73" s="184"/>
      <c r="H73" s="184"/>
      <c r="I73" s="185"/>
      <c r="J73" s="190"/>
      <c r="K73" s="5" t="s">
        <v>28</v>
      </c>
      <c r="L73" s="5" t="s">
        <v>29</v>
      </c>
      <c r="M73" s="5" t="s">
        <v>30</v>
      </c>
      <c r="N73" s="5" t="s">
        <v>34</v>
      </c>
      <c r="O73" s="5" t="s">
        <v>7</v>
      </c>
      <c r="P73" s="5" t="s">
        <v>31</v>
      </c>
      <c r="Q73" s="5" t="s">
        <v>32</v>
      </c>
      <c r="R73" s="5" t="s">
        <v>28</v>
      </c>
      <c r="S73" s="5" t="s">
        <v>33</v>
      </c>
      <c r="T73" s="190"/>
    </row>
    <row r="74" spans="1:23">
      <c r="A74" s="59" t="s">
        <v>145</v>
      </c>
      <c r="B74" s="200" t="s">
        <v>146</v>
      </c>
      <c r="C74" s="201"/>
      <c r="D74" s="201"/>
      <c r="E74" s="201"/>
      <c r="F74" s="201"/>
      <c r="G74" s="201"/>
      <c r="H74" s="201"/>
      <c r="I74" s="202"/>
      <c r="J74" s="11">
        <v>6</v>
      </c>
      <c r="K74" s="11">
        <v>2</v>
      </c>
      <c r="L74" s="11">
        <v>1</v>
      </c>
      <c r="M74" s="11">
        <v>0</v>
      </c>
      <c r="N74" s="19">
        <f>K74+L74+M74</f>
        <v>3</v>
      </c>
      <c r="O74" s="20">
        <f>P74-N74</f>
        <v>8</v>
      </c>
      <c r="P74" s="20">
        <f>ROUND(PRODUCT(J74,25)/14,0)</f>
        <v>11</v>
      </c>
      <c r="Q74" s="25" t="s">
        <v>32</v>
      </c>
      <c r="R74" s="11"/>
      <c r="S74" s="26"/>
      <c r="T74" s="11" t="s">
        <v>38</v>
      </c>
    </row>
    <row r="75" spans="1:23">
      <c r="A75" s="59" t="s">
        <v>147</v>
      </c>
      <c r="B75" s="200" t="s">
        <v>148</v>
      </c>
      <c r="C75" s="201"/>
      <c r="D75" s="201"/>
      <c r="E75" s="201"/>
      <c r="F75" s="201"/>
      <c r="G75" s="201"/>
      <c r="H75" s="201"/>
      <c r="I75" s="202"/>
      <c r="J75" s="11">
        <v>6</v>
      </c>
      <c r="K75" s="11">
        <v>2</v>
      </c>
      <c r="L75" s="11">
        <v>1</v>
      </c>
      <c r="M75" s="11">
        <v>0</v>
      </c>
      <c r="N75" s="19">
        <f t="shared" ref="N75:N81" si="16">K75+L75+M75</f>
        <v>3</v>
      </c>
      <c r="O75" s="20">
        <f t="shared" ref="O75:O81" si="17">P75-N75</f>
        <v>8</v>
      </c>
      <c r="P75" s="20">
        <f t="shared" ref="P75:P81" si="18">ROUND(PRODUCT(J75,25)/14,0)</f>
        <v>11</v>
      </c>
      <c r="Q75" s="25" t="s">
        <v>32</v>
      </c>
      <c r="R75" s="11"/>
      <c r="S75" s="26"/>
      <c r="T75" s="11" t="s">
        <v>37</v>
      </c>
    </row>
    <row r="76" spans="1:23">
      <c r="A76" s="59" t="s">
        <v>149</v>
      </c>
      <c r="B76" s="200" t="s">
        <v>150</v>
      </c>
      <c r="C76" s="201"/>
      <c r="D76" s="201"/>
      <c r="E76" s="201"/>
      <c r="F76" s="201"/>
      <c r="G76" s="201"/>
      <c r="H76" s="201"/>
      <c r="I76" s="202"/>
      <c r="J76" s="11">
        <v>6</v>
      </c>
      <c r="K76" s="11">
        <v>2</v>
      </c>
      <c r="L76" s="11">
        <v>1</v>
      </c>
      <c r="M76" s="11">
        <v>0</v>
      </c>
      <c r="N76" s="19">
        <f t="shared" si="16"/>
        <v>3</v>
      </c>
      <c r="O76" s="20">
        <f t="shared" si="17"/>
        <v>8</v>
      </c>
      <c r="P76" s="20">
        <f t="shared" si="18"/>
        <v>11</v>
      </c>
      <c r="Q76" s="25" t="s">
        <v>32</v>
      </c>
      <c r="R76" s="11"/>
      <c r="S76" s="26"/>
      <c r="T76" s="11" t="s">
        <v>39</v>
      </c>
    </row>
    <row r="77" spans="1:23">
      <c r="A77" s="59" t="s">
        <v>151</v>
      </c>
      <c r="B77" s="200" t="s">
        <v>152</v>
      </c>
      <c r="C77" s="201"/>
      <c r="D77" s="201"/>
      <c r="E77" s="201"/>
      <c r="F77" s="201"/>
      <c r="G77" s="201"/>
      <c r="H77" s="201"/>
      <c r="I77" s="202"/>
      <c r="J77" s="11">
        <v>5</v>
      </c>
      <c r="K77" s="11">
        <v>2</v>
      </c>
      <c r="L77" s="11">
        <v>1</v>
      </c>
      <c r="M77" s="11">
        <v>0</v>
      </c>
      <c r="N77" s="19">
        <f t="shared" si="16"/>
        <v>3</v>
      </c>
      <c r="O77" s="20">
        <f t="shared" si="17"/>
        <v>6</v>
      </c>
      <c r="P77" s="20">
        <f t="shared" si="18"/>
        <v>9</v>
      </c>
      <c r="Q77" s="25"/>
      <c r="R77" s="11" t="s">
        <v>28</v>
      </c>
      <c r="S77" s="26"/>
      <c r="T77" s="11" t="s">
        <v>38</v>
      </c>
    </row>
    <row r="78" spans="1:23">
      <c r="A78" s="59" t="s">
        <v>153</v>
      </c>
      <c r="B78" s="200" t="s">
        <v>154</v>
      </c>
      <c r="C78" s="201"/>
      <c r="D78" s="201"/>
      <c r="E78" s="201"/>
      <c r="F78" s="201"/>
      <c r="G78" s="201"/>
      <c r="H78" s="201"/>
      <c r="I78" s="202"/>
      <c r="J78" s="11">
        <v>4</v>
      </c>
      <c r="K78" s="11">
        <v>0</v>
      </c>
      <c r="L78" s="11">
        <v>4</v>
      </c>
      <c r="M78" s="11">
        <v>0</v>
      </c>
      <c r="N78" s="19">
        <f t="shared" si="16"/>
        <v>4</v>
      </c>
      <c r="O78" s="20">
        <f t="shared" si="17"/>
        <v>3</v>
      </c>
      <c r="P78" s="20">
        <f t="shared" si="18"/>
        <v>7</v>
      </c>
      <c r="Q78" s="25"/>
      <c r="R78" s="11" t="s">
        <v>28</v>
      </c>
      <c r="S78" s="26"/>
      <c r="T78" s="11" t="s">
        <v>38</v>
      </c>
    </row>
    <row r="79" spans="1:23">
      <c r="A79" s="59" t="s">
        <v>155</v>
      </c>
      <c r="B79" s="200" t="s">
        <v>156</v>
      </c>
      <c r="C79" s="201"/>
      <c r="D79" s="201"/>
      <c r="E79" s="201"/>
      <c r="F79" s="201"/>
      <c r="G79" s="201"/>
      <c r="H79" s="201"/>
      <c r="I79" s="202"/>
      <c r="J79" s="11">
        <v>3</v>
      </c>
      <c r="K79" s="11">
        <v>2</v>
      </c>
      <c r="L79" s="11">
        <v>0</v>
      </c>
      <c r="M79" s="11">
        <v>0</v>
      </c>
      <c r="N79" s="19">
        <f t="shared" si="16"/>
        <v>2</v>
      </c>
      <c r="O79" s="20">
        <f t="shared" si="17"/>
        <v>3</v>
      </c>
      <c r="P79" s="20">
        <f t="shared" si="18"/>
        <v>5</v>
      </c>
      <c r="Q79" s="25" t="s">
        <v>32</v>
      </c>
      <c r="R79" s="11"/>
      <c r="S79" s="26"/>
      <c r="T79" s="11" t="s">
        <v>38</v>
      </c>
      <c r="U79" s="68"/>
    </row>
    <row r="80" spans="1:23" hidden="1">
      <c r="A80" s="32"/>
      <c r="B80" s="200"/>
      <c r="C80" s="201"/>
      <c r="D80" s="201"/>
      <c r="E80" s="201"/>
      <c r="F80" s="201"/>
      <c r="G80" s="201"/>
      <c r="H80" s="201"/>
      <c r="I80" s="202"/>
      <c r="J80" s="11">
        <v>0</v>
      </c>
      <c r="K80" s="11">
        <v>0</v>
      </c>
      <c r="L80" s="11">
        <v>0</v>
      </c>
      <c r="M80" s="11">
        <v>0</v>
      </c>
      <c r="N80" s="19">
        <f t="shared" si="16"/>
        <v>0</v>
      </c>
      <c r="O80" s="20">
        <f t="shared" si="17"/>
        <v>0</v>
      </c>
      <c r="P80" s="20">
        <f t="shared" si="18"/>
        <v>0</v>
      </c>
      <c r="Q80" s="25"/>
      <c r="R80" s="11"/>
      <c r="S80" s="26"/>
      <c r="T80" s="11"/>
    </row>
    <row r="81" spans="1:23" hidden="1">
      <c r="A81" s="32"/>
      <c r="B81" s="200"/>
      <c r="C81" s="201"/>
      <c r="D81" s="201"/>
      <c r="E81" s="201"/>
      <c r="F81" s="201"/>
      <c r="G81" s="201"/>
      <c r="H81" s="201"/>
      <c r="I81" s="202"/>
      <c r="J81" s="11">
        <v>0</v>
      </c>
      <c r="K81" s="11">
        <v>0</v>
      </c>
      <c r="L81" s="11">
        <v>0</v>
      </c>
      <c r="M81" s="11">
        <v>0</v>
      </c>
      <c r="N81" s="19">
        <f t="shared" si="16"/>
        <v>0</v>
      </c>
      <c r="O81" s="20">
        <f t="shared" si="17"/>
        <v>0</v>
      </c>
      <c r="P81" s="20">
        <f t="shared" si="18"/>
        <v>0</v>
      </c>
      <c r="Q81" s="25"/>
      <c r="R81" s="11"/>
      <c r="S81" s="26"/>
      <c r="T81" s="11"/>
    </row>
    <row r="82" spans="1:23" hidden="1">
      <c r="A82" s="32"/>
      <c r="B82" s="200"/>
      <c r="C82" s="201"/>
      <c r="D82" s="201"/>
      <c r="E82" s="201"/>
      <c r="F82" s="201"/>
      <c r="G82" s="201"/>
      <c r="H82" s="201"/>
      <c r="I82" s="202"/>
      <c r="J82" s="11">
        <v>0</v>
      </c>
      <c r="K82" s="11">
        <v>0</v>
      </c>
      <c r="L82" s="11">
        <v>0</v>
      </c>
      <c r="M82" s="11">
        <v>0</v>
      </c>
      <c r="N82" s="19">
        <f>K82+L82+M82</f>
        <v>0</v>
      </c>
      <c r="O82" s="20">
        <f>P82-N82</f>
        <v>0</v>
      </c>
      <c r="P82" s="20">
        <f>ROUND(PRODUCT(J82,25)/14,0)</f>
        <v>0</v>
      </c>
      <c r="Q82" s="25"/>
      <c r="R82" s="11"/>
      <c r="S82" s="26"/>
      <c r="T82" s="11"/>
    </row>
    <row r="83" spans="1:23" hidden="1">
      <c r="A83" s="32"/>
      <c r="B83" s="200"/>
      <c r="C83" s="201"/>
      <c r="D83" s="201"/>
      <c r="E83" s="201"/>
      <c r="F83" s="201"/>
      <c r="G83" s="201"/>
      <c r="H83" s="201"/>
      <c r="I83" s="202"/>
      <c r="J83" s="11">
        <v>0</v>
      </c>
      <c r="K83" s="11">
        <v>0</v>
      </c>
      <c r="L83" s="11">
        <v>0</v>
      </c>
      <c r="M83" s="11">
        <v>0</v>
      </c>
      <c r="N83" s="19">
        <f>K83+L83+M83</f>
        <v>0</v>
      </c>
      <c r="O83" s="20">
        <f>P83-N83</f>
        <v>0</v>
      </c>
      <c r="P83" s="20">
        <f>ROUND(PRODUCT(J83,25)/14,0)</f>
        <v>0</v>
      </c>
      <c r="Q83" s="25"/>
      <c r="R83" s="11"/>
      <c r="S83" s="26"/>
      <c r="T83" s="11"/>
    </row>
    <row r="84" spans="1:23" hidden="1">
      <c r="A84" s="32"/>
      <c r="B84" s="200"/>
      <c r="C84" s="201"/>
      <c r="D84" s="201"/>
      <c r="E84" s="201"/>
      <c r="F84" s="201"/>
      <c r="G84" s="201"/>
      <c r="H84" s="201"/>
      <c r="I84" s="202"/>
      <c r="J84" s="11">
        <v>0</v>
      </c>
      <c r="K84" s="11">
        <v>0</v>
      </c>
      <c r="L84" s="11">
        <v>0</v>
      </c>
      <c r="M84" s="11">
        <v>0</v>
      </c>
      <c r="N84" s="19">
        <f>K84+L84+M84</f>
        <v>0</v>
      </c>
      <c r="O84" s="20">
        <f>P84-N84</f>
        <v>0</v>
      </c>
      <c r="P84" s="20">
        <f>ROUND(PRODUCT(J84,25)/14,0)</f>
        <v>0</v>
      </c>
      <c r="Q84" s="25"/>
      <c r="R84" s="11"/>
      <c r="S84" s="26"/>
      <c r="T84" s="11"/>
    </row>
    <row r="85" spans="1:23">
      <c r="A85" s="22" t="s">
        <v>25</v>
      </c>
      <c r="B85" s="106"/>
      <c r="C85" s="167"/>
      <c r="D85" s="167"/>
      <c r="E85" s="167"/>
      <c r="F85" s="167"/>
      <c r="G85" s="167"/>
      <c r="H85" s="167"/>
      <c r="I85" s="107"/>
      <c r="J85" s="22">
        <f t="shared" ref="J85:P85" si="19">SUM(J74:J84)</f>
        <v>30</v>
      </c>
      <c r="K85" s="22">
        <f t="shared" si="19"/>
        <v>10</v>
      </c>
      <c r="L85" s="22">
        <f t="shared" si="19"/>
        <v>8</v>
      </c>
      <c r="M85" s="22">
        <f t="shared" si="19"/>
        <v>0</v>
      </c>
      <c r="N85" s="22">
        <f t="shared" si="19"/>
        <v>18</v>
      </c>
      <c r="O85" s="22">
        <f t="shared" si="19"/>
        <v>36</v>
      </c>
      <c r="P85" s="22">
        <f t="shared" si="19"/>
        <v>54</v>
      </c>
      <c r="Q85" s="22">
        <f>COUNTIF(Q74:Q84,"E")</f>
        <v>4</v>
      </c>
      <c r="R85" s="22">
        <f>COUNTIF(R74:R84,"C")</f>
        <v>2</v>
      </c>
      <c r="S85" s="22">
        <f>COUNTIF(S74:S84,"VP")</f>
        <v>0</v>
      </c>
      <c r="T85" s="60">
        <f>COUNTA(T74:T84)</f>
        <v>6</v>
      </c>
      <c r="U85" s="235" t="str">
        <f>IF(Q85&gt;=SUM(R85:S85),"Corect","E trebuie să fie cel puțin egal cu C+VP")</f>
        <v>Corect</v>
      </c>
      <c r="V85" s="236"/>
      <c r="W85" s="236"/>
    </row>
    <row r="86" spans="1:23" ht="21.75" customHeight="1"/>
    <row r="87" spans="1:23" ht="18.75" customHeight="1">
      <c r="A87" s="101" t="s">
        <v>45</v>
      </c>
      <c r="B87" s="10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</row>
    <row r="88" spans="1:23" ht="24.75" customHeight="1">
      <c r="A88" s="187" t="s">
        <v>27</v>
      </c>
      <c r="B88" s="180" t="s">
        <v>26</v>
      </c>
      <c r="C88" s="181"/>
      <c r="D88" s="181"/>
      <c r="E88" s="181"/>
      <c r="F88" s="181"/>
      <c r="G88" s="181"/>
      <c r="H88" s="181"/>
      <c r="I88" s="182"/>
      <c r="J88" s="189" t="s">
        <v>40</v>
      </c>
      <c r="K88" s="196" t="s">
        <v>24</v>
      </c>
      <c r="L88" s="197"/>
      <c r="M88" s="198"/>
      <c r="N88" s="196" t="s">
        <v>41</v>
      </c>
      <c r="O88" s="215"/>
      <c r="P88" s="216"/>
      <c r="Q88" s="196" t="s">
        <v>23</v>
      </c>
      <c r="R88" s="197"/>
      <c r="S88" s="198"/>
      <c r="T88" s="217" t="s">
        <v>22</v>
      </c>
      <c r="U88" s="1">
        <f>162*14+64*12</f>
        <v>3036</v>
      </c>
    </row>
    <row r="89" spans="1:23">
      <c r="A89" s="188"/>
      <c r="B89" s="183"/>
      <c r="C89" s="184"/>
      <c r="D89" s="184"/>
      <c r="E89" s="184"/>
      <c r="F89" s="184"/>
      <c r="G89" s="184"/>
      <c r="H89" s="184"/>
      <c r="I89" s="185"/>
      <c r="J89" s="190"/>
      <c r="K89" s="5" t="s">
        <v>28</v>
      </c>
      <c r="L89" s="5" t="s">
        <v>29</v>
      </c>
      <c r="M89" s="5" t="s">
        <v>30</v>
      </c>
      <c r="N89" s="5" t="s">
        <v>34</v>
      </c>
      <c r="O89" s="5" t="s">
        <v>7</v>
      </c>
      <c r="P89" s="5" t="s">
        <v>31</v>
      </c>
      <c r="Q89" s="5" t="s">
        <v>32</v>
      </c>
      <c r="R89" s="5" t="s">
        <v>28</v>
      </c>
      <c r="S89" s="5" t="s">
        <v>33</v>
      </c>
      <c r="T89" s="190"/>
    </row>
    <row r="90" spans="1:23">
      <c r="A90" s="59" t="s">
        <v>157</v>
      </c>
      <c r="B90" s="200" t="s">
        <v>158</v>
      </c>
      <c r="C90" s="201"/>
      <c r="D90" s="201"/>
      <c r="E90" s="201"/>
      <c r="F90" s="201"/>
      <c r="G90" s="201"/>
      <c r="H90" s="201"/>
      <c r="I90" s="202"/>
      <c r="J90" s="11">
        <v>8</v>
      </c>
      <c r="K90" s="11">
        <v>2</v>
      </c>
      <c r="L90" s="11">
        <v>2</v>
      </c>
      <c r="M90" s="11">
        <v>0</v>
      </c>
      <c r="N90" s="58">
        <f>K90+L90+M90</f>
        <v>4</v>
      </c>
      <c r="O90" s="20">
        <f>P90-N90</f>
        <v>13</v>
      </c>
      <c r="P90" s="20">
        <f>ROUND(PRODUCT(J90,25)/12,0)</f>
        <v>17</v>
      </c>
      <c r="Q90" s="25" t="s">
        <v>32</v>
      </c>
      <c r="R90" s="11"/>
      <c r="S90" s="26"/>
      <c r="T90" s="11" t="s">
        <v>37</v>
      </c>
    </row>
    <row r="91" spans="1:23">
      <c r="A91" s="59" t="s">
        <v>159</v>
      </c>
      <c r="B91" s="200" t="s">
        <v>160</v>
      </c>
      <c r="C91" s="201"/>
      <c r="D91" s="201"/>
      <c r="E91" s="201"/>
      <c r="F91" s="201"/>
      <c r="G91" s="201"/>
      <c r="H91" s="201"/>
      <c r="I91" s="202"/>
      <c r="J91" s="11">
        <v>8</v>
      </c>
      <c r="K91" s="11">
        <v>2</v>
      </c>
      <c r="L91" s="11">
        <v>2</v>
      </c>
      <c r="M91" s="11">
        <v>0</v>
      </c>
      <c r="N91" s="19">
        <f t="shared" ref="N91:N97" si="20">K91+L91+M91</f>
        <v>4</v>
      </c>
      <c r="O91" s="20">
        <f t="shared" ref="O91:O97" si="21">P91-N91</f>
        <v>13</v>
      </c>
      <c r="P91" s="20">
        <f t="shared" ref="P91:P100" si="22">ROUND(PRODUCT(J91,25)/12,0)</f>
        <v>17</v>
      </c>
      <c r="Q91" s="25" t="s">
        <v>32</v>
      </c>
      <c r="R91" s="11"/>
      <c r="S91" s="26"/>
      <c r="T91" s="11" t="s">
        <v>38</v>
      </c>
    </row>
    <row r="92" spans="1:23">
      <c r="A92" s="59" t="s">
        <v>161</v>
      </c>
      <c r="B92" s="200" t="s">
        <v>162</v>
      </c>
      <c r="C92" s="201"/>
      <c r="D92" s="201"/>
      <c r="E92" s="201"/>
      <c r="F92" s="201"/>
      <c r="G92" s="201"/>
      <c r="H92" s="201"/>
      <c r="I92" s="202"/>
      <c r="J92" s="11">
        <v>7</v>
      </c>
      <c r="K92" s="11">
        <v>0</v>
      </c>
      <c r="L92" s="11">
        <v>4</v>
      </c>
      <c r="M92" s="11">
        <v>0</v>
      </c>
      <c r="N92" s="19">
        <f t="shared" si="20"/>
        <v>4</v>
      </c>
      <c r="O92" s="20">
        <f t="shared" si="21"/>
        <v>11</v>
      </c>
      <c r="P92" s="20">
        <f t="shared" si="22"/>
        <v>15</v>
      </c>
      <c r="Q92" s="25" t="s">
        <v>32</v>
      </c>
      <c r="R92" s="11"/>
      <c r="S92" s="26"/>
      <c r="T92" s="11" t="s">
        <v>38</v>
      </c>
    </row>
    <row r="93" spans="1:23">
      <c r="A93" s="59" t="s">
        <v>163</v>
      </c>
      <c r="B93" s="200" t="s">
        <v>164</v>
      </c>
      <c r="C93" s="201"/>
      <c r="D93" s="201"/>
      <c r="E93" s="201"/>
      <c r="F93" s="201"/>
      <c r="G93" s="201"/>
      <c r="H93" s="201"/>
      <c r="I93" s="202"/>
      <c r="J93" s="11">
        <v>7</v>
      </c>
      <c r="K93" s="11">
        <v>2</v>
      </c>
      <c r="L93" s="11">
        <v>1</v>
      </c>
      <c r="M93" s="11">
        <v>0</v>
      </c>
      <c r="N93" s="19">
        <f t="shared" si="20"/>
        <v>3</v>
      </c>
      <c r="O93" s="20">
        <f t="shared" si="21"/>
        <v>12</v>
      </c>
      <c r="P93" s="20">
        <f t="shared" si="22"/>
        <v>15</v>
      </c>
      <c r="Q93" s="25" t="s">
        <v>32</v>
      </c>
      <c r="R93" s="11"/>
      <c r="S93" s="26"/>
      <c r="T93" s="11" t="s">
        <v>38</v>
      </c>
    </row>
    <row r="94" spans="1:23" hidden="1">
      <c r="A94" s="32"/>
      <c r="B94" s="200"/>
      <c r="C94" s="201"/>
      <c r="D94" s="201"/>
      <c r="E94" s="201"/>
      <c r="F94" s="201"/>
      <c r="G94" s="201"/>
      <c r="H94" s="201"/>
      <c r="I94" s="202"/>
      <c r="J94" s="11">
        <v>0</v>
      </c>
      <c r="K94" s="11">
        <v>0</v>
      </c>
      <c r="L94" s="11">
        <v>0</v>
      </c>
      <c r="M94" s="11">
        <v>0</v>
      </c>
      <c r="N94" s="19">
        <f t="shared" si="20"/>
        <v>0</v>
      </c>
      <c r="O94" s="20">
        <f t="shared" si="21"/>
        <v>0</v>
      </c>
      <c r="P94" s="20">
        <f t="shared" si="22"/>
        <v>0</v>
      </c>
      <c r="Q94" s="25"/>
      <c r="R94" s="11"/>
      <c r="S94" s="26"/>
      <c r="T94" s="11"/>
    </row>
    <row r="95" spans="1:23" hidden="1">
      <c r="A95" s="32"/>
      <c r="B95" s="200"/>
      <c r="C95" s="201"/>
      <c r="D95" s="201"/>
      <c r="E95" s="201"/>
      <c r="F95" s="201"/>
      <c r="G95" s="201"/>
      <c r="H95" s="201"/>
      <c r="I95" s="202"/>
      <c r="J95" s="11">
        <v>0</v>
      </c>
      <c r="K95" s="11">
        <v>0</v>
      </c>
      <c r="L95" s="11">
        <v>0</v>
      </c>
      <c r="M95" s="11">
        <v>0</v>
      </c>
      <c r="N95" s="19">
        <f t="shared" si="20"/>
        <v>0</v>
      </c>
      <c r="O95" s="20">
        <f t="shared" si="21"/>
        <v>0</v>
      </c>
      <c r="P95" s="20">
        <f t="shared" si="22"/>
        <v>0</v>
      </c>
      <c r="Q95" s="25"/>
      <c r="R95" s="11"/>
      <c r="S95" s="26"/>
      <c r="T95" s="11"/>
    </row>
    <row r="96" spans="1:23" hidden="1">
      <c r="A96" s="32"/>
      <c r="B96" s="200"/>
      <c r="C96" s="201"/>
      <c r="D96" s="201"/>
      <c r="E96" s="201"/>
      <c r="F96" s="201"/>
      <c r="G96" s="201"/>
      <c r="H96" s="201"/>
      <c r="I96" s="202"/>
      <c r="J96" s="11">
        <v>0</v>
      </c>
      <c r="K96" s="11">
        <v>0</v>
      </c>
      <c r="L96" s="11">
        <v>0</v>
      </c>
      <c r="M96" s="11">
        <v>0</v>
      </c>
      <c r="N96" s="19">
        <f t="shared" si="20"/>
        <v>0</v>
      </c>
      <c r="O96" s="20">
        <f t="shared" si="21"/>
        <v>0</v>
      </c>
      <c r="P96" s="20">
        <f t="shared" si="22"/>
        <v>0</v>
      </c>
      <c r="Q96" s="25"/>
      <c r="R96" s="11"/>
      <c r="S96" s="26"/>
      <c r="T96" s="11"/>
    </row>
    <row r="97" spans="1:23" hidden="1">
      <c r="A97" s="32"/>
      <c r="B97" s="200"/>
      <c r="C97" s="201"/>
      <c r="D97" s="201"/>
      <c r="E97" s="201"/>
      <c r="F97" s="201"/>
      <c r="G97" s="201"/>
      <c r="H97" s="201"/>
      <c r="I97" s="202"/>
      <c r="J97" s="11">
        <v>0</v>
      </c>
      <c r="K97" s="11">
        <v>0</v>
      </c>
      <c r="L97" s="11">
        <v>0</v>
      </c>
      <c r="M97" s="11">
        <v>0</v>
      </c>
      <c r="N97" s="19">
        <f t="shared" si="20"/>
        <v>0</v>
      </c>
      <c r="O97" s="20">
        <f t="shared" si="21"/>
        <v>0</v>
      </c>
      <c r="P97" s="20">
        <f t="shared" si="22"/>
        <v>0</v>
      </c>
      <c r="Q97" s="25"/>
      <c r="R97" s="11"/>
      <c r="S97" s="26"/>
      <c r="T97" s="11"/>
    </row>
    <row r="98" spans="1:23" hidden="1">
      <c r="A98" s="32"/>
      <c r="B98" s="200"/>
      <c r="C98" s="201"/>
      <c r="D98" s="201"/>
      <c r="E98" s="201"/>
      <c r="F98" s="201"/>
      <c r="G98" s="201"/>
      <c r="H98" s="201"/>
      <c r="I98" s="202"/>
      <c r="J98" s="11">
        <v>0</v>
      </c>
      <c r="K98" s="11">
        <v>0</v>
      </c>
      <c r="L98" s="11">
        <v>0</v>
      </c>
      <c r="M98" s="11">
        <v>0</v>
      </c>
      <c r="N98" s="19">
        <f>K98+L98+M98</f>
        <v>0</v>
      </c>
      <c r="O98" s="20">
        <f>P98-N98</f>
        <v>0</v>
      </c>
      <c r="P98" s="20">
        <f t="shared" si="22"/>
        <v>0</v>
      </c>
      <c r="Q98" s="25"/>
      <c r="R98" s="11"/>
      <c r="S98" s="26"/>
      <c r="T98" s="11"/>
    </row>
    <row r="99" spans="1:23" hidden="1">
      <c r="A99" s="32"/>
      <c r="B99" s="200"/>
      <c r="C99" s="201"/>
      <c r="D99" s="201"/>
      <c r="E99" s="201"/>
      <c r="F99" s="201"/>
      <c r="G99" s="201"/>
      <c r="H99" s="201"/>
      <c r="I99" s="202"/>
      <c r="J99" s="11">
        <v>0</v>
      </c>
      <c r="K99" s="11">
        <v>0</v>
      </c>
      <c r="L99" s="11">
        <v>0</v>
      </c>
      <c r="M99" s="11">
        <v>0</v>
      </c>
      <c r="N99" s="19">
        <f>K99+L99+M99</f>
        <v>0</v>
      </c>
      <c r="O99" s="20">
        <f>P99-N99</f>
        <v>0</v>
      </c>
      <c r="P99" s="20">
        <f t="shared" si="22"/>
        <v>0</v>
      </c>
      <c r="Q99" s="25"/>
      <c r="R99" s="11"/>
      <c r="S99" s="26"/>
      <c r="T99" s="11"/>
    </row>
    <row r="100" spans="1:23" hidden="1">
      <c r="A100" s="32"/>
      <c r="B100" s="232"/>
      <c r="C100" s="233"/>
      <c r="D100" s="233"/>
      <c r="E100" s="233"/>
      <c r="F100" s="233"/>
      <c r="G100" s="233"/>
      <c r="H100" s="233"/>
      <c r="I100" s="234"/>
      <c r="J100" s="11">
        <v>0</v>
      </c>
      <c r="K100" s="11">
        <v>0</v>
      </c>
      <c r="L100" s="11">
        <v>0</v>
      </c>
      <c r="M100" s="11">
        <v>0</v>
      </c>
      <c r="N100" s="19">
        <f>K100+L100+M100</f>
        <v>0</v>
      </c>
      <c r="O100" s="20">
        <f>P100-N100</f>
        <v>0</v>
      </c>
      <c r="P100" s="20">
        <f t="shared" si="22"/>
        <v>0</v>
      </c>
      <c r="Q100" s="25"/>
      <c r="R100" s="11"/>
      <c r="S100" s="26"/>
      <c r="T100" s="11"/>
    </row>
    <row r="101" spans="1:23">
      <c r="A101" s="22" t="s">
        <v>25</v>
      </c>
      <c r="B101" s="106"/>
      <c r="C101" s="167"/>
      <c r="D101" s="167"/>
      <c r="E101" s="167"/>
      <c r="F101" s="167"/>
      <c r="G101" s="167"/>
      <c r="H101" s="167"/>
      <c r="I101" s="107"/>
      <c r="J101" s="22">
        <f t="shared" ref="J101:P101" si="23">SUM(J90:J100)</f>
        <v>30</v>
      </c>
      <c r="K101" s="22">
        <f t="shared" si="23"/>
        <v>6</v>
      </c>
      <c r="L101" s="22">
        <f t="shared" si="23"/>
        <v>9</v>
      </c>
      <c r="M101" s="22">
        <f t="shared" si="23"/>
        <v>0</v>
      </c>
      <c r="N101" s="22">
        <f t="shared" si="23"/>
        <v>15</v>
      </c>
      <c r="O101" s="22">
        <f t="shared" si="23"/>
        <v>49</v>
      </c>
      <c r="P101" s="22">
        <f t="shared" si="23"/>
        <v>64</v>
      </c>
      <c r="Q101" s="22">
        <f>COUNTIF(Q90:Q100,"E")</f>
        <v>4</v>
      </c>
      <c r="R101" s="22">
        <f>COUNTIF(R90:R100,"C")</f>
        <v>0</v>
      </c>
      <c r="S101" s="22">
        <f>COUNTIF(S90:S100,"VP")</f>
        <v>0</v>
      </c>
      <c r="T101" s="60">
        <f>COUNTA(T90:T100)</f>
        <v>4</v>
      </c>
      <c r="U101" s="235" t="str">
        <f>IF(Q101&gt;=SUM(R101:S101),"Corect","E trebuie să fie cel puțin egal cu C+VP")</f>
        <v>Corect</v>
      </c>
      <c r="V101" s="236"/>
      <c r="W101" s="236"/>
    </row>
    <row r="102" spans="1:23" ht="9" customHeight="1"/>
    <row r="103" spans="1:23">
      <c r="B103" s="2"/>
      <c r="C103" s="2"/>
      <c r="D103" s="2"/>
      <c r="E103" s="2"/>
      <c r="F103" s="2"/>
      <c r="G103" s="2"/>
      <c r="M103" s="8"/>
      <c r="N103" s="8"/>
      <c r="O103" s="8"/>
      <c r="P103" s="8"/>
      <c r="Q103" s="8"/>
      <c r="R103" s="8"/>
      <c r="S103" s="8"/>
    </row>
    <row r="106" spans="1:23" ht="19.5" customHeight="1">
      <c r="A106" s="186" t="s">
        <v>46</v>
      </c>
      <c r="B106" s="186"/>
      <c r="C106" s="186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</row>
    <row r="107" spans="1:23" ht="27.75" customHeight="1">
      <c r="A107" s="187" t="s">
        <v>27</v>
      </c>
      <c r="B107" s="180" t="s">
        <v>26</v>
      </c>
      <c r="C107" s="181"/>
      <c r="D107" s="181"/>
      <c r="E107" s="181"/>
      <c r="F107" s="181"/>
      <c r="G107" s="181"/>
      <c r="H107" s="181"/>
      <c r="I107" s="182"/>
      <c r="J107" s="189" t="s">
        <v>40</v>
      </c>
      <c r="K107" s="126" t="s">
        <v>24</v>
      </c>
      <c r="L107" s="126"/>
      <c r="M107" s="126"/>
      <c r="N107" s="126" t="s">
        <v>41</v>
      </c>
      <c r="O107" s="127"/>
      <c r="P107" s="127"/>
      <c r="Q107" s="126" t="s">
        <v>23</v>
      </c>
      <c r="R107" s="126"/>
      <c r="S107" s="126"/>
      <c r="T107" s="126" t="s">
        <v>22</v>
      </c>
    </row>
    <row r="108" spans="1:23" ht="12.75" customHeight="1">
      <c r="A108" s="188"/>
      <c r="B108" s="183"/>
      <c r="C108" s="184"/>
      <c r="D108" s="184"/>
      <c r="E108" s="184"/>
      <c r="F108" s="184"/>
      <c r="G108" s="184"/>
      <c r="H108" s="184"/>
      <c r="I108" s="185"/>
      <c r="J108" s="190"/>
      <c r="K108" s="5" t="s">
        <v>28</v>
      </c>
      <c r="L108" s="5" t="s">
        <v>29</v>
      </c>
      <c r="M108" s="5" t="s">
        <v>30</v>
      </c>
      <c r="N108" s="5" t="s">
        <v>34</v>
      </c>
      <c r="O108" s="5" t="s">
        <v>7</v>
      </c>
      <c r="P108" s="5" t="s">
        <v>31</v>
      </c>
      <c r="Q108" s="5" t="s">
        <v>32</v>
      </c>
      <c r="R108" s="5" t="s">
        <v>28</v>
      </c>
      <c r="S108" s="5" t="s">
        <v>33</v>
      </c>
      <c r="T108" s="126"/>
    </row>
    <row r="109" spans="1:23" hidden="1">
      <c r="A109" s="128" t="s">
        <v>105</v>
      </c>
      <c r="B109" s="129"/>
      <c r="C109" s="129"/>
      <c r="D109" s="129"/>
      <c r="E109" s="129"/>
      <c r="F109" s="129"/>
      <c r="G109" s="129"/>
      <c r="H109" s="129"/>
      <c r="I109" s="129"/>
      <c r="J109" s="129"/>
      <c r="K109" s="129"/>
      <c r="L109" s="129"/>
      <c r="M109" s="129"/>
      <c r="N109" s="129"/>
      <c r="O109" s="129"/>
      <c r="P109" s="129"/>
      <c r="Q109" s="129"/>
      <c r="R109" s="129"/>
      <c r="S109" s="129"/>
      <c r="T109" s="130"/>
    </row>
    <row r="110" spans="1:23" hidden="1">
      <c r="A110" s="33"/>
      <c r="B110" s="162"/>
      <c r="C110" s="163"/>
      <c r="D110" s="163"/>
      <c r="E110" s="163"/>
      <c r="F110" s="163"/>
      <c r="G110" s="163"/>
      <c r="H110" s="163"/>
      <c r="I110" s="164"/>
      <c r="J110" s="27">
        <v>0</v>
      </c>
      <c r="K110" s="27">
        <v>0</v>
      </c>
      <c r="L110" s="27">
        <v>0</v>
      </c>
      <c r="M110" s="27">
        <v>0</v>
      </c>
      <c r="N110" s="20">
        <f>K110+L110+M110</f>
        <v>0</v>
      </c>
      <c r="O110" s="20">
        <f>P110-N110</f>
        <v>0</v>
      </c>
      <c r="P110" s="20">
        <f>ROUND(PRODUCT(J110,25)/14,0)</f>
        <v>0</v>
      </c>
      <c r="Q110" s="27"/>
      <c r="R110" s="27"/>
      <c r="S110" s="28"/>
      <c r="T110" s="11"/>
    </row>
    <row r="111" spans="1:23" hidden="1">
      <c r="A111" s="33"/>
      <c r="B111" s="162"/>
      <c r="C111" s="163"/>
      <c r="D111" s="163"/>
      <c r="E111" s="163"/>
      <c r="F111" s="163"/>
      <c r="G111" s="163"/>
      <c r="H111" s="163"/>
      <c r="I111" s="164"/>
      <c r="J111" s="27">
        <v>0</v>
      </c>
      <c r="K111" s="27">
        <v>0</v>
      </c>
      <c r="L111" s="27">
        <v>0</v>
      </c>
      <c r="M111" s="27">
        <v>0</v>
      </c>
      <c r="N111" s="20">
        <f t="shared" ref="N111:N129" si="24">K111+L111+M111</f>
        <v>0</v>
      </c>
      <c r="O111" s="20">
        <f t="shared" ref="O111:O129" si="25">P111-N111</f>
        <v>0</v>
      </c>
      <c r="P111" s="20">
        <f t="shared" ref="P111:P122" si="26">ROUND(PRODUCT(J111,25)/14,0)</f>
        <v>0</v>
      </c>
      <c r="Q111" s="27"/>
      <c r="R111" s="27"/>
      <c r="S111" s="28"/>
      <c r="T111" s="11"/>
    </row>
    <row r="112" spans="1:23" hidden="1">
      <c r="A112" s="38"/>
      <c r="B112" s="162"/>
      <c r="C112" s="163"/>
      <c r="D112" s="163"/>
      <c r="E112" s="163"/>
      <c r="F112" s="163"/>
      <c r="G112" s="163"/>
      <c r="H112" s="163"/>
      <c r="I112" s="164"/>
      <c r="J112" s="27">
        <v>0</v>
      </c>
      <c r="K112" s="27">
        <v>0</v>
      </c>
      <c r="L112" s="27">
        <v>0</v>
      </c>
      <c r="M112" s="27">
        <v>0</v>
      </c>
      <c r="N112" s="20">
        <f t="shared" ref="N112:N114" si="27">K112+L112+M112</f>
        <v>0</v>
      </c>
      <c r="O112" s="20">
        <f t="shared" ref="O112:O114" si="28">P112-N112</f>
        <v>0</v>
      </c>
      <c r="P112" s="20">
        <f t="shared" ref="P112:P114" si="29">ROUND(PRODUCT(J112,25)/14,0)</f>
        <v>0</v>
      </c>
      <c r="Q112" s="27"/>
      <c r="R112" s="27"/>
      <c r="S112" s="28"/>
      <c r="T112" s="11"/>
    </row>
    <row r="113" spans="1:20" hidden="1">
      <c r="A113" s="38"/>
      <c r="B113" s="162"/>
      <c r="C113" s="163"/>
      <c r="D113" s="163"/>
      <c r="E113" s="163"/>
      <c r="F113" s="163"/>
      <c r="G113" s="163"/>
      <c r="H113" s="163"/>
      <c r="I113" s="164"/>
      <c r="J113" s="27">
        <v>0</v>
      </c>
      <c r="K113" s="27">
        <v>0</v>
      </c>
      <c r="L113" s="27">
        <v>0</v>
      </c>
      <c r="M113" s="27">
        <v>0</v>
      </c>
      <c r="N113" s="20">
        <f t="shared" si="27"/>
        <v>0</v>
      </c>
      <c r="O113" s="20">
        <f t="shared" si="28"/>
        <v>0</v>
      </c>
      <c r="P113" s="20">
        <f t="shared" si="29"/>
        <v>0</v>
      </c>
      <c r="Q113" s="27"/>
      <c r="R113" s="27"/>
      <c r="S113" s="28"/>
      <c r="T113" s="11"/>
    </row>
    <row r="114" spans="1:20" hidden="1">
      <c r="A114" s="38"/>
      <c r="B114" s="162"/>
      <c r="C114" s="163"/>
      <c r="D114" s="163"/>
      <c r="E114" s="163"/>
      <c r="F114" s="163"/>
      <c r="G114" s="163"/>
      <c r="H114" s="163"/>
      <c r="I114" s="164"/>
      <c r="J114" s="27">
        <v>0</v>
      </c>
      <c r="K114" s="27">
        <v>0</v>
      </c>
      <c r="L114" s="27">
        <v>0</v>
      </c>
      <c r="M114" s="27">
        <v>0</v>
      </c>
      <c r="N114" s="20">
        <f t="shared" si="27"/>
        <v>0</v>
      </c>
      <c r="O114" s="20">
        <f t="shared" si="28"/>
        <v>0</v>
      </c>
      <c r="P114" s="20">
        <f t="shared" si="29"/>
        <v>0</v>
      </c>
      <c r="Q114" s="27"/>
      <c r="R114" s="27"/>
      <c r="S114" s="28"/>
      <c r="T114" s="11"/>
    </row>
    <row r="115" spans="1:20" hidden="1">
      <c r="A115" s="33"/>
      <c r="B115" s="162"/>
      <c r="C115" s="163"/>
      <c r="D115" s="163"/>
      <c r="E115" s="163"/>
      <c r="F115" s="163"/>
      <c r="G115" s="163"/>
      <c r="H115" s="163"/>
      <c r="I115" s="164"/>
      <c r="J115" s="27">
        <v>0</v>
      </c>
      <c r="K115" s="27">
        <v>0</v>
      </c>
      <c r="L115" s="27">
        <v>0</v>
      </c>
      <c r="M115" s="27">
        <v>0</v>
      </c>
      <c r="N115" s="20">
        <f>K115+L115+M115</f>
        <v>0</v>
      </c>
      <c r="O115" s="20">
        <f>P115-N115</f>
        <v>0</v>
      </c>
      <c r="P115" s="20">
        <f>ROUND(PRODUCT(J115,25)/14,0)</f>
        <v>0</v>
      </c>
      <c r="Q115" s="27"/>
      <c r="R115" s="27"/>
      <c r="S115" s="28"/>
      <c r="T115" s="11"/>
    </row>
    <row r="116" spans="1:20">
      <c r="A116" s="80" t="s">
        <v>170</v>
      </c>
      <c r="B116" s="139"/>
      <c r="C116" s="139"/>
      <c r="D116" s="139"/>
      <c r="E116" s="13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139"/>
      <c r="R116" s="139"/>
      <c r="S116" s="139"/>
      <c r="T116" s="140"/>
    </row>
    <row r="117" spans="1:20">
      <c r="A117" s="61" t="s">
        <v>165</v>
      </c>
      <c r="B117" s="162" t="s">
        <v>166</v>
      </c>
      <c r="C117" s="163"/>
      <c r="D117" s="163"/>
      <c r="E117" s="163"/>
      <c r="F117" s="163"/>
      <c r="G117" s="163"/>
      <c r="H117" s="163"/>
      <c r="I117" s="164"/>
      <c r="J117" s="27">
        <v>3</v>
      </c>
      <c r="K117" s="27">
        <v>2</v>
      </c>
      <c r="L117" s="27">
        <v>0</v>
      </c>
      <c r="M117" s="27">
        <v>0</v>
      </c>
      <c r="N117" s="20">
        <f t="shared" si="24"/>
        <v>2</v>
      </c>
      <c r="O117" s="20">
        <f t="shared" si="25"/>
        <v>3</v>
      </c>
      <c r="P117" s="20">
        <f t="shared" si="26"/>
        <v>5</v>
      </c>
      <c r="Q117" s="27" t="s">
        <v>32</v>
      </c>
      <c r="R117" s="27"/>
      <c r="S117" s="28"/>
      <c r="T117" s="11" t="s">
        <v>38</v>
      </c>
    </row>
    <row r="118" spans="1:20">
      <c r="A118" s="61" t="s">
        <v>167</v>
      </c>
      <c r="B118" s="162" t="s">
        <v>168</v>
      </c>
      <c r="C118" s="163"/>
      <c r="D118" s="163"/>
      <c r="E118" s="163"/>
      <c r="F118" s="163"/>
      <c r="G118" s="163"/>
      <c r="H118" s="163"/>
      <c r="I118" s="164"/>
      <c r="J118" s="27">
        <v>3</v>
      </c>
      <c r="K118" s="27">
        <v>2</v>
      </c>
      <c r="L118" s="27">
        <v>0</v>
      </c>
      <c r="M118" s="27">
        <v>0</v>
      </c>
      <c r="N118" s="20">
        <f t="shared" ref="N118:N120" si="30">K118+L118+M118</f>
        <v>2</v>
      </c>
      <c r="O118" s="20">
        <f t="shared" ref="O118:O120" si="31">P118-N118</f>
        <v>3</v>
      </c>
      <c r="P118" s="20">
        <f t="shared" ref="P118:P120" si="32">ROUND(PRODUCT(J118,25)/14,0)</f>
        <v>5</v>
      </c>
      <c r="Q118" s="27" t="s">
        <v>32</v>
      </c>
      <c r="R118" s="27"/>
      <c r="S118" s="28"/>
      <c r="T118" s="11" t="s">
        <v>38</v>
      </c>
    </row>
    <row r="119" spans="1:20">
      <c r="A119" s="62" t="s">
        <v>143</v>
      </c>
      <c r="B119" s="191" t="s">
        <v>169</v>
      </c>
      <c r="C119" s="192"/>
      <c r="D119" s="192"/>
      <c r="E119" s="192"/>
      <c r="F119" s="192"/>
      <c r="G119" s="192"/>
      <c r="H119" s="192"/>
      <c r="I119" s="193"/>
      <c r="J119" s="63">
        <v>3</v>
      </c>
      <c r="K119" s="63">
        <v>2</v>
      </c>
      <c r="L119" s="27">
        <v>0</v>
      </c>
      <c r="M119" s="27">
        <v>0</v>
      </c>
      <c r="N119" s="20">
        <f t="shared" si="30"/>
        <v>2</v>
      </c>
      <c r="O119" s="20">
        <f t="shared" si="31"/>
        <v>3</v>
      </c>
      <c r="P119" s="20">
        <f t="shared" si="32"/>
        <v>5</v>
      </c>
      <c r="Q119" s="27" t="s">
        <v>32</v>
      </c>
      <c r="R119" s="27"/>
      <c r="S119" s="28"/>
      <c r="T119" s="11" t="s">
        <v>38</v>
      </c>
    </row>
    <row r="120" spans="1:20" hidden="1">
      <c r="A120" s="38"/>
      <c r="B120" s="162"/>
      <c r="C120" s="163"/>
      <c r="D120" s="163"/>
      <c r="E120" s="163"/>
      <c r="F120" s="163"/>
      <c r="G120" s="163"/>
      <c r="H120" s="163"/>
      <c r="I120" s="164"/>
      <c r="J120" s="27">
        <v>0</v>
      </c>
      <c r="K120" s="27">
        <v>0</v>
      </c>
      <c r="L120" s="27">
        <v>0</v>
      </c>
      <c r="M120" s="27">
        <v>0</v>
      </c>
      <c r="N120" s="20">
        <f t="shared" si="30"/>
        <v>0</v>
      </c>
      <c r="O120" s="20">
        <f t="shared" si="31"/>
        <v>0</v>
      </c>
      <c r="P120" s="20">
        <f t="shared" si="32"/>
        <v>0</v>
      </c>
      <c r="Q120" s="27"/>
      <c r="R120" s="27"/>
      <c r="S120" s="28"/>
      <c r="T120" s="11"/>
    </row>
    <row r="121" spans="1:20" hidden="1">
      <c r="A121" s="33"/>
      <c r="B121" s="162"/>
      <c r="C121" s="163"/>
      <c r="D121" s="163"/>
      <c r="E121" s="163"/>
      <c r="F121" s="163"/>
      <c r="G121" s="163"/>
      <c r="H121" s="163"/>
      <c r="I121" s="164"/>
      <c r="J121" s="27">
        <v>0</v>
      </c>
      <c r="K121" s="27">
        <v>0</v>
      </c>
      <c r="L121" s="27">
        <v>0</v>
      </c>
      <c r="M121" s="27">
        <v>0</v>
      </c>
      <c r="N121" s="20">
        <f>K121+L121+M121</f>
        <v>0</v>
      </c>
      <c r="O121" s="20">
        <f>P121-N121</f>
        <v>0</v>
      </c>
      <c r="P121" s="20">
        <f>ROUND(PRODUCT(J121,25)/14,0)</f>
        <v>0</v>
      </c>
      <c r="Q121" s="27"/>
      <c r="R121" s="27"/>
      <c r="S121" s="28"/>
      <c r="T121" s="11"/>
    </row>
    <row r="122" spans="1:20" hidden="1">
      <c r="A122" s="33"/>
      <c r="B122" s="162"/>
      <c r="C122" s="163"/>
      <c r="D122" s="163"/>
      <c r="E122" s="163"/>
      <c r="F122" s="163"/>
      <c r="G122" s="163"/>
      <c r="H122" s="163"/>
      <c r="I122" s="164"/>
      <c r="J122" s="27">
        <v>0</v>
      </c>
      <c r="K122" s="27">
        <v>0</v>
      </c>
      <c r="L122" s="27">
        <v>0</v>
      </c>
      <c r="M122" s="27">
        <v>0</v>
      </c>
      <c r="N122" s="20">
        <f t="shared" si="24"/>
        <v>0</v>
      </c>
      <c r="O122" s="20">
        <f t="shared" si="25"/>
        <v>0</v>
      </c>
      <c r="P122" s="20">
        <f t="shared" si="26"/>
        <v>0</v>
      </c>
      <c r="Q122" s="27"/>
      <c r="R122" s="27"/>
      <c r="S122" s="28"/>
      <c r="T122" s="11"/>
    </row>
    <row r="123" spans="1:20">
      <c r="A123" s="80" t="s">
        <v>171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139"/>
      <c r="R123" s="139"/>
      <c r="S123" s="139"/>
      <c r="T123" s="140"/>
    </row>
    <row r="124" spans="1:20" s="67" customFormat="1">
      <c r="A124" s="62" t="s">
        <v>172</v>
      </c>
      <c r="B124" s="191" t="s">
        <v>173</v>
      </c>
      <c r="C124" s="192"/>
      <c r="D124" s="192"/>
      <c r="E124" s="192"/>
      <c r="F124" s="192"/>
      <c r="G124" s="192"/>
      <c r="H124" s="192"/>
      <c r="I124" s="193"/>
      <c r="J124" s="63">
        <v>3</v>
      </c>
      <c r="K124" s="63">
        <v>2</v>
      </c>
      <c r="L124" s="63">
        <v>0</v>
      </c>
      <c r="M124" s="63">
        <v>0</v>
      </c>
      <c r="N124" s="64">
        <f t="shared" si="24"/>
        <v>2</v>
      </c>
      <c r="O124" s="64">
        <v>3</v>
      </c>
      <c r="P124" s="64">
        <v>5</v>
      </c>
      <c r="Q124" s="63" t="s">
        <v>32</v>
      </c>
      <c r="R124" s="63"/>
      <c r="S124" s="65"/>
      <c r="T124" s="66" t="s">
        <v>38</v>
      </c>
    </row>
    <row r="125" spans="1:20" s="67" customFormat="1">
      <c r="A125" s="62" t="s">
        <v>174</v>
      </c>
      <c r="B125" s="191" t="s">
        <v>175</v>
      </c>
      <c r="C125" s="192"/>
      <c r="D125" s="192"/>
      <c r="E125" s="192"/>
      <c r="F125" s="192"/>
      <c r="G125" s="192"/>
      <c r="H125" s="192"/>
      <c r="I125" s="193"/>
      <c r="J125" s="63">
        <v>3</v>
      </c>
      <c r="K125" s="63">
        <v>2</v>
      </c>
      <c r="L125" s="63">
        <v>0</v>
      </c>
      <c r="M125" s="63">
        <v>0</v>
      </c>
      <c r="N125" s="64">
        <f t="shared" ref="N125:N127" si="33">K125+L125+M125</f>
        <v>2</v>
      </c>
      <c r="O125" s="64">
        <v>3</v>
      </c>
      <c r="P125" s="64">
        <v>5</v>
      </c>
      <c r="Q125" s="63" t="s">
        <v>32</v>
      </c>
      <c r="R125" s="63"/>
      <c r="S125" s="65"/>
      <c r="T125" s="66" t="s">
        <v>38</v>
      </c>
    </row>
    <row r="126" spans="1:20" hidden="1">
      <c r="A126" s="38"/>
      <c r="B126" s="162"/>
      <c r="C126" s="163"/>
      <c r="D126" s="163"/>
      <c r="E126" s="163"/>
      <c r="F126" s="163"/>
      <c r="G126" s="163"/>
      <c r="H126" s="163"/>
      <c r="I126" s="164"/>
      <c r="J126" s="27">
        <v>0</v>
      </c>
      <c r="K126" s="27">
        <v>0</v>
      </c>
      <c r="L126" s="27">
        <v>0</v>
      </c>
      <c r="M126" s="27">
        <v>0</v>
      </c>
      <c r="N126" s="20">
        <f t="shared" si="33"/>
        <v>0</v>
      </c>
      <c r="O126" s="20">
        <f t="shared" ref="O126:O127" si="34">P126-N126</f>
        <v>0</v>
      </c>
      <c r="P126" s="20">
        <f t="shared" ref="P126:P129" si="35">ROUND(PRODUCT(J126,25)/12,0)</f>
        <v>0</v>
      </c>
      <c r="Q126" s="27"/>
      <c r="R126" s="27"/>
      <c r="S126" s="28"/>
      <c r="T126" s="11"/>
    </row>
    <row r="127" spans="1:20" hidden="1">
      <c r="A127" s="38"/>
      <c r="B127" s="162"/>
      <c r="C127" s="163"/>
      <c r="D127" s="163"/>
      <c r="E127" s="163"/>
      <c r="F127" s="163"/>
      <c r="G127" s="163"/>
      <c r="H127" s="163"/>
      <c r="I127" s="164"/>
      <c r="J127" s="27">
        <v>0</v>
      </c>
      <c r="K127" s="27">
        <v>0</v>
      </c>
      <c r="L127" s="27">
        <v>0</v>
      </c>
      <c r="M127" s="27">
        <v>0</v>
      </c>
      <c r="N127" s="20">
        <f t="shared" si="33"/>
        <v>0</v>
      </c>
      <c r="O127" s="20">
        <f t="shared" si="34"/>
        <v>0</v>
      </c>
      <c r="P127" s="20">
        <f t="shared" si="35"/>
        <v>0</v>
      </c>
      <c r="Q127" s="27"/>
      <c r="R127" s="27"/>
      <c r="S127" s="28"/>
      <c r="T127" s="11"/>
    </row>
    <row r="128" spans="1:20" hidden="1">
      <c r="A128" s="33"/>
      <c r="B128" s="162"/>
      <c r="C128" s="163"/>
      <c r="D128" s="163"/>
      <c r="E128" s="163"/>
      <c r="F128" s="163"/>
      <c r="G128" s="163"/>
      <c r="H128" s="163"/>
      <c r="I128" s="164"/>
      <c r="J128" s="27">
        <v>0</v>
      </c>
      <c r="K128" s="27">
        <v>0</v>
      </c>
      <c r="L128" s="27">
        <v>0</v>
      </c>
      <c r="M128" s="27">
        <v>0</v>
      </c>
      <c r="N128" s="20">
        <f t="shared" si="24"/>
        <v>0</v>
      </c>
      <c r="O128" s="20">
        <f t="shared" si="25"/>
        <v>0</v>
      </c>
      <c r="P128" s="20">
        <f t="shared" si="35"/>
        <v>0</v>
      </c>
      <c r="Q128" s="27"/>
      <c r="R128" s="27"/>
      <c r="S128" s="28"/>
      <c r="T128" s="11"/>
    </row>
    <row r="129" spans="1:20" hidden="1">
      <c r="A129" s="33"/>
      <c r="B129" s="162"/>
      <c r="C129" s="163"/>
      <c r="D129" s="163"/>
      <c r="E129" s="163"/>
      <c r="F129" s="163"/>
      <c r="G129" s="163"/>
      <c r="H129" s="163"/>
      <c r="I129" s="164"/>
      <c r="J129" s="27">
        <v>0</v>
      </c>
      <c r="K129" s="27">
        <v>0</v>
      </c>
      <c r="L129" s="27">
        <v>0</v>
      </c>
      <c r="M129" s="27">
        <v>0</v>
      </c>
      <c r="N129" s="20">
        <f t="shared" si="24"/>
        <v>0</v>
      </c>
      <c r="O129" s="20">
        <f t="shared" si="25"/>
        <v>0</v>
      </c>
      <c r="P129" s="20">
        <f t="shared" si="35"/>
        <v>0</v>
      </c>
      <c r="Q129" s="27"/>
      <c r="R129" s="27"/>
      <c r="S129" s="28"/>
      <c r="T129" s="11"/>
    </row>
    <row r="130" spans="1:20" hidden="1">
      <c r="A130" s="80" t="s">
        <v>106</v>
      </c>
      <c r="B130" s="81"/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2"/>
    </row>
    <row r="131" spans="1:20" hidden="1">
      <c r="A131" s="33"/>
      <c r="B131" s="165"/>
      <c r="C131" s="165"/>
      <c r="D131" s="165"/>
      <c r="E131" s="165"/>
      <c r="F131" s="165"/>
      <c r="G131" s="165"/>
      <c r="H131" s="165"/>
      <c r="I131" s="165"/>
      <c r="J131" s="27">
        <v>0</v>
      </c>
      <c r="K131" s="27">
        <v>0</v>
      </c>
      <c r="L131" s="27">
        <v>0</v>
      </c>
      <c r="M131" s="27">
        <v>0</v>
      </c>
      <c r="N131" s="20">
        <f t="shared" ref="N131:N136" si="36">K131+L131+M131</f>
        <v>0</v>
      </c>
      <c r="O131" s="20">
        <f t="shared" ref="O131:O136" si="37">P131-N131</f>
        <v>0</v>
      </c>
      <c r="P131" s="20">
        <f t="shared" ref="P131:P136" si="38">ROUND(PRODUCT(J131,25)/12,0)</f>
        <v>0</v>
      </c>
      <c r="Q131" s="27"/>
      <c r="R131" s="27"/>
      <c r="S131" s="28"/>
      <c r="T131" s="11"/>
    </row>
    <row r="132" spans="1:20" hidden="1">
      <c r="A132" s="38"/>
      <c r="B132" s="165"/>
      <c r="C132" s="165"/>
      <c r="D132" s="165"/>
      <c r="E132" s="165"/>
      <c r="F132" s="165"/>
      <c r="G132" s="165"/>
      <c r="H132" s="165"/>
      <c r="I132" s="165"/>
      <c r="J132" s="27">
        <v>0</v>
      </c>
      <c r="K132" s="27">
        <v>0</v>
      </c>
      <c r="L132" s="27">
        <v>0</v>
      </c>
      <c r="M132" s="27">
        <v>0</v>
      </c>
      <c r="N132" s="20">
        <f t="shared" si="36"/>
        <v>0</v>
      </c>
      <c r="O132" s="20">
        <f t="shared" si="37"/>
        <v>0</v>
      </c>
      <c r="P132" s="20">
        <f t="shared" si="38"/>
        <v>0</v>
      </c>
      <c r="Q132" s="27"/>
      <c r="R132" s="27"/>
      <c r="S132" s="28"/>
      <c r="T132" s="11"/>
    </row>
    <row r="133" spans="1:20" hidden="1">
      <c r="A133" s="38"/>
      <c r="B133" s="165"/>
      <c r="C133" s="165"/>
      <c r="D133" s="165"/>
      <c r="E133" s="165"/>
      <c r="F133" s="165"/>
      <c r="G133" s="165"/>
      <c r="H133" s="165"/>
      <c r="I133" s="165"/>
      <c r="J133" s="27">
        <v>0</v>
      </c>
      <c r="K133" s="27">
        <v>0</v>
      </c>
      <c r="L133" s="27">
        <v>0</v>
      </c>
      <c r="M133" s="27">
        <v>0</v>
      </c>
      <c r="N133" s="20">
        <f t="shared" si="36"/>
        <v>0</v>
      </c>
      <c r="O133" s="20">
        <f t="shared" si="37"/>
        <v>0</v>
      </c>
      <c r="P133" s="20">
        <f t="shared" si="38"/>
        <v>0</v>
      </c>
      <c r="Q133" s="27"/>
      <c r="R133" s="27"/>
      <c r="S133" s="28"/>
      <c r="T133" s="11"/>
    </row>
    <row r="134" spans="1:20" hidden="1">
      <c r="A134" s="38"/>
      <c r="B134" s="165"/>
      <c r="C134" s="165"/>
      <c r="D134" s="165"/>
      <c r="E134" s="165"/>
      <c r="F134" s="165"/>
      <c r="G134" s="165"/>
      <c r="H134" s="165"/>
      <c r="I134" s="165"/>
      <c r="J134" s="27">
        <v>0</v>
      </c>
      <c r="K134" s="27">
        <v>0</v>
      </c>
      <c r="L134" s="27">
        <v>0</v>
      </c>
      <c r="M134" s="27">
        <v>0</v>
      </c>
      <c r="N134" s="20">
        <f t="shared" si="36"/>
        <v>0</v>
      </c>
      <c r="O134" s="20">
        <f t="shared" si="37"/>
        <v>0</v>
      </c>
      <c r="P134" s="20">
        <f t="shared" si="38"/>
        <v>0</v>
      </c>
      <c r="Q134" s="27"/>
      <c r="R134" s="27"/>
      <c r="S134" s="28"/>
      <c r="T134" s="11"/>
    </row>
    <row r="135" spans="1:20" hidden="1">
      <c r="A135" s="38"/>
      <c r="B135" s="165"/>
      <c r="C135" s="165"/>
      <c r="D135" s="165"/>
      <c r="E135" s="165"/>
      <c r="F135" s="165"/>
      <c r="G135" s="165"/>
      <c r="H135" s="165"/>
      <c r="I135" s="165"/>
      <c r="J135" s="27">
        <v>0</v>
      </c>
      <c r="K135" s="27">
        <v>0</v>
      </c>
      <c r="L135" s="27">
        <v>0</v>
      </c>
      <c r="M135" s="27">
        <v>0</v>
      </c>
      <c r="N135" s="20">
        <f t="shared" si="36"/>
        <v>0</v>
      </c>
      <c r="O135" s="20">
        <f t="shared" si="37"/>
        <v>0</v>
      </c>
      <c r="P135" s="20">
        <f t="shared" si="38"/>
        <v>0</v>
      </c>
      <c r="Q135" s="27"/>
      <c r="R135" s="27"/>
      <c r="S135" s="28"/>
      <c r="T135" s="11"/>
    </row>
    <row r="136" spans="1:20" hidden="1">
      <c r="A136" s="38"/>
      <c r="B136" s="165"/>
      <c r="C136" s="165"/>
      <c r="D136" s="165"/>
      <c r="E136" s="165"/>
      <c r="F136" s="165"/>
      <c r="G136" s="165"/>
      <c r="H136" s="165"/>
      <c r="I136" s="165"/>
      <c r="J136" s="27">
        <v>0</v>
      </c>
      <c r="K136" s="27">
        <v>0</v>
      </c>
      <c r="L136" s="27">
        <v>0</v>
      </c>
      <c r="M136" s="27">
        <v>0</v>
      </c>
      <c r="N136" s="20">
        <f t="shared" si="36"/>
        <v>0</v>
      </c>
      <c r="O136" s="20">
        <f t="shared" si="37"/>
        <v>0</v>
      </c>
      <c r="P136" s="20">
        <f t="shared" si="38"/>
        <v>0</v>
      </c>
      <c r="Q136" s="27"/>
      <c r="R136" s="27"/>
      <c r="S136" s="28"/>
      <c r="T136" s="11"/>
    </row>
    <row r="137" spans="1:20" ht="24.75" customHeight="1">
      <c r="A137" s="141" t="s">
        <v>79</v>
      </c>
      <c r="B137" s="142"/>
      <c r="C137" s="142"/>
      <c r="D137" s="142"/>
      <c r="E137" s="142"/>
      <c r="F137" s="142"/>
      <c r="G137" s="142"/>
      <c r="H137" s="142"/>
      <c r="I137" s="143"/>
      <c r="J137" s="24">
        <f>SUM(J110,J117,J124,J131)</f>
        <v>6</v>
      </c>
      <c r="K137" s="24">
        <f t="shared" ref="K137:P137" si="39">SUM(K110,K117,K124,K131)</f>
        <v>4</v>
      </c>
      <c r="L137" s="24">
        <f t="shared" si="39"/>
        <v>0</v>
      </c>
      <c r="M137" s="24">
        <f t="shared" si="39"/>
        <v>0</v>
      </c>
      <c r="N137" s="24">
        <f t="shared" si="39"/>
        <v>4</v>
      </c>
      <c r="O137" s="24">
        <f t="shared" si="39"/>
        <v>6</v>
      </c>
      <c r="P137" s="24">
        <f t="shared" si="39"/>
        <v>10</v>
      </c>
      <c r="Q137" s="24">
        <f>COUNTIF(Q110,"E")+COUNTIF(Q117,"E")+COUNTIF(Q124,"E")+COUNTIF(Q131,"E")</f>
        <v>2</v>
      </c>
      <c r="R137" s="24">
        <f>COUNTIF(R110,"C")+COUNTIF(R117,"C")+COUNTIF(R124,"C")+COUNTIF(R131,"C")</f>
        <v>0</v>
      </c>
      <c r="S137" s="24">
        <f>COUNTIF(S110,"VP")+COUNTIF(S117,"VP")+COUNTIF(S124,"VP")+COUNTIF(S131,"VP")</f>
        <v>0</v>
      </c>
      <c r="T137" s="29">
        <v>5</v>
      </c>
    </row>
    <row r="138" spans="1:20" ht="13.5" customHeight="1">
      <c r="A138" s="144" t="s">
        <v>48</v>
      </c>
      <c r="B138" s="145"/>
      <c r="C138" s="145"/>
      <c r="D138" s="145"/>
      <c r="E138" s="145"/>
      <c r="F138" s="145"/>
      <c r="G138" s="145"/>
      <c r="H138" s="145"/>
      <c r="I138" s="145"/>
      <c r="J138" s="146"/>
      <c r="K138" s="24">
        <f>SUM(K110,K117,K124)*14+K131*12</f>
        <v>56</v>
      </c>
      <c r="L138" s="24">
        <f t="shared" ref="L138:P138" si="40">SUM(L110,L117,L124)*14+L131*12</f>
        <v>0</v>
      </c>
      <c r="M138" s="24">
        <f t="shared" si="40"/>
        <v>0</v>
      </c>
      <c r="N138" s="24">
        <f t="shared" si="40"/>
        <v>56</v>
      </c>
      <c r="O138" s="24">
        <f t="shared" si="40"/>
        <v>84</v>
      </c>
      <c r="P138" s="24">
        <f t="shared" si="40"/>
        <v>140</v>
      </c>
      <c r="Q138" s="150"/>
      <c r="R138" s="151"/>
      <c r="S138" s="151"/>
      <c r="T138" s="152"/>
    </row>
    <row r="139" spans="1:20">
      <c r="A139" s="147"/>
      <c r="B139" s="148"/>
      <c r="C139" s="148"/>
      <c r="D139" s="148"/>
      <c r="E139" s="148"/>
      <c r="F139" s="148"/>
      <c r="G139" s="148"/>
      <c r="H139" s="148"/>
      <c r="I139" s="148"/>
      <c r="J139" s="149"/>
      <c r="K139" s="156">
        <f>SUM(K138:M138)</f>
        <v>56</v>
      </c>
      <c r="L139" s="157"/>
      <c r="M139" s="158"/>
      <c r="N139" s="159">
        <f>SUM(N138:O138)</f>
        <v>140</v>
      </c>
      <c r="O139" s="160"/>
      <c r="P139" s="161"/>
      <c r="Q139" s="153"/>
      <c r="R139" s="154"/>
      <c r="S139" s="154"/>
      <c r="T139" s="155"/>
    </row>
    <row r="140" spans="1:2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3"/>
      <c r="L140" s="13"/>
      <c r="M140" s="13"/>
      <c r="N140" s="14"/>
      <c r="O140" s="14"/>
      <c r="P140" s="14"/>
      <c r="Q140" s="15"/>
      <c r="R140" s="15"/>
      <c r="S140" s="15"/>
      <c r="T140" s="15"/>
    </row>
    <row r="141" spans="1:20">
      <c r="B141" s="2"/>
      <c r="C141" s="2"/>
      <c r="D141" s="2"/>
      <c r="E141" s="2"/>
      <c r="F141" s="2"/>
      <c r="G141" s="2"/>
      <c r="M141" s="8"/>
      <c r="N141" s="8"/>
      <c r="O141" s="8"/>
      <c r="P141" s="8"/>
      <c r="Q141" s="8"/>
      <c r="R141" s="8"/>
      <c r="S141" s="8"/>
    </row>
    <row r="142" spans="1:20" ht="15.75" customHeight="1">
      <c r="A142" s="186" t="s">
        <v>49</v>
      </c>
      <c r="B142" s="186"/>
      <c r="C142" s="186"/>
      <c r="D142" s="186"/>
      <c r="E142" s="186"/>
      <c r="F142" s="186"/>
      <c r="G142" s="186"/>
      <c r="H142" s="186"/>
      <c r="I142" s="186"/>
      <c r="J142" s="186"/>
      <c r="K142" s="186"/>
      <c r="L142" s="186"/>
      <c r="M142" s="186"/>
      <c r="N142" s="186"/>
      <c r="O142" s="186"/>
      <c r="P142" s="186"/>
      <c r="Q142" s="186"/>
      <c r="R142" s="186"/>
      <c r="S142" s="186"/>
      <c r="T142" s="186"/>
    </row>
    <row r="143" spans="1:20" ht="28.5" hidden="1" customHeight="1">
      <c r="A143" s="187" t="s">
        <v>27</v>
      </c>
      <c r="B143" s="180" t="s">
        <v>26</v>
      </c>
      <c r="C143" s="181"/>
      <c r="D143" s="181"/>
      <c r="E143" s="181"/>
      <c r="F143" s="181"/>
      <c r="G143" s="181"/>
      <c r="H143" s="181"/>
      <c r="I143" s="182"/>
      <c r="J143" s="189" t="s">
        <v>40</v>
      </c>
      <c r="K143" s="126" t="s">
        <v>24</v>
      </c>
      <c r="L143" s="126"/>
      <c r="M143" s="126"/>
      <c r="N143" s="126" t="s">
        <v>41</v>
      </c>
      <c r="O143" s="127"/>
      <c r="P143" s="127"/>
      <c r="Q143" s="126" t="s">
        <v>23</v>
      </c>
      <c r="R143" s="126"/>
      <c r="S143" s="126"/>
      <c r="T143" s="126" t="s">
        <v>22</v>
      </c>
    </row>
    <row r="144" spans="1:20" ht="21.75" hidden="1" customHeight="1">
      <c r="A144" s="188"/>
      <c r="B144" s="183"/>
      <c r="C144" s="184"/>
      <c r="D144" s="184"/>
      <c r="E144" s="184"/>
      <c r="F144" s="184"/>
      <c r="G144" s="184"/>
      <c r="H144" s="184"/>
      <c r="I144" s="185"/>
      <c r="J144" s="190"/>
      <c r="K144" s="35" t="s">
        <v>28</v>
      </c>
      <c r="L144" s="35" t="s">
        <v>29</v>
      </c>
      <c r="M144" s="35" t="s">
        <v>30</v>
      </c>
      <c r="N144" s="35" t="s">
        <v>34</v>
      </c>
      <c r="O144" s="35" t="s">
        <v>7</v>
      </c>
      <c r="P144" s="35" t="s">
        <v>31</v>
      </c>
      <c r="Q144" s="35" t="s">
        <v>32</v>
      </c>
      <c r="R144" s="35" t="s">
        <v>28</v>
      </c>
      <c r="S144" s="35" t="s">
        <v>33</v>
      </c>
      <c r="T144" s="126"/>
    </row>
    <row r="145" spans="1:20" ht="16.5" hidden="1" customHeight="1">
      <c r="A145" s="128" t="s">
        <v>64</v>
      </c>
      <c r="B145" s="129"/>
      <c r="C145" s="129"/>
      <c r="D145" s="129"/>
      <c r="E145" s="129"/>
      <c r="F145" s="129"/>
      <c r="G145" s="129"/>
      <c r="H145" s="129"/>
      <c r="I145" s="129"/>
      <c r="J145" s="129"/>
      <c r="K145" s="129"/>
      <c r="L145" s="129"/>
      <c r="M145" s="129"/>
      <c r="N145" s="129"/>
      <c r="O145" s="129"/>
      <c r="P145" s="129"/>
      <c r="Q145" s="129"/>
      <c r="R145" s="129"/>
      <c r="S145" s="129"/>
      <c r="T145" s="130"/>
    </row>
    <row r="146" spans="1:20" ht="15" hidden="1" customHeight="1">
      <c r="A146" s="38"/>
      <c r="B146" s="162"/>
      <c r="C146" s="163"/>
      <c r="D146" s="163"/>
      <c r="E146" s="163"/>
      <c r="F146" s="163"/>
      <c r="G146" s="163"/>
      <c r="H146" s="163"/>
      <c r="I146" s="164"/>
      <c r="J146" s="27">
        <v>0</v>
      </c>
      <c r="K146" s="27">
        <v>0</v>
      </c>
      <c r="L146" s="27">
        <v>0</v>
      </c>
      <c r="M146" s="27">
        <v>0</v>
      </c>
      <c r="N146" s="20">
        <f>K146+L146+M146</f>
        <v>0</v>
      </c>
      <c r="O146" s="20">
        <f>P146-N146</f>
        <v>0</v>
      </c>
      <c r="P146" s="20">
        <f>ROUND(PRODUCT(J146,25)/14,0)</f>
        <v>0</v>
      </c>
      <c r="Q146" s="27"/>
      <c r="R146" s="27"/>
      <c r="S146" s="28"/>
      <c r="T146" s="11"/>
    </row>
    <row r="147" spans="1:20" hidden="1">
      <c r="A147" s="38"/>
      <c r="B147" s="162"/>
      <c r="C147" s="163"/>
      <c r="D147" s="163"/>
      <c r="E147" s="163"/>
      <c r="F147" s="163"/>
      <c r="G147" s="163"/>
      <c r="H147" s="163"/>
      <c r="I147" s="164"/>
      <c r="J147" s="27">
        <v>0</v>
      </c>
      <c r="K147" s="27">
        <v>0</v>
      </c>
      <c r="L147" s="27">
        <v>0</v>
      </c>
      <c r="M147" s="27">
        <v>0</v>
      </c>
      <c r="N147" s="20">
        <f t="shared" ref="N147:N150" si="41">K147+L147+M147</f>
        <v>0</v>
      </c>
      <c r="O147" s="20">
        <f t="shared" ref="O147:O150" si="42">P147-N147</f>
        <v>0</v>
      </c>
      <c r="P147" s="20">
        <f t="shared" ref="P147:P150" si="43">ROUND(PRODUCT(J147,25)/14,0)</f>
        <v>0</v>
      </c>
      <c r="Q147" s="27"/>
      <c r="R147" s="27"/>
      <c r="S147" s="28"/>
      <c r="T147" s="11"/>
    </row>
    <row r="148" spans="1:20" hidden="1">
      <c r="A148" s="38"/>
      <c r="B148" s="162"/>
      <c r="C148" s="163"/>
      <c r="D148" s="163"/>
      <c r="E148" s="163"/>
      <c r="F148" s="163"/>
      <c r="G148" s="163"/>
      <c r="H148" s="163"/>
      <c r="I148" s="164"/>
      <c r="J148" s="27">
        <v>0</v>
      </c>
      <c r="K148" s="27">
        <v>0</v>
      </c>
      <c r="L148" s="27">
        <v>0</v>
      </c>
      <c r="M148" s="27">
        <v>0</v>
      </c>
      <c r="N148" s="20">
        <f t="shared" ref="N148" si="44">K148+L148+M148</f>
        <v>0</v>
      </c>
      <c r="O148" s="20">
        <f t="shared" ref="O148" si="45">P148-N148</f>
        <v>0</v>
      </c>
      <c r="P148" s="20">
        <f t="shared" ref="P148" si="46">ROUND(PRODUCT(J148,25)/14,0)</f>
        <v>0</v>
      </c>
      <c r="Q148" s="27"/>
      <c r="R148" s="27"/>
      <c r="S148" s="28"/>
      <c r="T148" s="11"/>
    </row>
    <row r="149" spans="1:20" hidden="1">
      <c r="A149" s="38"/>
      <c r="B149" s="162"/>
      <c r="C149" s="163"/>
      <c r="D149" s="163"/>
      <c r="E149" s="163"/>
      <c r="F149" s="163"/>
      <c r="G149" s="163"/>
      <c r="H149" s="163"/>
      <c r="I149" s="164"/>
      <c r="J149" s="27">
        <v>0</v>
      </c>
      <c r="K149" s="27">
        <v>0</v>
      </c>
      <c r="L149" s="27">
        <v>0</v>
      </c>
      <c r="M149" s="27">
        <v>0</v>
      </c>
      <c r="N149" s="20">
        <f t="shared" si="41"/>
        <v>0</v>
      </c>
      <c r="O149" s="20">
        <f t="shared" si="42"/>
        <v>0</v>
      </c>
      <c r="P149" s="20">
        <f t="shared" si="43"/>
        <v>0</v>
      </c>
      <c r="Q149" s="27"/>
      <c r="R149" s="27"/>
      <c r="S149" s="28"/>
      <c r="T149" s="11"/>
    </row>
    <row r="150" spans="1:20" hidden="1">
      <c r="A150" s="38"/>
      <c r="B150" s="162"/>
      <c r="C150" s="163"/>
      <c r="D150" s="163"/>
      <c r="E150" s="163"/>
      <c r="F150" s="163"/>
      <c r="G150" s="163"/>
      <c r="H150" s="163"/>
      <c r="I150" s="164"/>
      <c r="J150" s="27">
        <v>0</v>
      </c>
      <c r="K150" s="27">
        <v>0</v>
      </c>
      <c r="L150" s="27">
        <v>0</v>
      </c>
      <c r="M150" s="27">
        <v>0</v>
      </c>
      <c r="N150" s="20">
        <f t="shared" si="41"/>
        <v>0</v>
      </c>
      <c r="O150" s="20">
        <f t="shared" si="42"/>
        <v>0</v>
      </c>
      <c r="P150" s="20">
        <f t="shared" si="43"/>
        <v>0</v>
      </c>
      <c r="Q150" s="27"/>
      <c r="R150" s="27"/>
      <c r="S150" s="28"/>
      <c r="T150" s="11"/>
    </row>
    <row r="151" spans="1:20" hidden="1">
      <c r="A151" s="80" t="s">
        <v>65</v>
      </c>
      <c r="B151" s="139"/>
      <c r="C151" s="139"/>
      <c r="D151" s="139"/>
      <c r="E151" s="13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139"/>
      <c r="R151" s="139"/>
      <c r="S151" s="139"/>
      <c r="T151" s="140"/>
    </row>
    <row r="152" spans="1:20" hidden="1">
      <c r="A152" s="38"/>
      <c r="B152" s="162"/>
      <c r="C152" s="163"/>
      <c r="D152" s="163"/>
      <c r="E152" s="163"/>
      <c r="F152" s="163"/>
      <c r="G152" s="163"/>
      <c r="H152" s="163"/>
      <c r="I152" s="164"/>
      <c r="J152" s="27">
        <v>0</v>
      </c>
      <c r="K152" s="27">
        <v>0</v>
      </c>
      <c r="L152" s="27">
        <v>0</v>
      </c>
      <c r="M152" s="27">
        <v>0</v>
      </c>
      <c r="N152" s="20">
        <f t="shared" ref="N152:N156" si="47">K152+L152+M152</f>
        <v>0</v>
      </c>
      <c r="O152" s="20">
        <f t="shared" ref="O152:O156" si="48">P152-N152</f>
        <v>0</v>
      </c>
      <c r="P152" s="20">
        <f t="shared" ref="P152:P156" si="49">ROUND(PRODUCT(J152,25)/14,0)</f>
        <v>0</v>
      </c>
      <c r="Q152" s="27"/>
      <c r="R152" s="27"/>
      <c r="S152" s="28"/>
      <c r="T152" s="11"/>
    </row>
    <row r="153" spans="1:20" hidden="1">
      <c r="A153" s="38"/>
      <c r="B153" s="162"/>
      <c r="C153" s="163"/>
      <c r="D153" s="163"/>
      <c r="E153" s="163"/>
      <c r="F153" s="163"/>
      <c r="G153" s="163"/>
      <c r="H153" s="163"/>
      <c r="I153" s="164"/>
      <c r="J153" s="27">
        <v>0</v>
      </c>
      <c r="K153" s="27">
        <v>0</v>
      </c>
      <c r="L153" s="27">
        <v>0</v>
      </c>
      <c r="M153" s="27">
        <v>0</v>
      </c>
      <c r="N153" s="20">
        <f t="shared" si="47"/>
        <v>0</v>
      </c>
      <c r="O153" s="20">
        <f t="shared" si="48"/>
        <v>0</v>
      </c>
      <c r="P153" s="20">
        <f t="shared" si="49"/>
        <v>0</v>
      </c>
      <c r="Q153" s="27"/>
      <c r="R153" s="27"/>
      <c r="S153" s="28"/>
      <c r="T153" s="11"/>
    </row>
    <row r="154" spans="1:20" ht="12.75" hidden="1" customHeight="1">
      <c r="A154" s="38"/>
      <c r="B154" s="162"/>
      <c r="C154" s="163"/>
      <c r="D154" s="163"/>
      <c r="E154" s="163"/>
      <c r="F154" s="163"/>
      <c r="G154" s="163"/>
      <c r="H154" s="163"/>
      <c r="I154" s="164"/>
      <c r="J154" s="27">
        <v>0</v>
      </c>
      <c r="K154" s="27">
        <v>0</v>
      </c>
      <c r="L154" s="27">
        <v>0</v>
      </c>
      <c r="M154" s="27">
        <v>0</v>
      </c>
      <c r="N154" s="20">
        <f t="shared" si="47"/>
        <v>0</v>
      </c>
      <c r="O154" s="20">
        <f t="shared" si="48"/>
        <v>0</v>
      </c>
      <c r="P154" s="20">
        <f t="shared" si="49"/>
        <v>0</v>
      </c>
      <c r="Q154" s="27"/>
      <c r="R154" s="27"/>
      <c r="S154" s="28"/>
      <c r="T154" s="11"/>
    </row>
    <row r="155" spans="1:20" hidden="1">
      <c r="A155" s="38"/>
      <c r="B155" s="162"/>
      <c r="C155" s="163"/>
      <c r="D155" s="163"/>
      <c r="E155" s="163"/>
      <c r="F155" s="163"/>
      <c r="G155" s="163"/>
      <c r="H155" s="163"/>
      <c r="I155" s="164"/>
      <c r="J155" s="27">
        <v>0</v>
      </c>
      <c r="K155" s="27">
        <v>0</v>
      </c>
      <c r="L155" s="27">
        <v>0</v>
      </c>
      <c r="M155" s="27">
        <v>0</v>
      </c>
      <c r="N155" s="20">
        <f t="shared" si="47"/>
        <v>0</v>
      </c>
      <c r="O155" s="20">
        <f t="shared" si="48"/>
        <v>0</v>
      </c>
      <c r="P155" s="20">
        <f t="shared" si="49"/>
        <v>0</v>
      </c>
      <c r="Q155" s="27"/>
      <c r="R155" s="27"/>
      <c r="S155" s="28"/>
      <c r="T155" s="11"/>
    </row>
    <row r="156" spans="1:20" hidden="1">
      <c r="A156" s="38"/>
      <c r="B156" s="162"/>
      <c r="C156" s="163"/>
      <c r="D156" s="163"/>
      <c r="E156" s="163"/>
      <c r="F156" s="163"/>
      <c r="G156" s="163"/>
      <c r="H156" s="163"/>
      <c r="I156" s="164"/>
      <c r="J156" s="27">
        <v>0</v>
      </c>
      <c r="K156" s="27">
        <v>0</v>
      </c>
      <c r="L156" s="27">
        <v>0</v>
      </c>
      <c r="M156" s="27">
        <v>0</v>
      </c>
      <c r="N156" s="20">
        <f t="shared" si="47"/>
        <v>0</v>
      </c>
      <c r="O156" s="20">
        <f t="shared" si="48"/>
        <v>0</v>
      </c>
      <c r="P156" s="20">
        <f t="shared" si="49"/>
        <v>0</v>
      </c>
      <c r="Q156" s="27"/>
      <c r="R156" s="27"/>
      <c r="S156" s="28"/>
      <c r="T156" s="11"/>
    </row>
    <row r="157" spans="1:20" hidden="1">
      <c r="A157" s="80" t="s">
        <v>66</v>
      </c>
      <c r="B157" s="139"/>
      <c r="C157" s="139"/>
      <c r="D157" s="139"/>
      <c r="E157" s="139"/>
      <c r="F157" s="139"/>
      <c r="G157" s="139"/>
      <c r="H157" s="139"/>
      <c r="I157" s="139"/>
      <c r="J157" s="139"/>
      <c r="K157" s="139"/>
      <c r="L157" s="139"/>
      <c r="M157" s="139"/>
      <c r="N157" s="139"/>
      <c r="O157" s="139"/>
      <c r="P157" s="139"/>
      <c r="Q157" s="139"/>
      <c r="R157" s="139"/>
      <c r="S157" s="139"/>
      <c r="T157" s="140"/>
    </row>
    <row r="158" spans="1:20" hidden="1">
      <c r="A158" s="38"/>
      <c r="B158" s="162"/>
      <c r="C158" s="163"/>
      <c r="D158" s="163"/>
      <c r="E158" s="163"/>
      <c r="F158" s="163"/>
      <c r="G158" s="163"/>
      <c r="H158" s="163"/>
      <c r="I158" s="164"/>
      <c r="J158" s="27">
        <v>0</v>
      </c>
      <c r="K158" s="27">
        <v>0</v>
      </c>
      <c r="L158" s="27">
        <v>0</v>
      </c>
      <c r="M158" s="27">
        <v>0</v>
      </c>
      <c r="N158" s="20">
        <f t="shared" ref="N158:N163" si="50">K158+L158+M158</f>
        <v>0</v>
      </c>
      <c r="O158" s="20">
        <f t="shared" ref="O158:O163" si="51">P158-N158</f>
        <v>0</v>
      </c>
      <c r="P158" s="20">
        <f t="shared" ref="P158:P163" si="52">ROUND(PRODUCT(J158,25)/14,0)</f>
        <v>0</v>
      </c>
      <c r="Q158" s="27"/>
      <c r="R158" s="27"/>
      <c r="S158" s="28"/>
      <c r="T158" s="11"/>
    </row>
    <row r="159" spans="1:20" hidden="1">
      <c r="A159" s="38"/>
      <c r="B159" s="162"/>
      <c r="C159" s="163"/>
      <c r="D159" s="163"/>
      <c r="E159" s="163"/>
      <c r="F159" s="163"/>
      <c r="G159" s="163"/>
      <c r="H159" s="163"/>
      <c r="I159" s="164"/>
      <c r="J159" s="27">
        <v>0</v>
      </c>
      <c r="K159" s="27">
        <v>0</v>
      </c>
      <c r="L159" s="27">
        <v>0</v>
      </c>
      <c r="M159" s="27">
        <v>0</v>
      </c>
      <c r="N159" s="20">
        <f t="shared" si="50"/>
        <v>0</v>
      </c>
      <c r="O159" s="20">
        <f t="shared" si="51"/>
        <v>0</v>
      </c>
      <c r="P159" s="20">
        <f t="shared" si="52"/>
        <v>0</v>
      </c>
      <c r="Q159" s="27"/>
      <c r="R159" s="27"/>
      <c r="S159" s="28"/>
      <c r="T159" s="11"/>
    </row>
    <row r="160" spans="1:20" ht="13.5" hidden="1" customHeight="1">
      <c r="A160" s="38"/>
      <c r="B160" s="162"/>
      <c r="C160" s="163"/>
      <c r="D160" s="163"/>
      <c r="E160" s="163"/>
      <c r="F160" s="163"/>
      <c r="G160" s="163"/>
      <c r="H160" s="163"/>
      <c r="I160" s="164"/>
      <c r="J160" s="27">
        <v>0</v>
      </c>
      <c r="K160" s="27">
        <v>0</v>
      </c>
      <c r="L160" s="27">
        <v>0</v>
      </c>
      <c r="M160" s="27">
        <v>0</v>
      </c>
      <c r="N160" s="20">
        <f t="shared" si="50"/>
        <v>0</v>
      </c>
      <c r="O160" s="20">
        <f t="shared" si="51"/>
        <v>0</v>
      </c>
      <c r="P160" s="20">
        <f t="shared" si="52"/>
        <v>0</v>
      </c>
      <c r="Q160" s="27"/>
      <c r="R160" s="27"/>
      <c r="S160" s="28"/>
      <c r="T160" s="11"/>
    </row>
    <row r="161" spans="1:20" hidden="1">
      <c r="A161" s="38"/>
      <c r="B161" s="162"/>
      <c r="C161" s="163"/>
      <c r="D161" s="163"/>
      <c r="E161" s="163"/>
      <c r="F161" s="163"/>
      <c r="G161" s="163"/>
      <c r="H161" s="163"/>
      <c r="I161" s="164"/>
      <c r="J161" s="27">
        <v>0</v>
      </c>
      <c r="K161" s="27">
        <v>0</v>
      </c>
      <c r="L161" s="27">
        <v>0</v>
      </c>
      <c r="M161" s="27">
        <v>0</v>
      </c>
      <c r="N161" s="20">
        <f t="shared" si="50"/>
        <v>0</v>
      </c>
      <c r="O161" s="20">
        <f t="shared" si="51"/>
        <v>0</v>
      </c>
      <c r="P161" s="20">
        <f t="shared" si="52"/>
        <v>0</v>
      </c>
      <c r="Q161" s="27"/>
      <c r="R161" s="27"/>
      <c r="S161" s="28"/>
      <c r="T161" s="11"/>
    </row>
    <row r="162" spans="1:20" hidden="1">
      <c r="A162" s="38"/>
      <c r="B162" s="162"/>
      <c r="C162" s="163"/>
      <c r="D162" s="163"/>
      <c r="E162" s="163"/>
      <c r="F162" s="163"/>
      <c r="G162" s="163"/>
      <c r="H162" s="163"/>
      <c r="I162" s="164"/>
      <c r="J162" s="27">
        <v>0</v>
      </c>
      <c r="K162" s="27">
        <v>0</v>
      </c>
      <c r="L162" s="27">
        <v>0</v>
      </c>
      <c r="M162" s="27">
        <v>0</v>
      </c>
      <c r="N162" s="20">
        <f t="shared" si="50"/>
        <v>0</v>
      </c>
      <c r="O162" s="20">
        <f t="shared" si="51"/>
        <v>0</v>
      </c>
      <c r="P162" s="20">
        <f t="shared" si="52"/>
        <v>0</v>
      </c>
      <c r="Q162" s="27"/>
      <c r="R162" s="27"/>
      <c r="S162" s="28"/>
      <c r="T162" s="11"/>
    </row>
    <row r="163" spans="1:20" hidden="1">
      <c r="A163" s="38"/>
      <c r="B163" s="162"/>
      <c r="C163" s="163"/>
      <c r="D163" s="163"/>
      <c r="E163" s="163"/>
      <c r="F163" s="163"/>
      <c r="G163" s="163"/>
      <c r="H163" s="163"/>
      <c r="I163" s="164"/>
      <c r="J163" s="27">
        <v>0</v>
      </c>
      <c r="K163" s="27">
        <v>0</v>
      </c>
      <c r="L163" s="27">
        <v>0</v>
      </c>
      <c r="M163" s="27">
        <v>0</v>
      </c>
      <c r="N163" s="20">
        <f t="shared" si="50"/>
        <v>0</v>
      </c>
      <c r="O163" s="20">
        <f t="shared" si="51"/>
        <v>0</v>
      </c>
      <c r="P163" s="20">
        <f t="shared" si="52"/>
        <v>0</v>
      </c>
      <c r="Q163" s="27"/>
      <c r="R163" s="27"/>
      <c r="S163" s="28"/>
      <c r="T163" s="11"/>
    </row>
    <row r="164" spans="1:20" ht="15.75" hidden="1" customHeight="1">
      <c r="A164" s="80" t="s">
        <v>67</v>
      </c>
      <c r="B164" s="81"/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2"/>
    </row>
    <row r="165" spans="1:20" hidden="1">
      <c r="A165" s="38"/>
      <c r="B165" s="165"/>
      <c r="C165" s="165"/>
      <c r="D165" s="165"/>
      <c r="E165" s="165"/>
      <c r="F165" s="165"/>
      <c r="G165" s="165"/>
      <c r="H165" s="165"/>
      <c r="I165" s="165"/>
      <c r="J165" s="27">
        <v>0</v>
      </c>
      <c r="K165" s="27">
        <v>0</v>
      </c>
      <c r="L165" s="27">
        <v>0</v>
      </c>
      <c r="M165" s="27">
        <v>0</v>
      </c>
      <c r="N165" s="20">
        <f t="shared" ref="N165:N170" si="53">K165+L165+M165</f>
        <v>0</v>
      </c>
      <c r="O165" s="20">
        <f t="shared" ref="O165:O170" si="54">P165-N165</f>
        <v>0</v>
      </c>
      <c r="P165" s="20">
        <f t="shared" ref="P165:P170" si="55">ROUND(PRODUCT(J165,25)/12,0)</f>
        <v>0</v>
      </c>
      <c r="Q165" s="27"/>
      <c r="R165" s="27"/>
      <c r="S165" s="28"/>
      <c r="T165" s="11"/>
    </row>
    <row r="166" spans="1:20" hidden="1">
      <c r="A166" s="38"/>
      <c r="B166" s="165"/>
      <c r="C166" s="165"/>
      <c r="D166" s="165"/>
      <c r="E166" s="165"/>
      <c r="F166" s="165"/>
      <c r="G166" s="165"/>
      <c r="H166" s="165"/>
      <c r="I166" s="165"/>
      <c r="J166" s="27">
        <v>0</v>
      </c>
      <c r="K166" s="27">
        <v>0</v>
      </c>
      <c r="L166" s="27">
        <v>0</v>
      </c>
      <c r="M166" s="27">
        <v>0</v>
      </c>
      <c r="N166" s="20">
        <f t="shared" si="53"/>
        <v>0</v>
      </c>
      <c r="O166" s="20">
        <f t="shared" si="54"/>
        <v>0</v>
      </c>
      <c r="P166" s="20">
        <f t="shared" si="55"/>
        <v>0</v>
      </c>
      <c r="Q166" s="27"/>
      <c r="R166" s="27"/>
      <c r="S166" s="28"/>
      <c r="T166" s="11"/>
    </row>
    <row r="167" spans="1:20" hidden="1">
      <c r="A167" s="38"/>
      <c r="B167" s="165"/>
      <c r="C167" s="165"/>
      <c r="D167" s="165"/>
      <c r="E167" s="165"/>
      <c r="F167" s="165"/>
      <c r="G167" s="165"/>
      <c r="H167" s="165"/>
      <c r="I167" s="165"/>
      <c r="J167" s="27">
        <v>0</v>
      </c>
      <c r="K167" s="27">
        <v>0</v>
      </c>
      <c r="L167" s="27">
        <v>0</v>
      </c>
      <c r="M167" s="27">
        <v>0</v>
      </c>
      <c r="N167" s="20">
        <f t="shared" si="53"/>
        <v>0</v>
      </c>
      <c r="O167" s="20">
        <f t="shared" si="54"/>
        <v>0</v>
      </c>
      <c r="P167" s="20">
        <f t="shared" si="55"/>
        <v>0</v>
      </c>
      <c r="Q167" s="27"/>
      <c r="R167" s="27"/>
      <c r="S167" s="28"/>
      <c r="T167" s="11"/>
    </row>
    <row r="168" spans="1:20" ht="13.5" hidden="1" customHeight="1">
      <c r="A168" s="38"/>
      <c r="B168" s="165"/>
      <c r="C168" s="165"/>
      <c r="D168" s="165"/>
      <c r="E168" s="165"/>
      <c r="F168" s="165"/>
      <c r="G168" s="165"/>
      <c r="H168" s="165"/>
      <c r="I168" s="165"/>
      <c r="J168" s="27">
        <v>0</v>
      </c>
      <c r="K168" s="27">
        <v>0</v>
      </c>
      <c r="L168" s="27">
        <v>0</v>
      </c>
      <c r="M168" s="27">
        <v>0</v>
      </c>
      <c r="N168" s="20">
        <f t="shared" si="53"/>
        <v>0</v>
      </c>
      <c r="O168" s="20">
        <f t="shared" si="54"/>
        <v>0</v>
      </c>
      <c r="P168" s="20">
        <f t="shared" si="55"/>
        <v>0</v>
      </c>
      <c r="Q168" s="27"/>
      <c r="R168" s="27"/>
      <c r="S168" s="28"/>
      <c r="T168" s="11"/>
    </row>
    <row r="169" spans="1:20" ht="14.25" hidden="1" customHeight="1">
      <c r="A169" s="38"/>
      <c r="B169" s="165"/>
      <c r="C169" s="165"/>
      <c r="D169" s="165"/>
      <c r="E169" s="165"/>
      <c r="F169" s="165"/>
      <c r="G169" s="165"/>
      <c r="H169" s="165"/>
      <c r="I169" s="165"/>
      <c r="J169" s="27">
        <v>0</v>
      </c>
      <c r="K169" s="27">
        <v>0</v>
      </c>
      <c r="L169" s="27">
        <v>0</v>
      </c>
      <c r="M169" s="27">
        <v>0</v>
      </c>
      <c r="N169" s="20">
        <f t="shared" si="53"/>
        <v>0</v>
      </c>
      <c r="O169" s="20">
        <f t="shared" si="54"/>
        <v>0</v>
      </c>
      <c r="P169" s="20">
        <f t="shared" si="55"/>
        <v>0</v>
      </c>
      <c r="Q169" s="27"/>
      <c r="R169" s="27"/>
      <c r="S169" s="28"/>
      <c r="T169" s="11"/>
    </row>
    <row r="170" spans="1:20" ht="12.75" hidden="1" customHeight="1">
      <c r="A170" s="38"/>
      <c r="B170" s="165"/>
      <c r="C170" s="165"/>
      <c r="D170" s="165"/>
      <c r="E170" s="165"/>
      <c r="F170" s="165"/>
      <c r="G170" s="165"/>
      <c r="H170" s="165"/>
      <c r="I170" s="165"/>
      <c r="J170" s="27">
        <v>0</v>
      </c>
      <c r="K170" s="27">
        <v>0</v>
      </c>
      <c r="L170" s="27">
        <v>0</v>
      </c>
      <c r="M170" s="27">
        <v>0</v>
      </c>
      <c r="N170" s="20">
        <f t="shared" si="53"/>
        <v>0</v>
      </c>
      <c r="O170" s="20">
        <f t="shared" si="54"/>
        <v>0</v>
      </c>
      <c r="P170" s="20">
        <f t="shared" si="55"/>
        <v>0</v>
      </c>
      <c r="Q170" s="27"/>
      <c r="R170" s="27"/>
      <c r="S170" s="28"/>
      <c r="T170" s="11"/>
    </row>
    <row r="171" spans="1:20" ht="29.25" hidden="1" customHeight="1">
      <c r="A171" s="141" t="s">
        <v>79</v>
      </c>
      <c r="B171" s="142"/>
      <c r="C171" s="142"/>
      <c r="D171" s="142"/>
      <c r="E171" s="142"/>
      <c r="F171" s="142"/>
      <c r="G171" s="142"/>
      <c r="H171" s="142"/>
      <c r="I171" s="143"/>
      <c r="J171" s="24">
        <f t="shared" ref="J171:P171" si="56">SUM(J146,J147,J148,J149,J150,J152,J153,J154,J155,J156,J158,J159,J160,J161,J162,J163,J165,J166,J167,J168,J169,J170)</f>
        <v>0</v>
      </c>
      <c r="K171" s="24">
        <f t="shared" si="56"/>
        <v>0</v>
      </c>
      <c r="L171" s="24">
        <f t="shared" si="56"/>
        <v>0</v>
      </c>
      <c r="M171" s="24">
        <f t="shared" si="56"/>
        <v>0</v>
      </c>
      <c r="N171" s="24">
        <f t="shared" si="56"/>
        <v>0</v>
      </c>
      <c r="O171" s="24">
        <f t="shared" si="56"/>
        <v>0</v>
      </c>
      <c r="P171" s="24">
        <f t="shared" si="56"/>
        <v>0</v>
      </c>
      <c r="Q171" s="24">
        <f>COUNTIF(Q146:Q150,"E")+COUNTIF(Q152:Q156,"E")+COUNTIF(Q158:Q163,"E")+COUNTIF(Q165:Q170,"E")</f>
        <v>0</v>
      </c>
      <c r="R171" s="24">
        <f>COUNTIF(R146:R150,"C")+COUNTIF(R152:R156,"C")+COUNTIF(R158:R163,"C")+COUNTIF(R165:R170,"C")</f>
        <v>0</v>
      </c>
      <c r="S171" s="24">
        <f>COUNTIF(S146:S150,"VP")+COUNTIF(S152:S156,"VP")+COUNTIF(S158:S163,"VP")+COUNTIF(S165:S170,"VP")</f>
        <v>0</v>
      </c>
      <c r="T171" s="29"/>
    </row>
    <row r="172" spans="1:20" ht="15" hidden="1" customHeight="1">
      <c r="A172" s="144" t="s">
        <v>48</v>
      </c>
      <c r="B172" s="145"/>
      <c r="C172" s="145"/>
      <c r="D172" s="145"/>
      <c r="E172" s="145"/>
      <c r="F172" s="145"/>
      <c r="G172" s="145"/>
      <c r="H172" s="145"/>
      <c r="I172" s="145"/>
      <c r="J172" s="146"/>
      <c r="K172" s="24">
        <f t="shared" ref="K172:P172" si="57">SUM(K146,K147,K148,K149,K150,K152,K153,K154,K155,K156,K158,K159,K160,K161,K162,K163)*14+SUM(K165,K166,K167,K168,K169,K170)*12</f>
        <v>0</v>
      </c>
      <c r="L172" s="24">
        <f t="shared" si="57"/>
        <v>0</v>
      </c>
      <c r="M172" s="24">
        <f t="shared" si="57"/>
        <v>0</v>
      </c>
      <c r="N172" s="24">
        <f t="shared" si="57"/>
        <v>0</v>
      </c>
      <c r="O172" s="24">
        <f t="shared" si="57"/>
        <v>0</v>
      </c>
      <c r="P172" s="24">
        <f t="shared" si="57"/>
        <v>0</v>
      </c>
      <c r="Q172" s="150"/>
      <c r="R172" s="151"/>
      <c r="S172" s="151"/>
      <c r="T172" s="152"/>
    </row>
    <row r="173" spans="1:20" ht="15" hidden="1" customHeight="1">
      <c r="A173" s="147"/>
      <c r="B173" s="148"/>
      <c r="C173" s="148"/>
      <c r="D173" s="148"/>
      <c r="E173" s="148"/>
      <c r="F173" s="148"/>
      <c r="G173" s="148"/>
      <c r="H173" s="148"/>
      <c r="I173" s="148"/>
      <c r="J173" s="149"/>
      <c r="K173" s="156">
        <f>SUM(K172:M172)</f>
        <v>0</v>
      </c>
      <c r="L173" s="157"/>
      <c r="M173" s="158"/>
      <c r="N173" s="159">
        <f>SUM(N172:O172)</f>
        <v>0</v>
      </c>
      <c r="O173" s="160"/>
      <c r="P173" s="161"/>
      <c r="Q173" s="153"/>
      <c r="R173" s="154"/>
      <c r="S173" s="154"/>
      <c r="T173" s="155"/>
    </row>
    <row r="174" spans="1:20" ht="15" hidden="1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3"/>
      <c r="L174" s="13"/>
      <c r="M174" s="13"/>
      <c r="N174" s="16"/>
      <c r="O174" s="16"/>
      <c r="P174" s="16"/>
      <c r="Q174" s="16"/>
      <c r="R174" s="16"/>
      <c r="S174" s="16"/>
      <c r="T174" s="16"/>
    </row>
    <row r="175" spans="1:20" ht="1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3"/>
      <c r="L175" s="13"/>
      <c r="M175" s="13"/>
      <c r="N175" s="16"/>
      <c r="O175" s="16"/>
      <c r="P175" s="16"/>
      <c r="Q175" s="16"/>
      <c r="R175" s="16"/>
      <c r="S175" s="16"/>
      <c r="T175" s="16"/>
    </row>
    <row r="176" spans="1:20" ht="24" customHeight="1">
      <c r="A176" s="184" t="s">
        <v>50</v>
      </c>
      <c r="B176" s="184"/>
      <c r="C176" s="184"/>
      <c r="D176" s="184"/>
      <c r="E176" s="184"/>
      <c r="F176" s="184"/>
      <c r="G176" s="184"/>
      <c r="H176" s="184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</row>
    <row r="177" spans="1:20" ht="16.5" customHeight="1">
      <c r="A177" s="106" t="s">
        <v>51</v>
      </c>
      <c r="B177" s="167"/>
      <c r="C177" s="167"/>
      <c r="D177" s="167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07"/>
    </row>
    <row r="178" spans="1:20" ht="34.5" customHeight="1">
      <c r="A178" s="171" t="s">
        <v>27</v>
      </c>
      <c r="B178" s="171" t="s">
        <v>26</v>
      </c>
      <c r="C178" s="171"/>
      <c r="D178" s="171"/>
      <c r="E178" s="171"/>
      <c r="F178" s="171"/>
      <c r="G178" s="171"/>
      <c r="H178" s="171"/>
      <c r="I178" s="171"/>
      <c r="J178" s="105" t="s">
        <v>40</v>
      </c>
      <c r="K178" s="105" t="s">
        <v>24</v>
      </c>
      <c r="L178" s="105"/>
      <c r="M178" s="105"/>
      <c r="N178" s="105" t="s">
        <v>41</v>
      </c>
      <c r="O178" s="105"/>
      <c r="P178" s="105"/>
      <c r="Q178" s="105" t="s">
        <v>23</v>
      </c>
      <c r="R178" s="105"/>
      <c r="S178" s="105"/>
      <c r="T178" s="105" t="s">
        <v>22</v>
      </c>
    </row>
    <row r="179" spans="1:20">
      <c r="A179" s="171"/>
      <c r="B179" s="171"/>
      <c r="C179" s="171"/>
      <c r="D179" s="171"/>
      <c r="E179" s="171"/>
      <c r="F179" s="171"/>
      <c r="G179" s="171"/>
      <c r="H179" s="171"/>
      <c r="I179" s="171"/>
      <c r="J179" s="105"/>
      <c r="K179" s="31" t="s">
        <v>28</v>
      </c>
      <c r="L179" s="31" t="s">
        <v>29</v>
      </c>
      <c r="M179" s="31" t="s">
        <v>30</v>
      </c>
      <c r="N179" s="31" t="s">
        <v>34</v>
      </c>
      <c r="O179" s="31" t="s">
        <v>7</v>
      </c>
      <c r="P179" s="31" t="s">
        <v>31</v>
      </c>
      <c r="Q179" s="31" t="s">
        <v>32</v>
      </c>
      <c r="R179" s="31" t="s">
        <v>28</v>
      </c>
      <c r="S179" s="31" t="s">
        <v>33</v>
      </c>
      <c r="T179" s="105"/>
    </row>
    <row r="180" spans="1:20" ht="17.25" customHeight="1">
      <c r="A180" s="106" t="s">
        <v>68</v>
      </c>
      <c r="B180" s="167"/>
      <c r="C180" s="167"/>
      <c r="D180" s="167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07"/>
    </row>
    <row r="181" spans="1:20">
      <c r="A181" s="34" t="str">
        <f t="shared" ref="A181:A196" si="58">IF(ISNA(INDEX($A$37:$T$170,MATCH($B181,$B$37:$B$170,0),1)),"",INDEX($A$37:$T$170,MATCH($B181,$B$37:$B$170,0),1))</f>
        <v>UMR4101</v>
      </c>
      <c r="B181" s="166" t="s">
        <v>123</v>
      </c>
      <c r="C181" s="166"/>
      <c r="D181" s="166"/>
      <c r="E181" s="166"/>
      <c r="F181" s="166"/>
      <c r="G181" s="166"/>
      <c r="H181" s="166"/>
      <c r="I181" s="166"/>
      <c r="J181" s="20">
        <f t="shared" ref="J181:J196" si="59">IF(ISNA(INDEX($A$37:$T$170,MATCH($B181,$B$37:$B$170,0),10)),"",INDEX($A$37:$T$170,MATCH($B181,$B$37:$B$170,0),10))</f>
        <v>5</v>
      </c>
      <c r="K181" s="20">
        <f t="shared" ref="K181:K196" si="60">IF(ISNA(INDEX($A$37:$T$170,MATCH($B181,$B$37:$B$170,0),11)),"",INDEX($A$37:$T$170,MATCH($B181,$B$37:$B$170,0),11))</f>
        <v>2</v>
      </c>
      <c r="L181" s="20">
        <f t="shared" ref="L181:L196" si="61">IF(ISNA(INDEX($A$37:$T$170,MATCH($B181,$B$37:$B$170,0),12)),"",INDEX($A$37:$T$170,MATCH($B181,$B$37:$B$170,0),12))</f>
        <v>1</v>
      </c>
      <c r="M181" s="20">
        <f t="shared" ref="M181:M196" si="62">IF(ISNA(INDEX($A$37:$T$170,MATCH($B181,$B$37:$B$170,0),13)),"",INDEX($A$37:$T$170,MATCH($B181,$B$37:$B$170,0),13))</f>
        <v>0</v>
      </c>
      <c r="N181" s="20">
        <f t="shared" ref="N181:N196" si="63">IF(ISNA(INDEX($A$37:$T$170,MATCH($B181,$B$37:$B$170,0),14)),"",INDEX($A$37:$T$170,MATCH($B181,$B$37:$B$170,0),14))</f>
        <v>3</v>
      </c>
      <c r="O181" s="20">
        <f t="shared" ref="O181:O196" si="64">IF(ISNA(INDEX($A$37:$T$170,MATCH($B181,$B$37:$B$170,0),15)),"",INDEX($A$37:$T$170,MATCH($B181,$B$37:$B$170,0),15))</f>
        <v>6</v>
      </c>
      <c r="P181" s="20">
        <f t="shared" ref="P181:P196" si="65">IF(ISNA(INDEX($A$37:$T$170,MATCH($B181,$B$37:$B$170,0),16)),"",INDEX($A$37:$T$170,MATCH($B181,$B$37:$B$170,0),16))</f>
        <v>9</v>
      </c>
      <c r="Q181" s="30" t="str">
        <f t="shared" ref="Q181:Q196" si="66">IF(ISNA(INDEX($A$37:$T$170,MATCH($B181,$B$37:$B$170,0),17)),"",INDEX($A$37:$T$170,MATCH($B181,$B$37:$B$170,0),17))</f>
        <v>E</v>
      </c>
      <c r="R181" s="30">
        <f t="shared" ref="R181:R196" si="67">IF(ISNA(INDEX($A$37:$T$170,MATCH($B181,$B$37:$B$170,0),18)),"",INDEX($A$37:$T$170,MATCH($B181,$B$37:$B$170,0),18))</f>
        <v>0</v>
      </c>
      <c r="S181" s="30">
        <f t="shared" ref="S181:S196" si="68">IF(ISNA(INDEX($A$37:$T$170,MATCH($B181,$B$37:$B$170,0),19)),"",INDEX($A$37:$T$170,MATCH($B181,$B$37:$B$170,0),19))</f>
        <v>0</v>
      </c>
      <c r="T181" s="21" t="s">
        <v>37</v>
      </c>
    </row>
    <row r="182" spans="1:20">
      <c r="A182" s="34" t="str">
        <f t="shared" si="58"/>
        <v>UMR5105</v>
      </c>
      <c r="B182" s="166" t="s">
        <v>132</v>
      </c>
      <c r="C182" s="166"/>
      <c r="D182" s="166"/>
      <c r="E182" s="166"/>
      <c r="F182" s="166"/>
      <c r="G182" s="166"/>
      <c r="H182" s="166"/>
      <c r="I182" s="166"/>
      <c r="J182" s="20">
        <f t="shared" si="59"/>
        <v>5</v>
      </c>
      <c r="K182" s="20">
        <f t="shared" si="60"/>
        <v>2</v>
      </c>
      <c r="L182" s="20">
        <f t="shared" si="61"/>
        <v>1</v>
      </c>
      <c r="M182" s="20">
        <f t="shared" si="62"/>
        <v>0</v>
      </c>
      <c r="N182" s="20">
        <f t="shared" si="63"/>
        <v>3</v>
      </c>
      <c r="O182" s="20">
        <f t="shared" si="64"/>
        <v>6</v>
      </c>
      <c r="P182" s="20">
        <f t="shared" si="65"/>
        <v>9</v>
      </c>
      <c r="Q182" s="30" t="str">
        <f t="shared" si="66"/>
        <v>E</v>
      </c>
      <c r="R182" s="30">
        <f t="shared" si="67"/>
        <v>0</v>
      </c>
      <c r="S182" s="30">
        <f t="shared" si="68"/>
        <v>0</v>
      </c>
      <c r="T182" s="21" t="s">
        <v>37</v>
      </c>
    </row>
    <row r="183" spans="1:20">
      <c r="A183" s="34" t="str">
        <f t="shared" si="58"/>
        <v>UMR4206</v>
      </c>
      <c r="B183" s="166" t="s">
        <v>134</v>
      </c>
      <c r="C183" s="166"/>
      <c r="D183" s="166"/>
      <c r="E183" s="166"/>
      <c r="F183" s="166"/>
      <c r="G183" s="166"/>
      <c r="H183" s="166"/>
      <c r="I183" s="166"/>
      <c r="J183" s="20">
        <f t="shared" si="59"/>
        <v>7</v>
      </c>
      <c r="K183" s="20">
        <f t="shared" si="60"/>
        <v>2</v>
      </c>
      <c r="L183" s="20">
        <f t="shared" si="61"/>
        <v>1</v>
      </c>
      <c r="M183" s="20">
        <f t="shared" si="62"/>
        <v>0</v>
      </c>
      <c r="N183" s="20">
        <f t="shared" si="63"/>
        <v>3</v>
      </c>
      <c r="O183" s="20">
        <f t="shared" si="64"/>
        <v>10</v>
      </c>
      <c r="P183" s="20">
        <f t="shared" si="65"/>
        <v>13</v>
      </c>
      <c r="Q183" s="30" t="str">
        <f t="shared" si="66"/>
        <v>E</v>
      </c>
      <c r="R183" s="30">
        <f t="shared" si="67"/>
        <v>0</v>
      </c>
      <c r="S183" s="30">
        <f t="shared" si="68"/>
        <v>0</v>
      </c>
      <c r="T183" s="21" t="s">
        <v>37</v>
      </c>
    </row>
    <row r="184" spans="1:20">
      <c r="A184" s="34" t="str">
        <f t="shared" si="58"/>
        <v>UMR5105</v>
      </c>
      <c r="B184" s="166" t="s">
        <v>131</v>
      </c>
      <c r="C184" s="166"/>
      <c r="D184" s="166"/>
      <c r="E184" s="166"/>
      <c r="F184" s="166"/>
      <c r="G184" s="166"/>
      <c r="H184" s="166"/>
      <c r="I184" s="166"/>
      <c r="J184" s="20">
        <f t="shared" si="59"/>
        <v>5</v>
      </c>
      <c r="K184" s="20">
        <f t="shared" si="60"/>
        <v>2</v>
      </c>
      <c r="L184" s="20">
        <f t="shared" si="61"/>
        <v>1</v>
      </c>
      <c r="M184" s="20">
        <f t="shared" si="62"/>
        <v>0</v>
      </c>
      <c r="N184" s="20">
        <f t="shared" si="63"/>
        <v>3</v>
      </c>
      <c r="O184" s="20">
        <f t="shared" si="64"/>
        <v>6</v>
      </c>
      <c r="P184" s="20">
        <f t="shared" si="65"/>
        <v>9</v>
      </c>
      <c r="Q184" s="30" t="str">
        <f t="shared" si="66"/>
        <v>E</v>
      </c>
      <c r="R184" s="30">
        <f t="shared" si="67"/>
        <v>0</v>
      </c>
      <c r="S184" s="30">
        <f t="shared" si="68"/>
        <v>0</v>
      </c>
      <c r="T184" s="21" t="s">
        <v>37</v>
      </c>
    </row>
    <row r="185" spans="1:20">
      <c r="A185" s="34" t="str">
        <f t="shared" si="58"/>
        <v>UMR5103</v>
      </c>
      <c r="B185" s="166" t="s">
        <v>136</v>
      </c>
      <c r="C185" s="166"/>
      <c r="D185" s="166"/>
      <c r="E185" s="166"/>
      <c r="F185" s="166"/>
      <c r="G185" s="166"/>
      <c r="H185" s="166"/>
      <c r="I185" s="166"/>
      <c r="J185" s="20">
        <f t="shared" si="59"/>
        <v>7</v>
      </c>
      <c r="K185" s="20">
        <f t="shared" si="60"/>
        <v>2</v>
      </c>
      <c r="L185" s="20">
        <f t="shared" si="61"/>
        <v>1</v>
      </c>
      <c r="M185" s="20">
        <f t="shared" si="62"/>
        <v>0</v>
      </c>
      <c r="N185" s="20">
        <f t="shared" si="63"/>
        <v>3</v>
      </c>
      <c r="O185" s="20">
        <f t="shared" si="64"/>
        <v>10</v>
      </c>
      <c r="P185" s="20">
        <f t="shared" si="65"/>
        <v>13</v>
      </c>
      <c r="Q185" s="30">
        <f t="shared" si="66"/>
        <v>0</v>
      </c>
      <c r="R185" s="30" t="str">
        <f t="shared" si="67"/>
        <v>C</v>
      </c>
      <c r="S185" s="30">
        <f t="shared" si="68"/>
        <v>0</v>
      </c>
      <c r="T185" s="21" t="s">
        <v>37</v>
      </c>
    </row>
    <row r="186" spans="1:20">
      <c r="A186" s="34" t="str">
        <f t="shared" si="58"/>
        <v>UMR4312</v>
      </c>
      <c r="B186" s="166" t="s">
        <v>148</v>
      </c>
      <c r="C186" s="166"/>
      <c r="D186" s="166"/>
      <c r="E186" s="166"/>
      <c r="F186" s="166"/>
      <c r="G186" s="166"/>
      <c r="H186" s="166"/>
      <c r="I186" s="166"/>
      <c r="J186" s="20">
        <f t="shared" si="59"/>
        <v>6</v>
      </c>
      <c r="K186" s="20">
        <f t="shared" si="60"/>
        <v>2</v>
      </c>
      <c r="L186" s="20">
        <f t="shared" si="61"/>
        <v>1</v>
      </c>
      <c r="M186" s="20">
        <f t="shared" si="62"/>
        <v>0</v>
      </c>
      <c r="N186" s="20">
        <f t="shared" si="63"/>
        <v>3</v>
      </c>
      <c r="O186" s="20">
        <f t="shared" si="64"/>
        <v>8</v>
      </c>
      <c r="P186" s="20">
        <f t="shared" si="65"/>
        <v>11</v>
      </c>
      <c r="Q186" s="30" t="str">
        <f t="shared" si="66"/>
        <v>E</v>
      </c>
      <c r="R186" s="30">
        <f t="shared" si="67"/>
        <v>0</v>
      </c>
      <c r="S186" s="30">
        <f t="shared" si="68"/>
        <v>0</v>
      </c>
      <c r="T186" s="21" t="s">
        <v>37</v>
      </c>
    </row>
    <row r="187" spans="1:20">
      <c r="A187" s="34" t="str">
        <f t="shared" si="58"/>
        <v>UMR4416</v>
      </c>
      <c r="B187" s="166" t="s">
        <v>158</v>
      </c>
      <c r="C187" s="166"/>
      <c r="D187" s="166"/>
      <c r="E187" s="166"/>
      <c r="F187" s="166"/>
      <c r="G187" s="166"/>
      <c r="H187" s="166"/>
      <c r="I187" s="166"/>
      <c r="J187" s="20">
        <f t="shared" si="59"/>
        <v>8</v>
      </c>
      <c r="K187" s="20">
        <f t="shared" si="60"/>
        <v>2</v>
      </c>
      <c r="L187" s="20">
        <f t="shared" si="61"/>
        <v>2</v>
      </c>
      <c r="M187" s="20">
        <f t="shared" si="62"/>
        <v>0</v>
      </c>
      <c r="N187" s="20">
        <f t="shared" si="63"/>
        <v>4</v>
      </c>
      <c r="O187" s="20">
        <f t="shared" si="64"/>
        <v>13</v>
      </c>
      <c r="P187" s="20">
        <f t="shared" si="65"/>
        <v>17</v>
      </c>
      <c r="Q187" s="30" t="str">
        <f t="shared" si="66"/>
        <v>E</v>
      </c>
      <c r="R187" s="30">
        <f t="shared" si="67"/>
        <v>0</v>
      </c>
      <c r="S187" s="30">
        <f t="shared" si="68"/>
        <v>0</v>
      </c>
      <c r="T187" s="21" t="s">
        <v>37</v>
      </c>
    </row>
    <row r="188" spans="1:20" hidden="1">
      <c r="A188" s="34" t="str">
        <f t="shared" si="58"/>
        <v/>
      </c>
      <c r="B188" s="166"/>
      <c r="C188" s="166"/>
      <c r="D188" s="166"/>
      <c r="E188" s="166"/>
      <c r="F188" s="166"/>
      <c r="G188" s="166"/>
      <c r="H188" s="166"/>
      <c r="I188" s="166"/>
      <c r="J188" s="20" t="str">
        <f t="shared" si="59"/>
        <v/>
      </c>
      <c r="K188" s="20" t="str">
        <f t="shared" si="60"/>
        <v/>
      </c>
      <c r="L188" s="20" t="str">
        <f t="shared" si="61"/>
        <v/>
      </c>
      <c r="M188" s="20" t="str">
        <f t="shared" si="62"/>
        <v/>
      </c>
      <c r="N188" s="20" t="str">
        <f t="shared" si="63"/>
        <v/>
      </c>
      <c r="O188" s="20" t="str">
        <f t="shared" si="64"/>
        <v/>
      </c>
      <c r="P188" s="20" t="str">
        <f t="shared" si="65"/>
        <v/>
      </c>
      <c r="Q188" s="30" t="str">
        <f t="shared" si="66"/>
        <v/>
      </c>
      <c r="R188" s="30" t="str">
        <f t="shared" si="67"/>
        <v/>
      </c>
      <c r="S188" s="30" t="str">
        <f t="shared" si="68"/>
        <v/>
      </c>
      <c r="T188" s="21" t="s">
        <v>37</v>
      </c>
    </row>
    <row r="189" spans="1:20" hidden="1">
      <c r="A189" s="34" t="str">
        <f t="shared" si="58"/>
        <v/>
      </c>
      <c r="B189" s="166"/>
      <c r="C189" s="166"/>
      <c r="D189" s="166"/>
      <c r="E189" s="166"/>
      <c r="F189" s="166"/>
      <c r="G189" s="166"/>
      <c r="H189" s="166"/>
      <c r="I189" s="166"/>
      <c r="J189" s="20" t="str">
        <f t="shared" si="59"/>
        <v/>
      </c>
      <c r="K189" s="20" t="str">
        <f t="shared" si="60"/>
        <v/>
      </c>
      <c r="L189" s="20" t="str">
        <f t="shared" si="61"/>
        <v/>
      </c>
      <c r="M189" s="20" t="str">
        <f t="shared" si="62"/>
        <v/>
      </c>
      <c r="N189" s="20" t="str">
        <f t="shared" si="63"/>
        <v/>
      </c>
      <c r="O189" s="20" t="str">
        <f t="shared" si="64"/>
        <v/>
      </c>
      <c r="P189" s="20" t="str">
        <f t="shared" si="65"/>
        <v/>
      </c>
      <c r="Q189" s="30" t="str">
        <f t="shared" si="66"/>
        <v/>
      </c>
      <c r="R189" s="30" t="str">
        <f t="shared" si="67"/>
        <v/>
      </c>
      <c r="S189" s="30" t="str">
        <f t="shared" si="68"/>
        <v/>
      </c>
      <c r="T189" s="21" t="s">
        <v>37</v>
      </c>
    </row>
    <row r="190" spans="1:20" hidden="1">
      <c r="A190" s="34" t="str">
        <f t="shared" si="58"/>
        <v/>
      </c>
      <c r="B190" s="166"/>
      <c r="C190" s="166"/>
      <c r="D190" s="166"/>
      <c r="E190" s="166"/>
      <c r="F190" s="166"/>
      <c r="G190" s="166"/>
      <c r="H190" s="166"/>
      <c r="I190" s="166"/>
      <c r="J190" s="20" t="str">
        <f t="shared" si="59"/>
        <v/>
      </c>
      <c r="K190" s="20" t="str">
        <f t="shared" si="60"/>
        <v/>
      </c>
      <c r="L190" s="20" t="str">
        <f t="shared" si="61"/>
        <v/>
      </c>
      <c r="M190" s="20" t="str">
        <f t="shared" si="62"/>
        <v/>
      </c>
      <c r="N190" s="20" t="str">
        <f t="shared" si="63"/>
        <v/>
      </c>
      <c r="O190" s="20" t="str">
        <f t="shared" si="64"/>
        <v/>
      </c>
      <c r="P190" s="20" t="str">
        <f t="shared" si="65"/>
        <v/>
      </c>
      <c r="Q190" s="30" t="str">
        <f t="shared" si="66"/>
        <v/>
      </c>
      <c r="R190" s="30" t="str">
        <f t="shared" si="67"/>
        <v/>
      </c>
      <c r="S190" s="30" t="str">
        <f t="shared" si="68"/>
        <v/>
      </c>
      <c r="T190" s="21" t="s">
        <v>37</v>
      </c>
    </row>
    <row r="191" spans="1:20" hidden="1">
      <c r="A191" s="34" t="str">
        <f t="shared" si="58"/>
        <v/>
      </c>
      <c r="B191" s="166"/>
      <c r="C191" s="166"/>
      <c r="D191" s="166"/>
      <c r="E191" s="166"/>
      <c r="F191" s="166"/>
      <c r="G191" s="166"/>
      <c r="H191" s="166"/>
      <c r="I191" s="166"/>
      <c r="J191" s="20" t="str">
        <f t="shared" si="59"/>
        <v/>
      </c>
      <c r="K191" s="20" t="str">
        <f t="shared" si="60"/>
        <v/>
      </c>
      <c r="L191" s="20" t="str">
        <f t="shared" si="61"/>
        <v/>
      </c>
      <c r="M191" s="20" t="str">
        <f t="shared" si="62"/>
        <v/>
      </c>
      <c r="N191" s="20" t="str">
        <f t="shared" si="63"/>
        <v/>
      </c>
      <c r="O191" s="20" t="str">
        <f t="shared" si="64"/>
        <v/>
      </c>
      <c r="P191" s="20" t="str">
        <f t="shared" si="65"/>
        <v/>
      </c>
      <c r="Q191" s="30" t="str">
        <f t="shared" si="66"/>
        <v/>
      </c>
      <c r="R191" s="30" t="str">
        <f t="shared" si="67"/>
        <v/>
      </c>
      <c r="S191" s="30" t="str">
        <f t="shared" si="68"/>
        <v/>
      </c>
      <c r="T191" s="21" t="s">
        <v>37</v>
      </c>
    </row>
    <row r="192" spans="1:20" hidden="1">
      <c r="A192" s="34" t="str">
        <f t="shared" si="58"/>
        <v/>
      </c>
      <c r="B192" s="166"/>
      <c r="C192" s="166"/>
      <c r="D192" s="166"/>
      <c r="E192" s="166"/>
      <c r="F192" s="166"/>
      <c r="G192" s="166"/>
      <c r="H192" s="166"/>
      <c r="I192" s="166"/>
      <c r="J192" s="20" t="str">
        <f t="shared" si="59"/>
        <v/>
      </c>
      <c r="K192" s="20" t="str">
        <f t="shared" si="60"/>
        <v/>
      </c>
      <c r="L192" s="20" t="str">
        <f t="shared" si="61"/>
        <v/>
      </c>
      <c r="M192" s="20" t="str">
        <f t="shared" si="62"/>
        <v/>
      </c>
      <c r="N192" s="20" t="str">
        <f t="shared" si="63"/>
        <v/>
      </c>
      <c r="O192" s="20" t="str">
        <f t="shared" si="64"/>
        <v/>
      </c>
      <c r="P192" s="20" t="str">
        <f t="shared" si="65"/>
        <v/>
      </c>
      <c r="Q192" s="30" t="str">
        <f t="shared" si="66"/>
        <v/>
      </c>
      <c r="R192" s="30" t="str">
        <f t="shared" si="67"/>
        <v/>
      </c>
      <c r="S192" s="30" t="str">
        <f t="shared" si="68"/>
        <v/>
      </c>
      <c r="T192" s="21" t="s">
        <v>37</v>
      </c>
    </row>
    <row r="193" spans="1:20" hidden="1">
      <c r="A193" s="34" t="str">
        <f t="shared" si="58"/>
        <v/>
      </c>
      <c r="B193" s="166"/>
      <c r="C193" s="166"/>
      <c r="D193" s="166"/>
      <c r="E193" s="166"/>
      <c r="F193" s="166"/>
      <c r="G193" s="166"/>
      <c r="H193" s="166"/>
      <c r="I193" s="166"/>
      <c r="J193" s="20" t="str">
        <f t="shared" si="59"/>
        <v/>
      </c>
      <c r="K193" s="20" t="str">
        <f t="shared" si="60"/>
        <v/>
      </c>
      <c r="L193" s="20" t="str">
        <f t="shared" si="61"/>
        <v/>
      </c>
      <c r="M193" s="20" t="str">
        <f t="shared" si="62"/>
        <v/>
      </c>
      <c r="N193" s="20" t="str">
        <f t="shared" si="63"/>
        <v/>
      </c>
      <c r="O193" s="20" t="str">
        <f t="shared" si="64"/>
        <v/>
      </c>
      <c r="P193" s="20" t="str">
        <f t="shared" si="65"/>
        <v/>
      </c>
      <c r="Q193" s="30" t="str">
        <f t="shared" si="66"/>
        <v/>
      </c>
      <c r="R193" s="30" t="str">
        <f t="shared" si="67"/>
        <v/>
      </c>
      <c r="S193" s="30" t="str">
        <f t="shared" si="68"/>
        <v/>
      </c>
      <c r="T193" s="21" t="s">
        <v>37</v>
      </c>
    </row>
    <row r="194" spans="1:20" hidden="1">
      <c r="A194" s="34" t="str">
        <f t="shared" si="58"/>
        <v/>
      </c>
      <c r="B194" s="166"/>
      <c r="C194" s="166"/>
      <c r="D194" s="166"/>
      <c r="E194" s="166"/>
      <c r="F194" s="166"/>
      <c r="G194" s="166"/>
      <c r="H194" s="166"/>
      <c r="I194" s="166"/>
      <c r="J194" s="20" t="str">
        <f t="shared" si="59"/>
        <v/>
      </c>
      <c r="K194" s="20" t="str">
        <f t="shared" si="60"/>
        <v/>
      </c>
      <c r="L194" s="20" t="str">
        <f t="shared" si="61"/>
        <v/>
      </c>
      <c r="M194" s="20" t="str">
        <f t="shared" si="62"/>
        <v/>
      </c>
      <c r="N194" s="20" t="str">
        <f t="shared" si="63"/>
        <v/>
      </c>
      <c r="O194" s="20" t="str">
        <f t="shared" si="64"/>
        <v/>
      </c>
      <c r="P194" s="20" t="str">
        <f t="shared" si="65"/>
        <v/>
      </c>
      <c r="Q194" s="30" t="str">
        <f t="shared" si="66"/>
        <v/>
      </c>
      <c r="R194" s="30" t="str">
        <f t="shared" si="67"/>
        <v/>
      </c>
      <c r="S194" s="30" t="str">
        <f t="shared" si="68"/>
        <v/>
      </c>
      <c r="T194" s="21" t="s">
        <v>37</v>
      </c>
    </row>
    <row r="195" spans="1:20" hidden="1">
      <c r="A195" s="34" t="str">
        <f t="shared" si="58"/>
        <v/>
      </c>
      <c r="B195" s="166"/>
      <c r="C195" s="166"/>
      <c r="D195" s="166"/>
      <c r="E195" s="166"/>
      <c r="F195" s="166"/>
      <c r="G195" s="166"/>
      <c r="H195" s="166"/>
      <c r="I195" s="166"/>
      <c r="J195" s="20" t="str">
        <f t="shared" si="59"/>
        <v/>
      </c>
      <c r="K195" s="20" t="str">
        <f t="shared" si="60"/>
        <v/>
      </c>
      <c r="L195" s="20" t="str">
        <f t="shared" si="61"/>
        <v/>
      </c>
      <c r="M195" s="20" t="str">
        <f t="shared" si="62"/>
        <v/>
      </c>
      <c r="N195" s="20" t="str">
        <f t="shared" si="63"/>
        <v/>
      </c>
      <c r="O195" s="20" t="str">
        <f t="shared" si="64"/>
        <v/>
      </c>
      <c r="P195" s="20" t="str">
        <f t="shared" si="65"/>
        <v/>
      </c>
      <c r="Q195" s="30" t="str">
        <f t="shared" si="66"/>
        <v/>
      </c>
      <c r="R195" s="30" t="str">
        <f t="shared" si="67"/>
        <v/>
      </c>
      <c r="S195" s="30" t="str">
        <f t="shared" si="68"/>
        <v/>
      </c>
      <c r="T195" s="21" t="s">
        <v>37</v>
      </c>
    </row>
    <row r="196" spans="1:20" hidden="1">
      <c r="A196" s="34" t="str">
        <f t="shared" si="58"/>
        <v/>
      </c>
      <c r="B196" s="166"/>
      <c r="C196" s="166"/>
      <c r="D196" s="166"/>
      <c r="E196" s="166"/>
      <c r="F196" s="166"/>
      <c r="G196" s="166"/>
      <c r="H196" s="166"/>
      <c r="I196" s="166"/>
      <c r="J196" s="20" t="str">
        <f t="shared" si="59"/>
        <v/>
      </c>
      <c r="K196" s="20" t="str">
        <f t="shared" si="60"/>
        <v/>
      </c>
      <c r="L196" s="20" t="str">
        <f t="shared" si="61"/>
        <v/>
      </c>
      <c r="M196" s="20" t="str">
        <f t="shared" si="62"/>
        <v/>
      </c>
      <c r="N196" s="20" t="str">
        <f t="shared" si="63"/>
        <v/>
      </c>
      <c r="O196" s="20" t="str">
        <f t="shared" si="64"/>
        <v/>
      </c>
      <c r="P196" s="20" t="str">
        <f t="shared" si="65"/>
        <v/>
      </c>
      <c r="Q196" s="30" t="str">
        <f t="shared" si="66"/>
        <v/>
      </c>
      <c r="R196" s="30" t="str">
        <f t="shared" si="67"/>
        <v/>
      </c>
      <c r="S196" s="30" t="str">
        <f t="shared" si="68"/>
        <v/>
      </c>
      <c r="T196" s="21" t="s">
        <v>37</v>
      </c>
    </row>
    <row r="197" spans="1:20">
      <c r="A197" s="22" t="s">
        <v>25</v>
      </c>
      <c r="B197" s="173"/>
      <c r="C197" s="174"/>
      <c r="D197" s="174"/>
      <c r="E197" s="174"/>
      <c r="F197" s="174"/>
      <c r="G197" s="174"/>
      <c r="H197" s="174"/>
      <c r="I197" s="175"/>
      <c r="J197" s="24">
        <f>IF(ISNA(SUM(J181:J196)),"",SUM(J181:J196))</f>
        <v>43</v>
      </c>
      <c r="K197" s="24">
        <f t="shared" ref="K197:P197" si="69">SUM(K181:K196)</f>
        <v>14</v>
      </c>
      <c r="L197" s="24">
        <f t="shared" si="69"/>
        <v>8</v>
      </c>
      <c r="M197" s="24">
        <f t="shared" si="69"/>
        <v>0</v>
      </c>
      <c r="N197" s="24">
        <f t="shared" si="69"/>
        <v>22</v>
      </c>
      <c r="O197" s="24">
        <f t="shared" si="69"/>
        <v>59</v>
      </c>
      <c r="P197" s="24">
        <f t="shared" si="69"/>
        <v>81</v>
      </c>
      <c r="Q197" s="22">
        <f>COUNTIF(Q181:Q196,"E")</f>
        <v>6</v>
      </c>
      <c r="R197" s="22">
        <f>COUNTIF(R181:R196,"C")</f>
        <v>1</v>
      </c>
      <c r="S197" s="22">
        <f>COUNTIF(S181:S196,"VP")</f>
        <v>0</v>
      </c>
      <c r="T197" s="21"/>
    </row>
    <row r="198" spans="1:20" ht="17.25" customHeight="1">
      <c r="A198" s="106" t="s">
        <v>69</v>
      </c>
      <c r="B198" s="167"/>
      <c r="C198" s="167"/>
      <c r="D198" s="167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07"/>
    </row>
    <row r="199" spans="1:20" hidden="1">
      <c r="A199" s="34" t="str">
        <f>IF(ISNA(INDEX($A$37:$T$170,MATCH($B199,$B$37:$B$170,0),1)),"",INDEX($A$37:$T$170,MATCH($B199,$B$37:$B$170,0),1))</f>
        <v/>
      </c>
      <c r="B199" s="166"/>
      <c r="C199" s="166"/>
      <c r="D199" s="166"/>
      <c r="E199" s="166"/>
      <c r="F199" s="166"/>
      <c r="G199" s="166"/>
      <c r="H199" s="166"/>
      <c r="I199" s="166"/>
      <c r="J199" s="20" t="str">
        <f>IF(ISNA(INDEX($A$37:$T$170,MATCH($B199,$B$37:$B$170,0),10)),"",INDEX($A$37:$T$170,MATCH($B199,$B$37:$B$170,0),10))</f>
        <v/>
      </c>
      <c r="K199" s="20" t="str">
        <f>IF(ISNA(INDEX($A$37:$T$170,MATCH($B199,$B$37:$B$170,0),11)),"",INDEX($A$37:$T$170,MATCH($B199,$B$37:$B$170,0),11))</f>
        <v/>
      </c>
      <c r="L199" s="20" t="str">
        <f>IF(ISNA(INDEX($A$37:$T$170,MATCH($B199,$B$37:$B$170,0),12)),"",INDEX($A$37:$T$170,MATCH($B199,$B$37:$B$170,0),12))</f>
        <v/>
      </c>
      <c r="M199" s="20" t="str">
        <f>IF(ISNA(INDEX($A$37:$T$170,MATCH($B199,$B$37:$B$170,0),13)),"",INDEX($A$37:$T$170,MATCH($B199,$B$37:$B$170,0),13))</f>
        <v/>
      </c>
      <c r="N199" s="20" t="str">
        <f>IF(ISNA(INDEX($A$37:$T$170,MATCH($B199,$B$37:$B$170,0),14)),"",INDEX($A$37:$T$170,MATCH($B199,$B$37:$B$170,0),14))</f>
        <v/>
      </c>
      <c r="O199" s="20" t="str">
        <f>IF(ISNA(INDEX($A$37:$T$170,MATCH($B199,$B$37:$B$170,0),15)),"",INDEX($A$37:$T$170,MATCH($B199,$B$37:$B$170,0),15))</f>
        <v/>
      </c>
      <c r="P199" s="20" t="str">
        <f>IF(ISNA(INDEX($A$37:$T$170,MATCH($B199,$B$37:$B$170,0),16)),"",INDEX($A$37:$T$170,MATCH($B199,$B$37:$B$170,0),16))</f>
        <v/>
      </c>
      <c r="Q199" s="30" t="str">
        <f>IF(ISNA(INDEX($A$37:$T$170,MATCH($B199,$B$37:$B$170,0),17)),"",INDEX($A$37:$T$170,MATCH($B199,$B$37:$B$170,0),17))</f>
        <v/>
      </c>
      <c r="R199" s="30" t="str">
        <f>IF(ISNA(INDEX($A$37:$T$170,MATCH($B199,$B$37:$B$170,0),18)),"",INDEX($A$37:$T$170,MATCH($B199,$B$37:$B$170,0),18))</f>
        <v/>
      </c>
      <c r="S199" s="30" t="str">
        <f>IF(ISNA(INDEX($A$37:$T$170,MATCH($B199,$B$37:$B$170,0),19)),"",INDEX($A$37:$T$170,MATCH($B199,$B$37:$B$170,0),19))</f>
        <v/>
      </c>
      <c r="T199" s="21" t="s">
        <v>37</v>
      </c>
    </row>
    <row r="200" spans="1:20" hidden="1">
      <c r="A200" s="34" t="str">
        <f>IF(ISNA(INDEX($A$37:$T$170,MATCH($B200,$B$37:$B$170,0),1)),"",INDEX($A$37:$T$170,MATCH($B200,$B$37:$B$170,0),1))</f>
        <v/>
      </c>
      <c r="B200" s="166"/>
      <c r="C200" s="166"/>
      <c r="D200" s="166"/>
      <c r="E200" s="166"/>
      <c r="F200" s="166"/>
      <c r="G200" s="166"/>
      <c r="H200" s="166"/>
      <c r="I200" s="166"/>
      <c r="J200" s="20" t="str">
        <f>IF(ISNA(INDEX($A$37:$T$170,MATCH($B200,$B$37:$B$170,0),10)),"",INDEX($A$37:$T$170,MATCH($B200,$B$37:$B$170,0),10))</f>
        <v/>
      </c>
      <c r="K200" s="20" t="str">
        <f>IF(ISNA(INDEX($A$37:$T$170,MATCH($B200,$B$37:$B$170,0),11)),"",INDEX($A$37:$T$170,MATCH($B200,$B$37:$B$170,0),11))</f>
        <v/>
      </c>
      <c r="L200" s="20" t="str">
        <f>IF(ISNA(INDEX($A$37:$T$170,MATCH($B200,$B$37:$B$170,0),12)),"",INDEX($A$37:$T$170,MATCH($B200,$B$37:$B$170,0),12))</f>
        <v/>
      </c>
      <c r="M200" s="20" t="str">
        <f>IF(ISNA(INDEX($A$37:$T$170,MATCH($B200,$B$37:$B$170,0),13)),"",INDEX($A$37:$T$170,MATCH($B200,$B$37:$B$170,0),13))</f>
        <v/>
      </c>
      <c r="N200" s="20" t="str">
        <f>IF(ISNA(INDEX($A$37:$T$170,MATCH($B200,$B$37:$B$170,0),14)),"",INDEX($A$37:$T$170,MATCH($B200,$B$37:$B$170,0),14))</f>
        <v/>
      </c>
      <c r="O200" s="20" t="str">
        <f>IF(ISNA(INDEX($A$37:$T$170,MATCH($B200,$B$37:$B$170,0),15)),"",INDEX($A$37:$T$170,MATCH($B200,$B$37:$B$170,0),15))</f>
        <v/>
      </c>
      <c r="P200" s="20" t="str">
        <f>IF(ISNA(INDEX($A$37:$T$170,MATCH($B200,$B$37:$B$170,0),16)),"",INDEX($A$37:$T$170,MATCH($B200,$B$37:$B$170,0),16))</f>
        <v/>
      </c>
      <c r="Q200" s="30" t="str">
        <f>IF(ISNA(INDEX($A$37:$T$170,MATCH($B200,$B$37:$B$170,0),17)),"",INDEX($A$37:$T$170,MATCH($B200,$B$37:$B$170,0),17))</f>
        <v/>
      </c>
      <c r="R200" s="30" t="str">
        <f>IF(ISNA(INDEX($A$37:$T$170,MATCH($B200,$B$37:$B$170,0),18)),"",INDEX($A$37:$T$170,MATCH($B200,$B$37:$B$170,0),18))</f>
        <v/>
      </c>
      <c r="S200" s="30" t="str">
        <f>IF(ISNA(INDEX($A$37:$T$170,MATCH($B200,$B$37:$B$170,0),19)),"",INDEX($A$37:$T$170,MATCH($B200,$B$37:$B$170,0),19))</f>
        <v/>
      </c>
      <c r="T200" s="21" t="s">
        <v>37</v>
      </c>
    </row>
    <row r="201" spans="1:20" hidden="1">
      <c r="A201" s="34" t="str">
        <f>IF(ISNA(INDEX($A$37:$T$170,MATCH($B201,$B$37:$B$170,0),1)),"",INDEX($A$37:$T$170,MATCH($B201,$B$37:$B$170,0),1))</f>
        <v/>
      </c>
      <c r="B201" s="166"/>
      <c r="C201" s="166"/>
      <c r="D201" s="166"/>
      <c r="E201" s="166"/>
      <c r="F201" s="166"/>
      <c r="G201" s="166"/>
      <c r="H201" s="166"/>
      <c r="I201" s="166"/>
      <c r="J201" s="20" t="str">
        <f>IF(ISNA(INDEX($A$37:$T$170,MATCH($B201,$B$37:$B$170,0),10)),"",INDEX($A$37:$T$170,MATCH($B201,$B$37:$B$170,0),10))</f>
        <v/>
      </c>
      <c r="K201" s="20" t="str">
        <f>IF(ISNA(INDEX($A$37:$T$170,MATCH($B201,$B$37:$B$170,0),11)),"",INDEX($A$37:$T$170,MATCH($B201,$B$37:$B$170,0),11))</f>
        <v/>
      </c>
      <c r="L201" s="20" t="str">
        <f>IF(ISNA(INDEX($A$37:$T$170,MATCH($B201,$B$37:$B$170,0),12)),"",INDEX($A$37:$T$170,MATCH($B201,$B$37:$B$170,0),12))</f>
        <v/>
      </c>
      <c r="M201" s="20" t="str">
        <f>IF(ISNA(INDEX($A$37:$T$170,MATCH($B201,$B$37:$B$170,0),13)),"",INDEX($A$37:$T$170,MATCH($B201,$B$37:$B$170,0),13))</f>
        <v/>
      </c>
      <c r="N201" s="20" t="str">
        <f>IF(ISNA(INDEX($A$37:$T$170,MATCH($B201,$B$37:$B$170,0),14)),"",INDEX($A$37:$T$170,MATCH($B201,$B$37:$B$170,0),14))</f>
        <v/>
      </c>
      <c r="O201" s="20" t="str">
        <f>IF(ISNA(INDEX($A$37:$T$170,MATCH($B201,$B$37:$B$170,0),15)),"",INDEX($A$37:$T$170,MATCH($B201,$B$37:$B$170,0),15))</f>
        <v/>
      </c>
      <c r="P201" s="20" t="str">
        <f>IF(ISNA(INDEX($A$37:$T$170,MATCH($B201,$B$37:$B$170,0),16)),"",INDEX($A$37:$T$170,MATCH($B201,$B$37:$B$170,0),16))</f>
        <v/>
      </c>
      <c r="Q201" s="30" t="str">
        <f>IF(ISNA(INDEX($A$37:$T$170,MATCH($B201,$B$37:$B$170,0),17)),"",INDEX($A$37:$T$170,MATCH($B201,$B$37:$B$170,0),17))</f>
        <v/>
      </c>
      <c r="R201" s="30" t="str">
        <f>IF(ISNA(INDEX($A$37:$T$170,MATCH($B201,$B$37:$B$170,0),18)),"",INDEX($A$37:$T$170,MATCH($B201,$B$37:$B$170,0),18))</f>
        <v/>
      </c>
      <c r="S201" s="30" t="str">
        <f>IF(ISNA(INDEX($A$37:$T$170,MATCH($B201,$B$37:$B$170,0),19)),"",INDEX($A$37:$T$170,MATCH($B201,$B$37:$B$170,0),19))</f>
        <v/>
      </c>
      <c r="T201" s="21" t="s">
        <v>37</v>
      </c>
    </row>
    <row r="202" spans="1:20" hidden="1">
      <c r="A202" s="34" t="str">
        <f>IF(ISNA(INDEX($A$37:$T$170,MATCH($B202,$B$37:$B$170,0),1)),"",INDEX($A$37:$T$170,MATCH($B202,$B$37:$B$170,0),1))</f>
        <v/>
      </c>
      <c r="B202" s="166"/>
      <c r="C202" s="166"/>
      <c r="D202" s="166"/>
      <c r="E202" s="166"/>
      <c r="F202" s="166"/>
      <c r="G202" s="166"/>
      <c r="H202" s="166"/>
      <c r="I202" s="166"/>
      <c r="J202" s="20" t="str">
        <f>IF(ISNA(INDEX($A$37:$T$170,MATCH($B202,$B$37:$B$170,0),10)),"",INDEX($A$37:$T$170,MATCH($B202,$B$37:$B$170,0),10))</f>
        <v/>
      </c>
      <c r="K202" s="20" t="str">
        <f>IF(ISNA(INDEX($A$37:$T$170,MATCH($B202,$B$37:$B$170,0),11)),"",INDEX($A$37:$T$170,MATCH($B202,$B$37:$B$170,0),11))</f>
        <v/>
      </c>
      <c r="L202" s="20" t="str">
        <f>IF(ISNA(INDEX($A$37:$T$170,MATCH($B202,$B$37:$B$170,0),12)),"",INDEX($A$37:$T$170,MATCH($B202,$B$37:$B$170,0),12))</f>
        <v/>
      </c>
      <c r="M202" s="20" t="str">
        <f>IF(ISNA(INDEX($A$37:$T$170,MATCH($B202,$B$37:$B$170,0),13)),"",INDEX($A$37:$T$170,MATCH($B202,$B$37:$B$170,0),13))</f>
        <v/>
      </c>
      <c r="N202" s="20" t="str">
        <f>IF(ISNA(INDEX($A$37:$T$170,MATCH($B202,$B$37:$B$170,0),14)),"",INDEX($A$37:$T$170,MATCH($B202,$B$37:$B$170,0),14))</f>
        <v/>
      </c>
      <c r="O202" s="20" t="str">
        <f>IF(ISNA(INDEX($A$37:$T$170,MATCH($B202,$B$37:$B$170,0),15)),"",INDEX($A$37:$T$170,MATCH($B202,$B$37:$B$170,0),15))</f>
        <v/>
      </c>
      <c r="P202" s="20" t="str">
        <f>IF(ISNA(INDEX($A$37:$T$170,MATCH($B202,$B$37:$B$170,0),16)),"",INDEX($A$37:$T$170,MATCH($B202,$B$37:$B$170,0),16))</f>
        <v/>
      </c>
      <c r="Q202" s="30" t="str">
        <f>IF(ISNA(INDEX($A$37:$T$170,MATCH($B202,$B$37:$B$170,0),17)),"",INDEX($A$37:$T$170,MATCH($B202,$B$37:$B$170,0),17))</f>
        <v/>
      </c>
      <c r="R202" s="30" t="str">
        <f>IF(ISNA(INDEX($A$37:$T$170,MATCH($B202,$B$37:$B$170,0),18)),"",INDEX($A$37:$T$170,MATCH($B202,$B$37:$B$170,0),18))</f>
        <v/>
      </c>
      <c r="S202" s="30" t="str">
        <f>IF(ISNA(INDEX($A$37:$T$170,MATCH($B202,$B$37:$B$170,0),19)),"",INDEX($A$37:$T$170,MATCH($B202,$B$37:$B$170,0),19))</f>
        <v/>
      </c>
      <c r="T202" s="21" t="s">
        <v>37</v>
      </c>
    </row>
    <row r="203" spans="1:20">
      <c r="A203" s="22" t="s">
        <v>25</v>
      </c>
      <c r="B203" s="171"/>
      <c r="C203" s="171"/>
      <c r="D203" s="171"/>
      <c r="E203" s="171"/>
      <c r="F203" s="171"/>
      <c r="G203" s="171"/>
      <c r="H203" s="171"/>
      <c r="I203" s="171"/>
      <c r="J203" s="24">
        <f t="shared" ref="J203:P203" si="70">SUM(J199:J202)</f>
        <v>0</v>
      </c>
      <c r="K203" s="24">
        <f t="shared" si="70"/>
        <v>0</v>
      </c>
      <c r="L203" s="24">
        <f t="shared" si="70"/>
        <v>0</v>
      </c>
      <c r="M203" s="24">
        <f t="shared" si="70"/>
        <v>0</v>
      </c>
      <c r="N203" s="24">
        <f t="shared" si="70"/>
        <v>0</v>
      </c>
      <c r="O203" s="24">
        <f t="shared" si="70"/>
        <v>0</v>
      </c>
      <c r="P203" s="24">
        <f t="shared" si="70"/>
        <v>0</v>
      </c>
      <c r="Q203" s="22">
        <f>COUNTIF(Q199:Q202,"E")</f>
        <v>0</v>
      </c>
      <c r="R203" s="22">
        <f>COUNTIF(R199:R202,"C")</f>
        <v>0</v>
      </c>
      <c r="S203" s="22">
        <f>COUNTIF(S199:S202,"VP")</f>
        <v>0</v>
      </c>
      <c r="T203" s="23"/>
    </row>
    <row r="204" spans="1:20" ht="27" customHeight="1">
      <c r="A204" s="141" t="s">
        <v>79</v>
      </c>
      <c r="B204" s="142"/>
      <c r="C204" s="142"/>
      <c r="D204" s="142"/>
      <c r="E204" s="142"/>
      <c r="F204" s="142"/>
      <c r="G204" s="142"/>
      <c r="H204" s="142"/>
      <c r="I204" s="143"/>
      <c r="J204" s="24">
        <f t="shared" ref="J204:S204" si="71">SUM(J197,J203)</f>
        <v>43</v>
      </c>
      <c r="K204" s="24">
        <f t="shared" si="71"/>
        <v>14</v>
      </c>
      <c r="L204" s="24">
        <f t="shared" si="71"/>
        <v>8</v>
      </c>
      <c r="M204" s="24">
        <f t="shared" si="71"/>
        <v>0</v>
      </c>
      <c r="N204" s="24">
        <f t="shared" si="71"/>
        <v>22</v>
      </c>
      <c r="O204" s="24">
        <f t="shared" si="71"/>
        <v>59</v>
      </c>
      <c r="P204" s="24">
        <f t="shared" si="71"/>
        <v>81</v>
      </c>
      <c r="Q204" s="24">
        <f t="shared" si="71"/>
        <v>6</v>
      </c>
      <c r="R204" s="24">
        <f t="shared" si="71"/>
        <v>1</v>
      </c>
      <c r="S204" s="24">
        <f t="shared" si="71"/>
        <v>0</v>
      </c>
      <c r="T204" s="29">
        <v>7</v>
      </c>
    </row>
    <row r="205" spans="1:20">
      <c r="A205" s="144" t="s">
        <v>48</v>
      </c>
      <c r="B205" s="145"/>
      <c r="C205" s="145"/>
      <c r="D205" s="145"/>
      <c r="E205" s="145"/>
      <c r="F205" s="145"/>
      <c r="G205" s="145"/>
      <c r="H205" s="145"/>
      <c r="I205" s="145"/>
      <c r="J205" s="146"/>
      <c r="K205" s="24">
        <f t="shared" ref="K205:P205" si="72">K197*14+K203*12</f>
        <v>196</v>
      </c>
      <c r="L205" s="24">
        <f t="shared" si="72"/>
        <v>112</v>
      </c>
      <c r="M205" s="24">
        <f t="shared" si="72"/>
        <v>0</v>
      </c>
      <c r="N205" s="24">
        <f t="shared" si="72"/>
        <v>308</v>
      </c>
      <c r="O205" s="24">
        <f t="shared" si="72"/>
        <v>826</v>
      </c>
      <c r="P205" s="24">
        <f t="shared" si="72"/>
        <v>1134</v>
      </c>
      <c r="Q205" s="150"/>
      <c r="R205" s="151"/>
      <c r="S205" s="151"/>
      <c r="T205" s="152"/>
    </row>
    <row r="206" spans="1:20">
      <c r="A206" s="147"/>
      <c r="B206" s="148"/>
      <c r="C206" s="148"/>
      <c r="D206" s="148"/>
      <c r="E206" s="148"/>
      <c r="F206" s="148"/>
      <c r="G206" s="148"/>
      <c r="H206" s="148"/>
      <c r="I206" s="148"/>
      <c r="J206" s="149"/>
      <c r="K206" s="156">
        <f>SUM(K205:M205)</f>
        <v>308</v>
      </c>
      <c r="L206" s="157"/>
      <c r="M206" s="158"/>
      <c r="N206" s="159">
        <f>SUM(N205:O205)</f>
        <v>1134</v>
      </c>
      <c r="O206" s="160"/>
      <c r="P206" s="161"/>
      <c r="Q206" s="153"/>
      <c r="R206" s="154"/>
      <c r="S206" s="154"/>
      <c r="T206" s="155"/>
    </row>
    <row r="207" spans="1:20" ht="14" hidden="1" customHeight="1"/>
    <row r="208" spans="1:20" hidden="1">
      <c r="B208" s="2"/>
      <c r="C208" s="2"/>
      <c r="D208" s="2"/>
      <c r="E208" s="2"/>
      <c r="F208" s="2"/>
      <c r="G208" s="2"/>
      <c r="M208" s="8"/>
      <c r="N208" s="8"/>
      <c r="O208" s="8"/>
      <c r="P208" s="8"/>
      <c r="Q208" s="8"/>
      <c r="R208" s="8"/>
      <c r="S208" s="8"/>
    </row>
    <row r="209" spans="1:20" hidden="1">
      <c r="B209" s="8"/>
      <c r="C209" s="8"/>
      <c r="D209" s="8"/>
      <c r="E209" s="8"/>
      <c r="F209" s="8"/>
      <c r="G209" s="8"/>
      <c r="H209" s="17"/>
      <c r="I209" s="17"/>
      <c r="J209" s="17"/>
      <c r="M209" s="8"/>
      <c r="N209" s="8"/>
      <c r="O209" s="8"/>
      <c r="P209" s="8"/>
      <c r="Q209" s="8"/>
      <c r="R209" s="8"/>
      <c r="S209" s="8"/>
    </row>
    <row r="211" spans="1:20" ht="28.5" customHeight="1">
      <c r="A211" s="126" t="s">
        <v>110</v>
      </c>
      <c r="B211" s="179"/>
      <c r="C211" s="179"/>
      <c r="D211" s="179"/>
      <c r="E211" s="179"/>
      <c r="F211" s="179"/>
      <c r="G211" s="179"/>
      <c r="H211" s="179"/>
      <c r="I211" s="179"/>
      <c r="J211" s="179"/>
      <c r="K211" s="179"/>
      <c r="L211" s="179"/>
      <c r="M211" s="179"/>
      <c r="N211" s="179"/>
      <c r="O211" s="179"/>
      <c r="P211" s="179"/>
      <c r="Q211" s="179"/>
      <c r="R211" s="179"/>
      <c r="S211" s="179"/>
      <c r="T211" s="179"/>
    </row>
    <row r="212" spans="1:20" ht="27.75" customHeight="1">
      <c r="A212" s="171" t="s">
        <v>27</v>
      </c>
      <c r="B212" s="171" t="s">
        <v>26</v>
      </c>
      <c r="C212" s="171"/>
      <c r="D212" s="171"/>
      <c r="E212" s="171"/>
      <c r="F212" s="171"/>
      <c r="G212" s="171"/>
      <c r="H212" s="171"/>
      <c r="I212" s="171"/>
      <c r="J212" s="105" t="s">
        <v>40</v>
      </c>
      <c r="K212" s="105" t="s">
        <v>24</v>
      </c>
      <c r="L212" s="105"/>
      <c r="M212" s="105"/>
      <c r="N212" s="105" t="s">
        <v>41</v>
      </c>
      <c r="O212" s="105"/>
      <c r="P212" s="105"/>
      <c r="Q212" s="105" t="s">
        <v>23</v>
      </c>
      <c r="R212" s="105"/>
      <c r="S212" s="105"/>
      <c r="T212" s="105" t="s">
        <v>22</v>
      </c>
    </row>
    <row r="213" spans="1:20" ht="16.5" customHeight="1">
      <c r="A213" s="171"/>
      <c r="B213" s="171"/>
      <c r="C213" s="171"/>
      <c r="D213" s="171"/>
      <c r="E213" s="171"/>
      <c r="F213" s="171"/>
      <c r="G213" s="171"/>
      <c r="H213" s="171"/>
      <c r="I213" s="171"/>
      <c r="J213" s="105"/>
      <c r="K213" s="31" t="s">
        <v>28</v>
      </c>
      <c r="L213" s="31" t="s">
        <v>29</v>
      </c>
      <c r="M213" s="31" t="s">
        <v>30</v>
      </c>
      <c r="N213" s="31" t="s">
        <v>34</v>
      </c>
      <c r="O213" s="31" t="s">
        <v>7</v>
      </c>
      <c r="P213" s="31" t="s">
        <v>31</v>
      </c>
      <c r="Q213" s="31" t="s">
        <v>32</v>
      </c>
      <c r="R213" s="31" t="s">
        <v>28</v>
      </c>
      <c r="S213" s="31" t="s">
        <v>33</v>
      </c>
      <c r="T213" s="105"/>
    </row>
    <row r="214" spans="1:20" ht="17.25" customHeight="1">
      <c r="A214" s="106" t="s">
        <v>68</v>
      </c>
      <c r="B214" s="167"/>
      <c r="C214" s="167"/>
      <c r="D214" s="167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07"/>
    </row>
    <row r="215" spans="1:20">
      <c r="A215" s="34" t="str">
        <f t="shared" ref="A215:A229" si="73">IF(ISNA(INDEX($A$37:$T$170,MATCH($B215,$B$37:$B$170,0),1)),"",INDEX($A$37:$T$170,MATCH($B215,$B$37:$B$170,0),1))</f>
        <v>UMR4102</v>
      </c>
      <c r="B215" s="166" t="s">
        <v>125</v>
      </c>
      <c r="C215" s="166"/>
      <c r="D215" s="166"/>
      <c r="E215" s="166"/>
      <c r="F215" s="166"/>
      <c r="G215" s="166"/>
      <c r="H215" s="166"/>
      <c r="I215" s="166"/>
      <c r="J215" s="20">
        <f t="shared" ref="J215:J229" si="74">IF(ISNA(INDEX($A$37:$T$170,MATCH($B215,$B$37:$B$170,0),10)),"",INDEX($A$37:$T$170,MATCH($B215,$B$37:$B$170,0),10))</f>
        <v>5</v>
      </c>
      <c r="K215" s="20">
        <f t="shared" ref="K215:K229" si="75">IF(ISNA(INDEX($A$37:$T$170,MATCH($B215,$B$37:$B$170,0),11)),"",INDEX($A$37:$T$170,MATCH($B215,$B$37:$B$170,0),11))</f>
        <v>2</v>
      </c>
      <c r="L215" s="20">
        <f t="shared" ref="L215:L229" si="76">IF(ISNA(INDEX($A$37:$T$170,MATCH($B215,$B$37:$B$170,0),12)),"",INDEX($A$37:$T$170,MATCH($B215,$B$37:$B$170,0),12))</f>
        <v>1</v>
      </c>
      <c r="M215" s="20">
        <f t="shared" ref="M215:M229" si="77">IF(ISNA(INDEX($A$37:$T$170,MATCH($B215,$B$37:$B$170,0),13)),"",INDEX($A$37:$T$170,MATCH($B215,$B$37:$B$170,0),13))</f>
        <v>0</v>
      </c>
      <c r="N215" s="20">
        <f t="shared" ref="N215:N229" si="78">IF(ISNA(INDEX($A$37:$T$170,MATCH($B215,$B$37:$B$170,0),14)),"",INDEX($A$37:$T$170,MATCH($B215,$B$37:$B$170,0),14))</f>
        <v>3</v>
      </c>
      <c r="O215" s="20">
        <f t="shared" ref="O215:O229" si="79">IF(ISNA(INDEX($A$37:$T$170,MATCH($B215,$B$37:$B$170,0),15)),"",INDEX($A$37:$T$170,MATCH($B215,$B$37:$B$170,0),15))</f>
        <v>6</v>
      </c>
      <c r="P215" s="20">
        <f t="shared" ref="P215:P229" si="80">IF(ISNA(INDEX($A$37:$T$170,MATCH($B215,$B$37:$B$170,0),16)),"",INDEX($A$37:$T$170,MATCH($B215,$B$37:$B$170,0),16))</f>
        <v>9</v>
      </c>
      <c r="Q215" s="30" t="str">
        <f t="shared" ref="Q215:Q229" si="81">IF(ISNA(INDEX($A$37:$T$170,MATCH($B215,$B$37:$B$170,0),17)),"",INDEX($A$37:$T$170,MATCH($B215,$B$37:$B$170,0),17))</f>
        <v>E</v>
      </c>
      <c r="R215" s="30">
        <f t="shared" ref="R215:R229" si="82">IF(ISNA(INDEX($A$37:$T$170,MATCH($B215,$B$37:$B$170,0),18)),"",INDEX($A$37:$T$170,MATCH($B215,$B$37:$B$170,0),18))</f>
        <v>0</v>
      </c>
      <c r="S215" s="30">
        <f t="shared" ref="S215:S229" si="83">IF(ISNA(INDEX($A$37:$T$170,MATCH($B215,$B$37:$B$170,0),19)),"",INDEX($A$37:$T$170,MATCH($B215,$B$37:$B$170,0),19))</f>
        <v>0</v>
      </c>
      <c r="T215" s="21" t="s">
        <v>38</v>
      </c>
    </row>
    <row r="216" spans="1:20">
      <c r="A216" s="34" t="str">
        <f t="shared" si="73"/>
        <v>UMR4316</v>
      </c>
      <c r="B216" s="166" t="s">
        <v>175</v>
      </c>
      <c r="C216" s="166"/>
      <c r="D216" s="166"/>
      <c r="E216" s="166"/>
      <c r="F216" s="166"/>
      <c r="G216" s="166"/>
      <c r="H216" s="166"/>
      <c r="I216" s="166"/>
      <c r="J216" s="20">
        <f t="shared" si="74"/>
        <v>3</v>
      </c>
      <c r="K216" s="20">
        <f t="shared" si="75"/>
        <v>2</v>
      </c>
      <c r="L216" s="20">
        <f t="shared" si="76"/>
        <v>0</v>
      </c>
      <c r="M216" s="20">
        <f t="shared" si="77"/>
        <v>0</v>
      </c>
      <c r="N216" s="20">
        <f t="shared" si="78"/>
        <v>2</v>
      </c>
      <c r="O216" s="20">
        <f t="shared" si="79"/>
        <v>3</v>
      </c>
      <c r="P216" s="20">
        <f t="shared" si="80"/>
        <v>5</v>
      </c>
      <c r="Q216" s="30" t="str">
        <f t="shared" si="81"/>
        <v>E</v>
      </c>
      <c r="R216" s="30">
        <f t="shared" si="82"/>
        <v>0</v>
      </c>
      <c r="S216" s="30">
        <f t="shared" si="83"/>
        <v>0</v>
      </c>
      <c r="T216" s="21" t="s">
        <v>38</v>
      </c>
    </row>
    <row r="217" spans="1:20">
      <c r="A217" s="34" t="str">
        <f t="shared" si="73"/>
        <v>UMR4104</v>
      </c>
      <c r="B217" s="166" t="s">
        <v>140</v>
      </c>
      <c r="C217" s="166"/>
      <c r="D217" s="166"/>
      <c r="E217" s="166"/>
      <c r="F217" s="166"/>
      <c r="G217" s="166"/>
      <c r="H217" s="166"/>
      <c r="I217" s="166"/>
      <c r="J217" s="20">
        <f t="shared" si="74"/>
        <v>5</v>
      </c>
      <c r="K217" s="20">
        <f t="shared" si="75"/>
        <v>2</v>
      </c>
      <c r="L217" s="20">
        <f t="shared" si="76"/>
        <v>1</v>
      </c>
      <c r="M217" s="20">
        <f t="shared" si="77"/>
        <v>0</v>
      </c>
      <c r="N217" s="20">
        <f t="shared" si="78"/>
        <v>3</v>
      </c>
      <c r="O217" s="20">
        <f t="shared" si="79"/>
        <v>6</v>
      </c>
      <c r="P217" s="20">
        <f t="shared" si="80"/>
        <v>9</v>
      </c>
      <c r="Q217" s="30" t="str">
        <f t="shared" si="81"/>
        <v>E</v>
      </c>
      <c r="R217" s="30">
        <f t="shared" si="82"/>
        <v>0</v>
      </c>
      <c r="S217" s="30">
        <f t="shared" si="83"/>
        <v>0</v>
      </c>
      <c r="T217" s="21" t="s">
        <v>38</v>
      </c>
    </row>
    <row r="218" spans="1:20">
      <c r="A218" s="34" t="str">
        <f t="shared" si="73"/>
        <v>UMR4209</v>
      </c>
      <c r="B218" s="166" t="s">
        <v>129</v>
      </c>
      <c r="C218" s="166"/>
      <c r="D218" s="166"/>
      <c r="E218" s="166"/>
      <c r="F218" s="166"/>
      <c r="G218" s="166"/>
      <c r="H218" s="166"/>
      <c r="I218" s="166"/>
      <c r="J218" s="20">
        <f t="shared" si="74"/>
        <v>5</v>
      </c>
      <c r="K218" s="20">
        <f t="shared" si="75"/>
        <v>2</v>
      </c>
      <c r="L218" s="20">
        <f t="shared" si="76"/>
        <v>1</v>
      </c>
      <c r="M218" s="20">
        <f t="shared" si="77"/>
        <v>0</v>
      </c>
      <c r="N218" s="20">
        <f t="shared" si="78"/>
        <v>3</v>
      </c>
      <c r="O218" s="20">
        <f t="shared" si="79"/>
        <v>6</v>
      </c>
      <c r="P218" s="20">
        <f t="shared" si="80"/>
        <v>9</v>
      </c>
      <c r="Q218" s="30" t="str">
        <f t="shared" si="81"/>
        <v>E</v>
      </c>
      <c r="R218" s="30">
        <f t="shared" si="82"/>
        <v>0</v>
      </c>
      <c r="S218" s="30">
        <f t="shared" si="83"/>
        <v>0</v>
      </c>
      <c r="T218" s="21" t="s">
        <v>38</v>
      </c>
    </row>
    <row r="219" spans="1:20">
      <c r="A219" s="34" t="str">
        <f t="shared" si="73"/>
        <v>UMR4210</v>
      </c>
      <c r="B219" s="166" t="s">
        <v>142</v>
      </c>
      <c r="C219" s="166"/>
      <c r="D219" s="166"/>
      <c r="E219" s="166"/>
      <c r="F219" s="166"/>
      <c r="G219" s="166"/>
      <c r="H219" s="166"/>
      <c r="I219" s="166"/>
      <c r="J219" s="20">
        <f t="shared" si="74"/>
        <v>3</v>
      </c>
      <c r="K219" s="20">
        <f t="shared" si="75"/>
        <v>0</v>
      </c>
      <c r="L219" s="20">
        <f t="shared" si="76"/>
        <v>4</v>
      </c>
      <c r="M219" s="20">
        <f t="shared" si="77"/>
        <v>0</v>
      </c>
      <c r="N219" s="20">
        <f t="shared" si="78"/>
        <v>4</v>
      </c>
      <c r="O219" s="20">
        <f t="shared" si="79"/>
        <v>1</v>
      </c>
      <c r="P219" s="20">
        <f t="shared" si="80"/>
        <v>5</v>
      </c>
      <c r="Q219" s="30">
        <f t="shared" si="81"/>
        <v>0</v>
      </c>
      <c r="R219" s="30" t="str">
        <f t="shared" si="82"/>
        <v>C</v>
      </c>
      <c r="S219" s="30">
        <f t="shared" si="83"/>
        <v>0</v>
      </c>
      <c r="T219" s="21" t="s">
        <v>38</v>
      </c>
    </row>
    <row r="220" spans="1:20">
      <c r="A220" s="34" t="str">
        <f t="shared" si="73"/>
        <v>UME4311</v>
      </c>
      <c r="B220" s="166" t="s">
        <v>146</v>
      </c>
      <c r="C220" s="166"/>
      <c r="D220" s="166"/>
      <c r="E220" s="166"/>
      <c r="F220" s="166"/>
      <c r="G220" s="166"/>
      <c r="H220" s="166"/>
      <c r="I220" s="166"/>
      <c r="J220" s="20">
        <f t="shared" si="74"/>
        <v>6</v>
      </c>
      <c r="K220" s="20">
        <f t="shared" si="75"/>
        <v>2</v>
      </c>
      <c r="L220" s="20">
        <f t="shared" si="76"/>
        <v>1</v>
      </c>
      <c r="M220" s="20">
        <f t="shared" si="77"/>
        <v>0</v>
      </c>
      <c r="N220" s="20">
        <f t="shared" si="78"/>
        <v>3</v>
      </c>
      <c r="O220" s="20">
        <f t="shared" si="79"/>
        <v>8</v>
      </c>
      <c r="P220" s="20">
        <f t="shared" si="80"/>
        <v>11</v>
      </c>
      <c r="Q220" s="30" t="str">
        <f t="shared" si="81"/>
        <v>E</v>
      </c>
      <c r="R220" s="30">
        <f t="shared" si="82"/>
        <v>0</v>
      </c>
      <c r="S220" s="30">
        <f t="shared" si="83"/>
        <v>0</v>
      </c>
      <c r="T220" s="21" t="s">
        <v>38</v>
      </c>
    </row>
    <row r="221" spans="1:20">
      <c r="A221" s="34" t="str">
        <f t="shared" si="73"/>
        <v>UMR4313</v>
      </c>
      <c r="B221" s="166" t="s">
        <v>150</v>
      </c>
      <c r="C221" s="166"/>
      <c r="D221" s="166"/>
      <c r="E221" s="166"/>
      <c r="F221" s="166"/>
      <c r="G221" s="166"/>
      <c r="H221" s="166"/>
      <c r="I221" s="166"/>
      <c r="J221" s="20">
        <f t="shared" si="74"/>
        <v>6</v>
      </c>
      <c r="K221" s="20">
        <f t="shared" si="75"/>
        <v>2</v>
      </c>
      <c r="L221" s="20">
        <f t="shared" si="76"/>
        <v>1</v>
      </c>
      <c r="M221" s="20">
        <f t="shared" si="77"/>
        <v>0</v>
      </c>
      <c r="N221" s="20">
        <f t="shared" si="78"/>
        <v>3</v>
      </c>
      <c r="O221" s="20">
        <f t="shared" si="79"/>
        <v>8</v>
      </c>
      <c r="P221" s="20">
        <f t="shared" si="80"/>
        <v>11</v>
      </c>
      <c r="Q221" s="30" t="str">
        <f t="shared" si="81"/>
        <v>E</v>
      </c>
      <c r="R221" s="30">
        <f t="shared" si="82"/>
        <v>0</v>
      </c>
      <c r="S221" s="30">
        <f t="shared" si="83"/>
        <v>0</v>
      </c>
      <c r="T221" s="21" t="s">
        <v>38</v>
      </c>
    </row>
    <row r="222" spans="1:20">
      <c r="A222" s="34" t="str">
        <f t="shared" si="73"/>
        <v>UMR4315</v>
      </c>
      <c r="B222" s="166" t="s">
        <v>154</v>
      </c>
      <c r="C222" s="166"/>
      <c r="D222" s="166"/>
      <c r="E222" s="166"/>
      <c r="F222" s="166"/>
      <c r="G222" s="166"/>
      <c r="H222" s="166"/>
      <c r="I222" s="166"/>
      <c r="J222" s="20">
        <f t="shared" si="74"/>
        <v>4</v>
      </c>
      <c r="K222" s="20">
        <f t="shared" si="75"/>
        <v>0</v>
      </c>
      <c r="L222" s="20">
        <f t="shared" si="76"/>
        <v>4</v>
      </c>
      <c r="M222" s="20">
        <f t="shared" si="77"/>
        <v>0</v>
      </c>
      <c r="N222" s="20">
        <f t="shared" si="78"/>
        <v>4</v>
      </c>
      <c r="O222" s="20">
        <f t="shared" si="79"/>
        <v>3</v>
      </c>
      <c r="P222" s="20">
        <f t="shared" si="80"/>
        <v>7</v>
      </c>
      <c r="Q222" s="30">
        <f t="shared" si="81"/>
        <v>0</v>
      </c>
      <c r="R222" s="30" t="str">
        <f t="shared" si="82"/>
        <v>C</v>
      </c>
      <c r="S222" s="30">
        <f t="shared" si="83"/>
        <v>0</v>
      </c>
      <c r="T222" s="21" t="s">
        <v>38</v>
      </c>
    </row>
    <row r="223" spans="1:20" hidden="1">
      <c r="A223" s="34" t="str">
        <f t="shared" si="73"/>
        <v/>
      </c>
      <c r="B223" s="166"/>
      <c r="C223" s="166"/>
      <c r="D223" s="166"/>
      <c r="E223" s="166"/>
      <c r="F223" s="166"/>
      <c r="G223" s="166"/>
      <c r="H223" s="166"/>
      <c r="I223" s="166"/>
      <c r="J223" s="20" t="str">
        <f t="shared" si="74"/>
        <v/>
      </c>
      <c r="K223" s="20" t="str">
        <f t="shared" si="75"/>
        <v/>
      </c>
      <c r="L223" s="20" t="str">
        <f t="shared" si="76"/>
        <v/>
      </c>
      <c r="M223" s="20" t="str">
        <f t="shared" si="77"/>
        <v/>
      </c>
      <c r="N223" s="20" t="str">
        <f t="shared" si="78"/>
        <v/>
      </c>
      <c r="O223" s="20" t="str">
        <f t="shared" si="79"/>
        <v/>
      </c>
      <c r="P223" s="20" t="str">
        <f t="shared" si="80"/>
        <v/>
      </c>
      <c r="Q223" s="30" t="str">
        <f t="shared" si="81"/>
        <v/>
      </c>
      <c r="R223" s="30" t="str">
        <f t="shared" si="82"/>
        <v/>
      </c>
      <c r="S223" s="30" t="str">
        <f t="shared" si="83"/>
        <v/>
      </c>
      <c r="T223" s="21" t="s">
        <v>38</v>
      </c>
    </row>
    <row r="224" spans="1:20" hidden="1">
      <c r="A224" s="34" t="str">
        <f t="shared" si="73"/>
        <v/>
      </c>
      <c r="B224" s="166"/>
      <c r="C224" s="166"/>
      <c r="D224" s="166"/>
      <c r="E224" s="166"/>
      <c r="F224" s="166"/>
      <c r="G224" s="166"/>
      <c r="H224" s="166"/>
      <c r="I224" s="166"/>
      <c r="J224" s="20" t="str">
        <f t="shared" si="74"/>
        <v/>
      </c>
      <c r="K224" s="20" t="str">
        <f t="shared" si="75"/>
        <v/>
      </c>
      <c r="L224" s="20" t="str">
        <f t="shared" si="76"/>
        <v/>
      </c>
      <c r="M224" s="20" t="str">
        <f t="shared" si="77"/>
        <v/>
      </c>
      <c r="N224" s="20" t="str">
        <f t="shared" si="78"/>
        <v/>
      </c>
      <c r="O224" s="20" t="str">
        <f t="shared" si="79"/>
        <v/>
      </c>
      <c r="P224" s="20" t="str">
        <f t="shared" si="80"/>
        <v/>
      </c>
      <c r="Q224" s="30" t="str">
        <f t="shared" si="81"/>
        <v/>
      </c>
      <c r="R224" s="30" t="str">
        <f t="shared" si="82"/>
        <v/>
      </c>
      <c r="S224" s="30" t="str">
        <f t="shared" si="83"/>
        <v/>
      </c>
      <c r="T224" s="21" t="s">
        <v>38</v>
      </c>
    </row>
    <row r="225" spans="1:20" hidden="1">
      <c r="A225" s="34" t="str">
        <f t="shared" si="73"/>
        <v/>
      </c>
      <c r="B225" s="166"/>
      <c r="C225" s="166"/>
      <c r="D225" s="166"/>
      <c r="E225" s="166"/>
      <c r="F225" s="166"/>
      <c r="G225" s="166"/>
      <c r="H225" s="166"/>
      <c r="I225" s="166"/>
      <c r="J225" s="20" t="str">
        <f t="shared" si="74"/>
        <v/>
      </c>
      <c r="K225" s="20" t="str">
        <f t="shared" si="75"/>
        <v/>
      </c>
      <c r="L225" s="20" t="str">
        <f t="shared" si="76"/>
        <v/>
      </c>
      <c r="M225" s="20" t="str">
        <f t="shared" si="77"/>
        <v/>
      </c>
      <c r="N225" s="20" t="str">
        <f t="shared" si="78"/>
        <v/>
      </c>
      <c r="O225" s="20" t="str">
        <f t="shared" si="79"/>
        <v/>
      </c>
      <c r="P225" s="20" t="str">
        <f t="shared" si="80"/>
        <v/>
      </c>
      <c r="Q225" s="30" t="str">
        <f t="shared" si="81"/>
        <v/>
      </c>
      <c r="R225" s="30" t="str">
        <f t="shared" si="82"/>
        <v/>
      </c>
      <c r="S225" s="30" t="str">
        <f t="shared" si="83"/>
        <v/>
      </c>
      <c r="T225" s="21" t="s">
        <v>38</v>
      </c>
    </row>
    <row r="226" spans="1:20" hidden="1">
      <c r="A226" s="34" t="str">
        <f t="shared" si="73"/>
        <v/>
      </c>
      <c r="B226" s="166"/>
      <c r="C226" s="166"/>
      <c r="D226" s="166"/>
      <c r="E226" s="166"/>
      <c r="F226" s="166"/>
      <c r="G226" s="166"/>
      <c r="H226" s="166"/>
      <c r="I226" s="166"/>
      <c r="J226" s="20" t="str">
        <f t="shared" si="74"/>
        <v/>
      </c>
      <c r="K226" s="20" t="str">
        <f t="shared" si="75"/>
        <v/>
      </c>
      <c r="L226" s="20" t="str">
        <f t="shared" si="76"/>
        <v/>
      </c>
      <c r="M226" s="20" t="str">
        <f t="shared" si="77"/>
        <v/>
      </c>
      <c r="N226" s="20" t="str">
        <f t="shared" si="78"/>
        <v/>
      </c>
      <c r="O226" s="20" t="str">
        <f t="shared" si="79"/>
        <v/>
      </c>
      <c r="P226" s="20" t="str">
        <f t="shared" si="80"/>
        <v/>
      </c>
      <c r="Q226" s="30" t="str">
        <f t="shared" si="81"/>
        <v/>
      </c>
      <c r="R226" s="30" t="str">
        <f t="shared" si="82"/>
        <v/>
      </c>
      <c r="S226" s="30" t="str">
        <f t="shared" si="83"/>
        <v/>
      </c>
      <c r="T226" s="21" t="s">
        <v>38</v>
      </c>
    </row>
    <row r="227" spans="1:20" hidden="1">
      <c r="A227" s="34" t="str">
        <f t="shared" si="73"/>
        <v/>
      </c>
      <c r="B227" s="166"/>
      <c r="C227" s="166"/>
      <c r="D227" s="166"/>
      <c r="E227" s="166"/>
      <c r="F227" s="166"/>
      <c r="G227" s="166"/>
      <c r="H227" s="166"/>
      <c r="I227" s="166"/>
      <c r="J227" s="20" t="str">
        <f t="shared" si="74"/>
        <v/>
      </c>
      <c r="K227" s="20" t="str">
        <f t="shared" si="75"/>
        <v/>
      </c>
      <c r="L227" s="20" t="str">
        <f t="shared" si="76"/>
        <v/>
      </c>
      <c r="M227" s="20" t="str">
        <f t="shared" si="77"/>
        <v/>
      </c>
      <c r="N227" s="20" t="str">
        <f t="shared" si="78"/>
        <v/>
      </c>
      <c r="O227" s="20" t="str">
        <f t="shared" si="79"/>
        <v/>
      </c>
      <c r="P227" s="20" t="str">
        <f t="shared" si="80"/>
        <v/>
      </c>
      <c r="Q227" s="30" t="str">
        <f t="shared" si="81"/>
        <v/>
      </c>
      <c r="R227" s="30" t="str">
        <f t="shared" si="82"/>
        <v/>
      </c>
      <c r="S227" s="30" t="str">
        <f t="shared" si="83"/>
        <v/>
      </c>
      <c r="T227" s="21" t="s">
        <v>38</v>
      </c>
    </row>
    <row r="228" spans="1:20" hidden="1">
      <c r="A228" s="34" t="str">
        <f t="shared" si="73"/>
        <v/>
      </c>
      <c r="B228" s="166"/>
      <c r="C228" s="166"/>
      <c r="D228" s="166"/>
      <c r="E228" s="166"/>
      <c r="F228" s="166"/>
      <c r="G228" s="166"/>
      <c r="H228" s="166"/>
      <c r="I228" s="166"/>
      <c r="J228" s="20" t="str">
        <f t="shared" si="74"/>
        <v/>
      </c>
      <c r="K228" s="20" t="str">
        <f t="shared" si="75"/>
        <v/>
      </c>
      <c r="L228" s="20" t="str">
        <f t="shared" si="76"/>
        <v/>
      </c>
      <c r="M228" s="20" t="str">
        <f t="shared" si="77"/>
        <v/>
      </c>
      <c r="N228" s="20" t="str">
        <f t="shared" si="78"/>
        <v/>
      </c>
      <c r="O228" s="20" t="str">
        <f t="shared" si="79"/>
        <v/>
      </c>
      <c r="P228" s="20" t="str">
        <f t="shared" si="80"/>
        <v/>
      </c>
      <c r="Q228" s="30" t="str">
        <f t="shared" si="81"/>
        <v/>
      </c>
      <c r="R228" s="30" t="str">
        <f t="shared" si="82"/>
        <v/>
      </c>
      <c r="S228" s="30" t="str">
        <f t="shared" si="83"/>
        <v/>
      </c>
      <c r="T228" s="21" t="s">
        <v>38</v>
      </c>
    </row>
    <row r="229" spans="1:20" hidden="1">
      <c r="A229" s="34" t="str">
        <f t="shared" si="73"/>
        <v/>
      </c>
      <c r="B229" s="166"/>
      <c r="C229" s="166"/>
      <c r="D229" s="166"/>
      <c r="E229" s="166"/>
      <c r="F229" s="166"/>
      <c r="G229" s="166"/>
      <c r="H229" s="166"/>
      <c r="I229" s="166"/>
      <c r="J229" s="20" t="str">
        <f t="shared" si="74"/>
        <v/>
      </c>
      <c r="K229" s="20" t="str">
        <f t="shared" si="75"/>
        <v/>
      </c>
      <c r="L229" s="20" t="str">
        <f t="shared" si="76"/>
        <v/>
      </c>
      <c r="M229" s="20" t="str">
        <f t="shared" si="77"/>
        <v/>
      </c>
      <c r="N229" s="20" t="str">
        <f t="shared" si="78"/>
        <v/>
      </c>
      <c r="O229" s="20" t="str">
        <f t="shared" si="79"/>
        <v/>
      </c>
      <c r="P229" s="20" t="str">
        <f t="shared" si="80"/>
        <v/>
      </c>
      <c r="Q229" s="30" t="str">
        <f t="shared" si="81"/>
        <v/>
      </c>
      <c r="R229" s="30" t="str">
        <f t="shared" si="82"/>
        <v/>
      </c>
      <c r="S229" s="30" t="str">
        <f t="shared" si="83"/>
        <v/>
      </c>
      <c r="T229" s="21" t="s">
        <v>38</v>
      </c>
    </row>
    <row r="230" spans="1:20">
      <c r="A230" s="22" t="s">
        <v>25</v>
      </c>
      <c r="B230" s="173"/>
      <c r="C230" s="174"/>
      <c r="D230" s="174"/>
      <c r="E230" s="174"/>
      <c r="F230" s="174"/>
      <c r="G230" s="174"/>
      <c r="H230" s="174"/>
      <c r="I230" s="175"/>
      <c r="J230" s="24">
        <f t="shared" ref="J230:P230" si="84">SUM(J215:J229)</f>
        <v>37</v>
      </c>
      <c r="K230" s="24">
        <f t="shared" si="84"/>
        <v>12</v>
      </c>
      <c r="L230" s="24">
        <f t="shared" si="84"/>
        <v>13</v>
      </c>
      <c r="M230" s="24">
        <f t="shared" si="84"/>
        <v>0</v>
      </c>
      <c r="N230" s="24">
        <f t="shared" si="84"/>
        <v>25</v>
      </c>
      <c r="O230" s="24">
        <f t="shared" si="84"/>
        <v>41</v>
      </c>
      <c r="P230" s="24">
        <f t="shared" si="84"/>
        <v>66</v>
      </c>
      <c r="Q230" s="22">
        <f>COUNTIF(Q215:Q229,"E")</f>
        <v>6</v>
      </c>
      <c r="R230" s="22">
        <f>COUNTIF(R215:R229,"C")</f>
        <v>2</v>
      </c>
      <c r="S230" s="22">
        <f>COUNTIF(S215:S229,"VP")</f>
        <v>0</v>
      </c>
      <c r="T230" s="19"/>
    </row>
    <row r="231" spans="1:20" ht="18.75" customHeight="1">
      <c r="A231" s="106" t="s">
        <v>69</v>
      </c>
      <c r="B231" s="167"/>
      <c r="C231" s="167"/>
      <c r="D231" s="167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07"/>
    </row>
    <row r="232" spans="1:20">
      <c r="A232" s="34" t="str">
        <f>IF(ISNA(INDEX($A$37:$T$170,MATCH($B232,$B$37:$B$170,0),1)),"",INDEX($A$37:$T$170,MATCH($B232,$B$37:$B$170,0),1))</f>
        <v>UMR4417</v>
      </c>
      <c r="B232" s="166" t="s">
        <v>160</v>
      </c>
      <c r="C232" s="166"/>
      <c r="D232" s="166"/>
      <c r="E232" s="166"/>
      <c r="F232" s="166"/>
      <c r="G232" s="166"/>
      <c r="H232" s="166"/>
      <c r="I232" s="166"/>
      <c r="J232" s="20">
        <f>IF(ISNA(INDEX($A$37:$T$170,MATCH($B232,$B$37:$B$170,0),10)),"",INDEX($A$37:$T$170,MATCH($B232,$B$37:$B$170,0),10))</f>
        <v>8</v>
      </c>
      <c r="K232" s="20">
        <f>IF(ISNA(INDEX($A$37:$T$170,MATCH($B232,$B$37:$B$170,0),11)),"",INDEX($A$37:$T$170,MATCH($B232,$B$37:$B$170,0),11))</f>
        <v>2</v>
      </c>
      <c r="L232" s="20">
        <f>IF(ISNA(INDEX($A$37:$T$170,MATCH($B232,$B$37:$B$170,0),12)),"",INDEX($A$37:$T$170,MATCH($B232,$B$37:$B$170,0),12))</f>
        <v>2</v>
      </c>
      <c r="M232" s="20">
        <f>IF(ISNA(INDEX($A$37:$T$170,MATCH($B232,$B$37:$B$170,0),13)),"",INDEX($A$37:$T$170,MATCH($B232,$B$37:$B$170,0),13))</f>
        <v>0</v>
      </c>
      <c r="N232" s="20">
        <f>IF(ISNA(INDEX($A$37:$T$170,MATCH($B232,$B$37:$B$170,0),14)),"",INDEX($A$37:$T$170,MATCH($B232,$B$37:$B$170,0),14))</f>
        <v>4</v>
      </c>
      <c r="O232" s="20">
        <f>IF(ISNA(INDEX($A$37:$T$170,MATCH($B232,$B$37:$B$170,0),15)),"",INDEX($A$37:$T$170,MATCH($B232,$B$37:$B$170,0),15))</f>
        <v>13</v>
      </c>
      <c r="P232" s="20">
        <f>IF(ISNA(INDEX($A$37:$T$170,MATCH($B232,$B$37:$B$170,0),16)),"",INDEX($A$37:$T$170,MATCH($B232,$B$37:$B$170,0),16))</f>
        <v>17</v>
      </c>
      <c r="Q232" s="30" t="str">
        <f>IF(ISNA(INDEX($A$37:$T$170,MATCH($B232,$B$37:$B$170,0),17)),"",INDEX($A$37:$T$170,MATCH($B232,$B$37:$B$170,0),17))</f>
        <v>E</v>
      </c>
      <c r="R232" s="30">
        <f>IF(ISNA(INDEX($A$37:$T$170,MATCH($B232,$B$37:$B$170,0),18)),"",INDEX($A$37:$T$170,MATCH($B232,$B$37:$B$170,0),18))</f>
        <v>0</v>
      </c>
      <c r="S232" s="30">
        <f>IF(ISNA(INDEX($A$37:$T$170,MATCH($B232,$B$37:$B$170,0),19)),"",INDEX($A$37:$T$170,MATCH($B232,$B$37:$B$170,0),19))</f>
        <v>0</v>
      </c>
      <c r="T232" s="21" t="s">
        <v>38</v>
      </c>
    </row>
    <row r="233" spans="1:20">
      <c r="A233" s="34" t="str">
        <f>IF(ISNA(INDEX($A$37:$T$170,MATCH($B233,$B$37:$B$170,0),1)),"",INDEX($A$37:$T$170,MATCH($B233,$B$37:$B$170,0),1))</f>
        <v>UME5420</v>
      </c>
      <c r="B233" s="166" t="s">
        <v>162</v>
      </c>
      <c r="C233" s="166"/>
      <c r="D233" s="166"/>
      <c r="E233" s="166"/>
      <c r="F233" s="166"/>
      <c r="G233" s="166"/>
      <c r="H233" s="166"/>
      <c r="I233" s="166"/>
      <c r="J233" s="20">
        <f>IF(ISNA(INDEX($A$37:$T$170,MATCH($B233,$B$37:$B$170,0),10)),"",INDEX($A$37:$T$170,MATCH($B233,$B$37:$B$170,0),10))</f>
        <v>7</v>
      </c>
      <c r="K233" s="20">
        <f>IF(ISNA(INDEX($A$37:$T$170,MATCH($B233,$B$37:$B$170,0),11)),"",INDEX($A$37:$T$170,MATCH($B233,$B$37:$B$170,0),11))</f>
        <v>0</v>
      </c>
      <c r="L233" s="20">
        <f>IF(ISNA(INDEX($A$37:$T$170,MATCH($B233,$B$37:$B$170,0),12)),"",INDEX($A$37:$T$170,MATCH($B233,$B$37:$B$170,0),12))</f>
        <v>4</v>
      </c>
      <c r="M233" s="20">
        <f>IF(ISNA(INDEX($A$37:$T$170,MATCH($B233,$B$37:$B$170,0),13)),"",INDEX($A$37:$T$170,MATCH($B233,$B$37:$B$170,0),13))</f>
        <v>0</v>
      </c>
      <c r="N233" s="20">
        <f>IF(ISNA(INDEX($A$37:$T$170,MATCH($B233,$B$37:$B$170,0),14)),"",INDEX($A$37:$T$170,MATCH($B233,$B$37:$B$170,0),14))</f>
        <v>4</v>
      </c>
      <c r="O233" s="20">
        <f>IF(ISNA(INDEX($A$37:$T$170,MATCH($B233,$B$37:$B$170,0),15)),"",INDEX($A$37:$T$170,MATCH($B233,$B$37:$B$170,0),15))</f>
        <v>11</v>
      </c>
      <c r="P233" s="20">
        <f>IF(ISNA(INDEX($A$37:$T$170,MATCH($B233,$B$37:$B$170,0),16)),"",INDEX($A$37:$T$170,MATCH($B233,$B$37:$B$170,0),16))</f>
        <v>15</v>
      </c>
      <c r="Q233" s="30" t="str">
        <f>IF(ISNA(INDEX($A$37:$T$170,MATCH($B233,$B$37:$B$170,0),17)),"",INDEX($A$37:$T$170,MATCH($B233,$B$37:$B$170,0),17))</f>
        <v>E</v>
      </c>
      <c r="R233" s="30">
        <f>IF(ISNA(INDEX($A$37:$T$170,MATCH($B233,$B$37:$B$170,0),18)),"",INDEX($A$37:$T$170,MATCH($B233,$B$37:$B$170,0),18))</f>
        <v>0</v>
      </c>
      <c r="S233" s="30">
        <f>IF(ISNA(INDEX($A$37:$T$170,MATCH($B233,$B$37:$B$170,0),19)),"",INDEX($A$37:$T$170,MATCH($B233,$B$37:$B$170,0),19))</f>
        <v>0</v>
      </c>
      <c r="T233" s="21" t="s">
        <v>38</v>
      </c>
    </row>
    <row r="234" spans="1:20">
      <c r="A234" s="34" t="str">
        <f>IF(ISNA(INDEX($A$37:$T$170,MATCH($B234,$B$37:$B$170,0),1)),"",INDEX($A$37:$T$170,MATCH($B234,$B$37:$B$170,0),1))</f>
        <v>UMR4418</v>
      </c>
      <c r="B234" s="166" t="s">
        <v>164</v>
      </c>
      <c r="C234" s="166"/>
      <c r="D234" s="166"/>
      <c r="E234" s="166"/>
      <c r="F234" s="166"/>
      <c r="G234" s="166"/>
      <c r="H234" s="166"/>
      <c r="I234" s="166"/>
      <c r="J234" s="20">
        <f>IF(ISNA(INDEX($A$37:$T$170,MATCH($B234,$B$37:$B$170,0),10)),"",INDEX($A$37:$T$170,MATCH($B234,$B$37:$B$170,0),10))</f>
        <v>7</v>
      </c>
      <c r="K234" s="20">
        <f>IF(ISNA(INDEX($A$37:$T$170,MATCH($B234,$B$37:$B$170,0),11)),"",INDEX($A$37:$T$170,MATCH($B234,$B$37:$B$170,0),11))</f>
        <v>2</v>
      </c>
      <c r="L234" s="20">
        <f>IF(ISNA(INDEX($A$37:$T$170,MATCH($B234,$B$37:$B$170,0),12)),"",INDEX($A$37:$T$170,MATCH($B234,$B$37:$B$170,0),12))</f>
        <v>1</v>
      </c>
      <c r="M234" s="20">
        <f>IF(ISNA(INDEX($A$37:$T$170,MATCH($B234,$B$37:$B$170,0),13)),"",INDEX($A$37:$T$170,MATCH($B234,$B$37:$B$170,0),13))</f>
        <v>0</v>
      </c>
      <c r="N234" s="20">
        <f>IF(ISNA(INDEX($A$37:$T$170,MATCH($B234,$B$37:$B$170,0),14)),"",INDEX($A$37:$T$170,MATCH($B234,$B$37:$B$170,0),14))</f>
        <v>3</v>
      </c>
      <c r="O234" s="20">
        <f>IF(ISNA(INDEX($A$37:$T$170,MATCH($B234,$B$37:$B$170,0),15)),"",INDEX($A$37:$T$170,MATCH($B234,$B$37:$B$170,0),15))</f>
        <v>12</v>
      </c>
      <c r="P234" s="20">
        <f>IF(ISNA(INDEX($A$37:$T$170,MATCH($B234,$B$37:$B$170,0),16)),"",INDEX($A$37:$T$170,MATCH($B234,$B$37:$B$170,0),16))</f>
        <v>15</v>
      </c>
      <c r="Q234" s="30" t="str">
        <f>IF(ISNA(INDEX($A$37:$T$170,MATCH($B234,$B$37:$B$170,0),17)),"",INDEX($A$37:$T$170,MATCH($B234,$B$37:$B$170,0),17))</f>
        <v>E</v>
      </c>
      <c r="R234" s="30">
        <f>IF(ISNA(INDEX($A$37:$T$170,MATCH($B234,$B$37:$B$170,0),18)),"",INDEX($A$37:$T$170,MATCH($B234,$B$37:$B$170,0),18))</f>
        <v>0</v>
      </c>
      <c r="S234" s="30">
        <f>IF(ISNA(INDEX($A$37:$T$170,MATCH($B234,$B$37:$B$170,0),19)),"",INDEX($A$37:$T$170,MATCH($B234,$B$37:$B$170,0),19))</f>
        <v>0</v>
      </c>
      <c r="T234" s="21" t="s">
        <v>38</v>
      </c>
    </row>
    <row r="235" spans="1:20" hidden="1">
      <c r="A235" s="34" t="str">
        <f>IF(ISNA(INDEX($A$37:$T$170,MATCH($B235,$B$37:$B$170,0),1)),"",INDEX($A$37:$T$170,MATCH($B235,$B$37:$B$170,0),1))</f>
        <v/>
      </c>
      <c r="B235" s="166"/>
      <c r="C235" s="166"/>
      <c r="D235" s="166"/>
      <c r="E235" s="166"/>
      <c r="F235" s="166"/>
      <c r="G235" s="166"/>
      <c r="H235" s="166"/>
      <c r="I235" s="166"/>
      <c r="J235" s="20" t="str">
        <f>IF(ISNA(INDEX($A$37:$T$170,MATCH($B235,$B$37:$B$170,0),10)),"",INDEX($A$37:$T$170,MATCH($B235,$B$37:$B$170,0),10))</f>
        <v/>
      </c>
      <c r="K235" s="20" t="str">
        <f>IF(ISNA(INDEX($A$37:$T$170,MATCH($B235,$B$37:$B$170,0),11)),"",INDEX($A$37:$T$170,MATCH($B235,$B$37:$B$170,0),11))</f>
        <v/>
      </c>
      <c r="L235" s="20" t="str">
        <f>IF(ISNA(INDEX($A$37:$T$170,MATCH($B235,$B$37:$B$170,0),12)),"",INDEX($A$37:$T$170,MATCH($B235,$B$37:$B$170,0),12))</f>
        <v/>
      </c>
      <c r="M235" s="20" t="str">
        <f>IF(ISNA(INDEX($A$37:$T$170,MATCH($B235,$B$37:$B$170,0),13)),"",INDEX($A$37:$T$170,MATCH($B235,$B$37:$B$170,0),13))</f>
        <v/>
      </c>
      <c r="N235" s="20" t="str">
        <f>IF(ISNA(INDEX($A$37:$T$170,MATCH($B235,$B$37:$B$170,0),14)),"",INDEX($A$37:$T$170,MATCH($B235,$B$37:$B$170,0),14))</f>
        <v/>
      </c>
      <c r="O235" s="20" t="str">
        <f>IF(ISNA(INDEX($A$37:$T$170,MATCH($B235,$B$37:$B$170,0),15)),"",INDEX($A$37:$T$170,MATCH($B235,$B$37:$B$170,0),15))</f>
        <v/>
      </c>
      <c r="P235" s="20" t="str">
        <f>IF(ISNA(INDEX($A$37:$T$170,MATCH($B235,$B$37:$B$170,0),16)),"",INDEX($A$37:$T$170,MATCH($B235,$B$37:$B$170,0),16))</f>
        <v/>
      </c>
      <c r="Q235" s="30" t="str">
        <f>IF(ISNA(INDEX($A$37:$T$170,MATCH($B235,$B$37:$B$170,0),17)),"",INDEX($A$37:$T$170,MATCH($B235,$B$37:$B$170,0),17))</f>
        <v/>
      </c>
      <c r="R235" s="30" t="str">
        <f>IF(ISNA(INDEX($A$37:$T$170,MATCH($B235,$B$37:$B$170,0),18)),"",INDEX($A$37:$T$170,MATCH($B235,$B$37:$B$170,0),18))</f>
        <v/>
      </c>
      <c r="S235" s="30" t="str">
        <f>IF(ISNA(INDEX($A$37:$T$170,MATCH($B235,$B$37:$B$170,0),19)),"",INDEX($A$37:$T$170,MATCH($B235,$B$37:$B$170,0),19))</f>
        <v/>
      </c>
      <c r="T235" s="21" t="s">
        <v>38</v>
      </c>
    </row>
    <row r="236" spans="1:20">
      <c r="A236" s="22" t="s">
        <v>25</v>
      </c>
      <c r="B236" s="171"/>
      <c r="C236" s="171"/>
      <c r="D236" s="171"/>
      <c r="E236" s="171"/>
      <c r="F236" s="171"/>
      <c r="G236" s="171"/>
      <c r="H236" s="171"/>
      <c r="I236" s="171"/>
      <c r="J236" s="24">
        <f t="shared" ref="J236:P236" si="85">SUM(J232:J235)</f>
        <v>22</v>
      </c>
      <c r="K236" s="24">
        <f t="shared" si="85"/>
        <v>4</v>
      </c>
      <c r="L236" s="24">
        <f t="shared" si="85"/>
        <v>7</v>
      </c>
      <c r="M236" s="24">
        <f t="shared" si="85"/>
        <v>0</v>
      </c>
      <c r="N236" s="24">
        <f t="shared" si="85"/>
        <v>11</v>
      </c>
      <c r="O236" s="24">
        <f t="shared" si="85"/>
        <v>36</v>
      </c>
      <c r="P236" s="24">
        <f t="shared" si="85"/>
        <v>47</v>
      </c>
      <c r="Q236" s="22">
        <f>COUNTIF(Q232:Q235,"E")</f>
        <v>3</v>
      </c>
      <c r="R236" s="22">
        <f>COUNTIF(R232:R235,"C")</f>
        <v>0</v>
      </c>
      <c r="S236" s="22">
        <f>COUNTIF(S232:S235,"VP")</f>
        <v>0</v>
      </c>
      <c r="T236" s="23"/>
    </row>
    <row r="237" spans="1:20" ht="30.75" customHeight="1">
      <c r="A237" s="141" t="s">
        <v>79</v>
      </c>
      <c r="B237" s="142"/>
      <c r="C237" s="142"/>
      <c r="D237" s="142"/>
      <c r="E237" s="142"/>
      <c r="F237" s="142"/>
      <c r="G237" s="142"/>
      <c r="H237" s="142"/>
      <c r="I237" s="143"/>
      <c r="J237" s="24">
        <f t="shared" ref="J237:S237" si="86">SUM(J230,J236)</f>
        <v>59</v>
      </c>
      <c r="K237" s="24">
        <f t="shared" si="86"/>
        <v>16</v>
      </c>
      <c r="L237" s="24">
        <f t="shared" si="86"/>
        <v>20</v>
      </c>
      <c r="M237" s="24">
        <f t="shared" si="86"/>
        <v>0</v>
      </c>
      <c r="N237" s="24">
        <f t="shared" si="86"/>
        <v>36</v>
      </c>
      <c r="O237" s="24">
        <f t="shared" si="86"/>
        <v>77</v>
      </c>
      <c r="P237" s="24">
        <f t="shared" si="86"/>
        <v>113</v>
      </c>
      <c r="Q237" s="24">
        <f t="shared" si="86"/>
        <v>9</v>
      </c>
      <c r="R237" s="24">
        <f t="shared" si="86"/>
        <v>2</v>
      </c>
      <c r="S237" s="24">
        <f t="shared" si="86"/>
        <v>0</v>
      </c>
      <c r="T237" s="29">
        <v>11</v>
      </c>
    </row>
    <row r="238" spans="1:20" ht="15.75" customHeight="1">
      <c r="A238" s="144" t="s">
        <v>48</v>
      </c>
      <c r="B238" s="145"/>
      <c r="C238" s="145"/>
      <c r="D238" s="145"/>
      <c r="E238" s="145"/>
      <c r="F238" s="145"/>
      <c r="G238" s="145"/>
      <c r="H238" s="145"/>
      <c r="I238" s="145"/>
      <c r="J238" s="146"/>
      <c r="K238" s="24">
        <f t="shared" ref="K238:P238" si="87">K230*14+K236*12</f>
        <v>216</v>
      </c>
      <c r="L238" s="24">
        <f t="shared" si="87"/>
        <v>266</v>
      </c>
      <c r="M238" s="24">
        <f t="shared" si="87"/>
        <v>0</v>
      </c>
      <c r="N238" s="24">
        <f t="shared" si="87"/>
        <v>482</v>
      </c>
      <c r="O238" s="24">
        <f t="shared" si="87"/>
        <v>1006</v>
      </c>
      <c r="P238" s="24">
        <f t="shared" si="87"/>
        <v>1488</v>
      </c>
      <c r="Q238" s="150"/>
      <c r="R238" s="151"/>
      <c r="S238" s="151"/>
      <c r="T238" s="152"/>
    </row>
    <row r="239" spans="1:20" ht="17.25" customHeight="1">
      <c r="A239" s="147"/>
      <c r="B239" s="148"/>
      <c r="C239" s="148"/>
      <c r="D239" s="148"/>
      <c r="E239" s="148"/>
      <c r="F239" s="148"/>
      <c r="G239" s="148"/>
      <c r="H239" s="148"/>
      <c r="I239" s="148"/>
      <c r="J239" s="149"/>
      <c r="K239" s="156">
        <f>SUM(K238:M238)</f>
        <v>482</v>
      </c>
      <c r="L239" s="157"/>
      <c r="M239" s="158"/>
      <c r="N239" s="159">
        <f>SUM(N238:O238)</f>
        <v>1488</v>
      </c>
      <c r="O239" s="160"/>
      <c r="P239" s="161"/>
      <c r="Q239" s="153"/>
      <c r="R239" s="154"/>
      <c r="S239" s="154"/>
      <c r="T239" s="155"/>
    </row>
    <row r="240" spans="1:20" ht="8.25" hidden="1" customHeight="1"/>
    <row r="241" spans="1:20" hidden="1">
      <c r="B241" s="2"/>
      <c r="C241" s="2"/>
      <c r="D241" s="2"/>
      <c r="E241" s="2"/>
      <c r="F241" s="2"/>
      <c r="G241" s="2"/>
      <c r="M241" s="8"/>
      <c r="N241" s="8"/>
      <c r="O241" s="8"/>
      <c r="P241" s="8"/>
      <c r="Q241" s="8"/>
      <c r="R241" s="8"/>
      <c r="S241" s="8"/>
    </row>
    <row r="242" spans="1:20" hidden="1">
      <c r="B242" s="8"/>
      <c r="C242" s="8"/>
      <c r="D242" s="8"/>
      <c r="E242" s="8"/>
      <c r="F242" s="8"/>
      <c r="G242" s="8"/>
      <c r="H242" s="17"/>
      <c r="I242" s="17"/>
      <c r="J242" s="17"/>
      <c r="M242" s="8"/>
      <c r="N242" s="8"/>
      <c r="O242" s="8"/>
      <c r="P242" s="8"/>
      <c r="Q242" s="8"/>
      <c r="R242" s="8"/>
      <c r="S242" s="8"/>
    </row>
    <row r="243" spans="1:20" ht="12.75" customHeight="1"/>
    <row r="244" spans="1:20" ht="23.25" customHeight="1">
      <c r="A244" s="171" t="s">
        <v>73</v>
      </c>
      <c r="B244" s="168"/>
      <c r="C244" s="168"/>
      <c r="D244" s="168"/>
      <c r="E244" s="168"/>
      <c r="F244" s="168"/>
      <c r="G244" s="168"/>
      <c r="H244" s="168"/>
      <c r="I244" s="168"/>
      <c r="J244" s="168"/>
      <c r="K244" s="168"/>
      <c r="L244" s="168"/>
      <c r="M244" s="168"/>
      <c r="N244" s="168"/>
      <c r="O244" s="168"/>
      <c r="P244" s="168"/>
      <c r="Q244" s="168"/>
      <c r="R244" s="168"/>
      <c r="S244" s="168"/>
      <c r="T244" s="168"/>
    </row>
    <row r="245" spans="1:20" ht="26.25" customHeight="1">
      <c r="A245" s="171" t="s">
        <v>27</v>
      </c>
      <c r="B245" s="171" t="s">
        <v>26</v>
      </c>
      <c r="C245" s="171"/>
      <c r="D245" s="171"/>
      <c r="E245" s="171"/>
      <c r="F245" s="171"/>
      <c r="G245" s="171"/>
      <c r="H245" s="171"/>
      <c r="I245" s="171"/>
      <c r="J245" s="105" t="s">
        <v>40</v>
      </c>
      <c r="K245" s="105" t="s">
        <v>24</v>
      </c>
      <c r="L245" s="105"/>
      <c r="M245" s="105"/>
      <c r="N245" s="105" t="s">
        <v>41</v>
      </c>
      <c r="O245" s="105"/>
      <c r="P245" s="105"/>
      <c r="Q245" s="105" t="s">
        <v>23</v>
      </c>
      <c r="R245" s="105"/>
      <c r="S245" s="105"/>
      <c r="T245" s="105" t="s">
        <v>22</v>
      </c>
    </row>
    <row r="246" spans="1:20">
      <c r="A246" s="171"/>
      <c r="B246" s="171"/>
      <c r="C246" s="171"/>
      <c r="D246" s="171"/>
      <c r="E246" s="171"/>
      <c r="F246" s="171"/>
      <c r="G246" s="171"/>
      <c r="H246" s="171"/>
      <c r="I246" s="171"/>
      <c r="J246" s="105"/>
      <c r="K246" s="31" t="s">
        <v>28</v>
      </c>
      <c r="L246" s="31" t="s">
        <v>29</v>
      </c>
      <c r="M246" s="31" t="s">
        <v>30</v>
      </c>
      <c r="N246" s="31" t="s">
        <v>34</v>
      </c>
      <c r="O246" s="31" t="s">
        <v>7</v>
      </c>
      <c r="P246" s="31" t="s">
        <v>31</v>
      </c>
      <c r="Q246" s="31" t="s">
        <v>32</v>
      </c>
      <c r="R246" s="31" t="s">
        <v>28</v>
      </c>
      <c r="S246" s="31" t="s">
        <v>33</v>
      </c>
      <c r="T246" s="105"/>
    </row>
    <row r="247" spans="1:20" ht="18.75" customHeight="1">
      <c r="A247" s="106" t="s">
        <v>68</v>
      </c>
      <c r="B247" s="167"/>
      <c r="C247" s="167"/>
      <c r="D247" s="167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07"/>
    </row>
    <row r="248" spans="1:20">
      <c r="A248" s="34" t="str">
        <f t="shared" ref="A248:A264" si="88">IF(ISNA(INDEX($A$37:$T$170,MATCH($B248,$B$37:$B$170,0),1)),"",INDEX($A$37:$T$170,MATCH($B248,$B$37:$B$170,0),1))</f>
        <v>UMR4208</v>
      </c>
      <c r="B248" s="166" t="s">
        <v>138</v>
      </c>
      <c r="C248" s="166"/>
      <c r="D248" s="166"/>
      <c r="E248" s="166"/>
      <c r="F248" s="166"/>
      <c r="G248" s="166"/>
      <c r="H248" s="166"/>
      <c r="I248" s="166"/>
      <c r="J248" s="20">
        <f t="shared" ref="J248:J264" si="89">IF(ISNA(INDEX($A$37:$T$170,MATCH($B248,$B$37:$B$170,0),10)),"",INDEX($A$37:$T$170,MATCH($B248,$B$37:$B$170,0),10))</f>
        <v>5</v>
      </c>
      <c r="K248" s="20">
        <f t="shared" ref="K248:K264" si="90">IF(ISNA(INDEX($A$37:$T$170,MATCH($B248,$B$37:$B$170,0),11)),"",INDEX($A$37:$T$170,MATCH($B248,$B$37:$B$170,0),11))</f>
        <v>2</v>
      </c>
      <c r="L248" s="20">
        <f t="shared" ref="L248:L264" si="91">IF(ISNA(INDEX($A$37:$T$170,MATCH($B248,$B$37:$B$170,0),12)),"",INDEX($A$37:$T$170,MATCH($B248,$B$37:$B$170,0),12))</f>
        <v>1</v>
      </c>
      <c r="M248" s="20">
        <f t="shared" ref="M248:M264" si="92">IF(ISNA(INDEX($A$37:$T$170,MATCH($B248,$B$37:$B$170,0),13)),"",INDEX($A$37:$T$170,MATCH($B248,$B$37:$B$170,0),13))</f>
        <v>0</v>
      </c>
      <c r="N248" s="20">
        <f t="shared" ref="N248:N264" si="93">IF(ISNA(INDEX($A$37:$T$170,MATCH($B248,$B$37:$B$170,0),14)),"",INDEX($A$37:$T$170,MATCH($B248,$B$37:$B$170,0),14))</f>
        <v>3</v>
      </c>
      <c r="O248" s="20">
        <f t="shared" ref="O248:O264" si="94">IF(ISNA(INDEX($A$37:$T$170,MATCH($B248,$B$37:$B$170,0),15)),"",INDEX($A$37:$T$170,MATCH($B248,$B$37:$B$170,0),15))</f>
        <v>6</v>
      </c>
      <c r="P248" s="20">
        <f t="shared" ref="P248:P264" si="95">IF(ISNA(INDEX($A$37:$T$170,MATCH($B248,$B$37:$B$170,0),16)),"",INDEX($A$37:$T$170,MATCH($B248,$B$37:$B$170,0),16))</f>
        <v>9</v>
      </c>
      <c r="Q248" s="30" t="str">
        <f t="shared" ref="Q248:Q264" si="96">IF(ISNA(INDEX($A$37:$T$170,MATCH($B248,$B$37:$B$170,0),17)),"",INDEX($A$37:$T$170,MATCH($B248,$B$37:$B$170,0),17))</f>
        <v>E</v>
      </c>
      <c r="R248" s="30">
        <f t="shared" ref="R248:R264" si="97">IF(ISNA(INDEX($A$37:$T$170,MATCH($B248,$B$37:$B$170,0),18)),"",INDEX($A$37:$T$170,MATCH($B248,$B$37:$B$170,0),18))</f>
        <v>0</v>
      </c>
      <c r="S248" s="30">
        <f t="shared" ref="S248:S264" si="98">IF(ISNA(INDEX($A$37:$T$170,MATCH($B248,$B$37:$B$170,0),19)),"",INDEX($A$37:$T$170,MATCH($B248,$B$37:$B$170,0),19))</f>
        <v>0</v>
      </c>
      <c r="T248" s="19" t="s">
        <v>39</v>
      </c>
    </row>
    <row r="249" spans="1:20">
      <c r="A249" s="34" t="str">
        <f t="shared" si="88"/>
        <v>UMR4314</v>
      </c>
      <c r="B249" s="166" t="s">
        <v>152</v>
      </c>
      <c r="C249" s="166"/>
      <c r="D249" s="166"/>
      <c r="E249" s="166"/>
      <c r="F249" s="166"/>
      <c r="G249" s="166"/>
      <c r="H249" s="166"/>
      <c r="I249" s="166"/>
      <c r="J249" s="20">
        <f t="shared" si="89"/>
        <v>5</v>
      </c>
      <c r="K249" s="20">
        <f t="shared" si="90"/>
        <v>2</v>
      </c>
      <c r="L249" s="20">
        <f t="shared" si="91"/>
        <v>1</v>
      </c>
      <c r="M249" s="20">
        <f t="shared" si="92"/>
        <v>0</v>
      </c>
      <c r="N249" s="20">
        <f t="shared" si="93"/>
        <v>3</v>
      </c>
      <c r="O249" s="20">
        <f t="shared" si="94"/>
        <v>6</v>
      </c>
      <c r="P249" s="20">
        <f t="shared" si="95"/>
        <v>9</v>
      </c>
      <c r="Q249" s="30">
        <f t="shared" si="96"/>
        <v>0</v>
      </c>
      <c r="R249" s="30" t="str">
        <f t="shared" si="97"/>
        <v>C</v>
      </c>
      <c r="S249" s="30">
        <f t="shared" si="98"/>
        <v>0</v>
      </c>
      <c r="T249" s="19" t="s">
        <v>39</v>
      </c>
    </row>
    <row r="250" spans="1:20" hidden="1">
      <c r="A250" s="34" t="str">
        <f t="shared" si="88"/>
        <v/>
      </c>
      <c r="B250" s="166"/>
      <c r="C250" s="166"/>
      <c r="D250" s="166"/>
      <c r="E250" s="166"/>
      <c r="F250" s="166"/>
      <c r="G250" s="166"/>
      <c r="H250" s="166"/>
      <c r="I250" s="166"/>
      <c r="J250" s="20" t="str">
        <f t="shared" si="89"/>
        <v/>
      </c>
      <c r="K250" s="20" t="str">
        <f t="shared" si="90"/>
        <v/>
      </c>
      <c r="L250" s="20" t="str">
        <f t="shared" si="91"/>
        <v/>
      </c>
      <c r="M250" s="20" t="str">
        <f t="shared" si="92"/>
        <v/>
      </c>
      <c r="N250" s="20" t="str">
        <f t="shared" si="93"/>
        <v/>
      </c>
      <c r="O250" s="20" t="str">
        <f t="shared" si="94"/>
        <v/>
      </c>
      <c r="P250" s="20" t="str">
        <f t="shared" si="95"/>
        <v/>
      </c>
      <c r="Q250" s="30" t="str">
        <f t="shared" si="96"/>
        <v/>
      </c>
      <c r="R250" s="30" t="str">
        <f t="shared" si="97"/>
        <v/>
      </c>
      <c r="S250" s="30" t="str">
        <f t="shared" si="98"/>
        <v/>
      </c>
      <c r="T250" s="19" t="s">
        <v>39</v>
      </c>
    </row>
    <row r="251" spans="1:20" hidden="1">
      <c r="A251" s="34" t="str">
        <f t="shared" si="88"/>
        <v/>
      </c>
      <c r="B251" s="166"/>
      <c r="C251" s="166"/>
      <c r="D251" s="166"/>
      <c r="E251" s="166"/>
      <c r="F251" s="166"/>
      <c r="G251" s="166"/>
      <c r="H251" s="166"/>
      <c r="I251" s="166"/>
      <c r="J251" s="20" t="str">
        <f t="shared" si="89"/>
        <v/>
      </c>
      <c r="K251" s="20" t="str">
        <f t="shared" si="90"/>
        <v/>
      </c>
      <c r="L251" s="20" t="str">
        <f t="shared" si="91"/>
        <v/>
      </c>
      <c r="M251" s="20" t="str">
        <f t="shared" si="92"/>
        <v/>
      </c>
      <c r="N251" s="20" t="str">
        <f t="shared" si="93"/>
        <v/>
      </c>
      <c r="O251" s="20" t="str">
        <f t="shared" si="94"/>
        <v/>
      </c>
      <c r="P251" s="20" t="str">
        <f t="shared" si="95"/>
        <v/>
      </c>
      <c r="Q251" s="30" t="str">
        <f t="shared" si="96"/>
        <v/>
      </c>
      <c r="R251" s="30" t="str">
        <f t="shared" si="97"/>
        <v/>
      </c>
      <c r="S251" s="30" t="str">
        <f t="shared" si="98"/>
        <v/>
      </c>
      <c r="T251" s="19" t="s">
        <v>39</v>
      </c>
    </row>
    <row r="252" spans="1:20" hidden="1">
      <c r="A252" s="34" t="str">
        <f t="shared" si="88"/>
        <v/>
      </c>
      <c r="B252" s="166"/>
      <c r="C252" s="166"/>
      <c r="D252" s="166"/>
      <c r="E252" s="166"/>
      <c r="F252" s="166"/>
      <c r="G252" s="166"/>
      <c r="H252" s="166"/>
      <c r="I252" s="166"/>
      <c r="J252" s="20" t="str">
        <f t="shared" si="89"/>
        <v/>
      </c>
      <c r="K252" s="20" t="str">
        <f t="shared" si="90"/>
        <v/>
      </c>
      <c r="L252" s="20" t="str">
        <f t="shared" si="91"/>
        <v/>
      </c>
      <c r="M252" s="20" t="str">
        <f t="shared" si="92"/>
        <v/>
      </c>
      <c r="N252" s="20" t="str">
        <f t="shared" si="93"/>
        <v/>
      </c>
      <c r="O252" s="20" t="str">
        <f t="shared" si="94"/>
        <v/>
      </c>
      <c r="P252" s="20" t="str">
        <f t="shared" si="95"/>
        <v/>
      </c>
      <c r="Q252" s="30" t="str">
        <f t="shared" si="96"/>
        <v/>
      </c>
      <c r="R252" s="30" t="str">
        <f t="shared" si="97"/>
        <v/>
      </c>
      <c r="S252" s="30" t="str">
        <f t="shared" si="98"/>
        <v/>
      </c>
      <c r="T252" s="19" t="s">
        <v>39</v>
      </c>
    </row>
    <row r="253" spans="1:20" hidden="1">
      <c r="A253" s="34" t="str">
        <f t="shared" si="88"/>
        <v/>
      </c>
      <c r="B253" s="166"/>
      <c r="C253" s="166"/>
      <c r="D253" s="166"/>
      <c r="E253" s="166"/>
      <c r="F253" s="166"/>
      <c r="G253" s="166"/>
      <c r="H253" s="166"/>
      <c r="I253" s="166"/>
      <c r="J253" s="20" t="str">
        <f t="shared" si="89"/>
        <v/>
      </c>
      <c r="K253" s="20" t="str">
        <f t="shared" si="90"/>
        <v/>
      </c>
      <c r="L253" s="20" t="str">
        <f t="shared" si="91"/>
        <v/>
      </c>
      <c r="M253" s="20" t="str">
        <f t="shared" si="92"/>
        <v/>
      </c>
      <c r="N253" s="20" t="str">
        <f t="shared" si="93"/>
        <v/>
      </c>
      <c r="O253" s="20" t="str">
        <f t="shared" si="94"/>
        <v/>
      </c>
      <c r="P253" s="20" t="str">
        <f t="shared" si="95"/>
        <v/>
      </c>
      <c r="Q253" s="30" t="str">
        <f t="shared" si="96"/>
        <v/>
      </c>
      <c r="R253" s="30" t="str">
        <f t="shared" si="97"/>
        <v/>
      </c>
      <c r="S253" s="30" t="str">
        <f t="shared" si="98"/>
        <v/>
      </c>
      <c r="T253" s="19" t="s">
        <v>39</v>
      </c>
    </row>
    <row r="254" spans="1:20" hidden="1">
      <c r="A254" s="34" t="str">
        <f t="shared" si="88"/>
        <v/>
      </c>
      <c r="B254" s="166"/>
      <c r="C254" s="166"/>
      <c r="D254" s="166"/>
      <c r="E254" s="166"/>
      <c r="F254" s="166"/>
      <c r="G254" s="166"/>
      <c r="H254" s="166"/>
      <c r="I254" s="166"/>
      <c r="J254" s="20" t="str">
        <f t="shared" si="89"/>
        <v/>
      </c>
      <c r="K254" s="20" t="str">
        <f t="shared" si="90"/>
        <v/>
      </c>
      <c r="L254" s="20" t="str">
        <f t="shared" si="91"/>
        <v/>
      </c>
      <c r="M254" s="20" t="str">
        <f t="shared" si="92"/>
        <v/>
      </c>
      <c r="N254" s="20" t="str">
        <f t="shared" si="93"/>
        <v/>
      </c>
      <c r="O254" s="20" t="str">
        <f t="shared" si="94"/>
        <v/>
      </c>
      <c r="P254" s="20" t="str">
        <f t="shared" si="95"/>
        <v/>
      </c>
      <c r="Q254" s="30" t="str">
        <f t="shared" si="96"/>
        <v/>
      </c>
      <c r="R254" s="30" t="str">
        <f t="shared" si="97"/>
        <v/>
      </c>
      <c r="S254" s="30" t="str">
        <f t="shared" si="98"/>
        <v/>
      </c>
      <c r="T254" s="19" t="s">
        <v>39</v>
      </c>
    </row>
    <row r="255" spans="1:20" hidden="1">
      <c r="A255" s="34" t="str">
        <f t="shared" si="88"/>
        <v/>
      </c>
      <c r="B255" s="166"/>
      <c r="C255" s="166"/>
      <c r="D255" s="166"/>
      <c r="E255" s="166"/>
      <c r="F255" s="166"/>
      <c r="G255" s="166"/>
      <c r="H255" s="166"/>
      <c r="I255" s="166"/>
      <c r="J255" s="20" t="str">
        <f t="shared" si="89"/>
        <v/>
      </c>
      <c r="K255" s="20" t="str">
        <f t="shared" si="90"/>
        <v/>
      </c>
      <c r="L255" s="20" t="str">
        <f t="shared" si="91"/>
        <v/>
      </c>
      <c r="M255" s="20" t="str">
        <f t="shared" si="92"/>
        <v/>
      </c>
      <c r="N255" s="20" t="str">
        <f t="shared" si="93"/>
        <v/>
      </c>
      <c r="O255" s="20" t="str">
        <f t="shared" si="94"/>
        <v/>
      </c>
      <c r="P255" s="20" t="str">
        <f t="shared" si="95"/>
        <v/>
      </c>
      <c r="Q255" s="30" t="str">
        <f t="shared" si="96"/>
        <v/>
      </c>
      <c r="R255" s="30" t="str">
        <f t="shared" si="97"/>
        <v/>
      </c>
      <c r="S255" s="30" t="str">
        <f t="shared" si="98"/>
        <v/>
      </c>
      <c r="T255" s="19" t="s">
        <v>39</v>
      </c>
    </row>
    <row r="256" spans="1:20" hidden="1">
      <c r="A256" s="34" t="str">
        <f t="shared" si="88"/>
        <v/>
      </c>
      <c r="B256" s="166"/>
      <c r="C256" s="166"/>
      <c r="D256" s="166"/>
      <c r="E256" s="166"/>
      <c r="F256" s="166"/>
      <c r="G256" s="166"/>
      <c r="H256" s="166"/>
      <c r="I256" s="166"/>
      <c r="J256" s="20" t="str">
        <f t="shared" si="89"/>
        <v/>
      </c>
      <c r="K256" s="20" t="str">
        <f t="shared" si="90"/>
        <v/>
      </c>
      <c r="L256" s="20" t="str">
        <f t="shared" si="91"/>
        <v/>
      </c>
      <c r="M256" s="20" t="str">
        <f t="shared" si="92"/>
        <v/>
      </c>
      <c r="N256" s="20" t="str">
        <f t="shared" si="93"/>
        <v/>
      </c>
      <c r="O256" s="20" t="str">
        <f t="shared" si="94"/>
        <v/>
      </c>
      <c r="P256" s="20" t="str">
        <f t="shared" si="95"/>
        <v/>
      </c>
      <c r="Q256" s="30" t="str">
        <f t="shared" si="96"/>
        <v/>
      </c>
      <c r="R256" s="30" t="str">
        <f t="shared" si="97"/>
        <v/>
      </c>
      <c r="S256" s="30" t="str">
        <f t="shared" si="98"/>
        <v/>
      </c>
      <c r="T256" s="19" t="s">
        <v>39</v>
      </c>
    </row>
    <row r="257" spans="1:20" hidden="1">
      <c r="A257" s="34" t="str">
        <f t="shared" si="88"/>
        <v/>
      </c>
      <c r="B257" s="166"/>
      <c r="C257" s="166"/>
      <c r="D257" s="166"/>
      <c r="E257" s="166"/>
      <c r="F257" s="166"/>
      <c r="G257" s="166"/>
      <c r="H257" s="166"/>
      <c r="I257" s="166"/>
      <c r="J257" s="20" t="str">
        <f t="shared" si="89"/>
        <v/>
      </c>
      <c r="K257" s="20" t="str">
        <f t="shared" si="90"/>
        <v/>
      </c>
      <c r="L257" s="20" t="str">
        <f t="shared" si="91"/>
        <v/>
      </c>
      <c r="M257" s="20" t="str">
        <f t="shared" si="92"/>
        <v/>
      </c>
      <c r="N257" s="20" t="str">
        <f t="shared" si="93"/>
        <v/>
      </c>
      <c r="O257" s="20" t="str">
        <f t="shared" si="94"/>
        <v/>
      </c>
      <c r="P257" s="20" t="str">
        <f t="shared" si="95"/>
        <v/>
      </c>
      <c r="Q257" s="30" t="str">
        <f t="shared" si="96"/>
        <v/>
      </c>
      <c r="R257" s="30" t="str">
        <f t="shared" si="97"/>
        <v/>
      </c>
      <c r="S257" s="30" t="str">
        <f t="shared" si="98"/>
        <v/>
      </c>
      <c r="T257" s="19" t="s">
        <v>39</v>
      </c>
    </row>
    <row r="258" spans="1:20" hidden="1">
      <c r="A258" s="34" t="str">
        <f t="shared" si="88"/>
        <v/>
      </c>
      <c r="B258" s="166"/>
      <c r="C258" s="166"/>
      <c r="D258" s="166"/>
      <c r="E258" s="166"/>
      <c r="F258" s="166"/>
      <c r="G258" s="166"/>
      <c r="H258" s="166"/>
      <c r="I258" s="166"/>
      <c r="J258" s="20" t="str">
        <f t="shared" si="89"/>
        <v/>
      </c>
      <c r="K258" s="20" t="str">
        <f t="shared" si="90"/>
        <v/>
      </c>
      <c r="L258" s="20" t="str">
        <f t="shared" si="91"/>
        <v/>
      </c>
      <c r="M258" s="20" t="str">
        <f t="shared" si="92"/>
        <v/>
      </c>
      <c r="N258" s="20" t="str">
        <f t="shared" si="93"/>
        <v/>
      </c>
      <c r="O258" s="20" t="str">
        <f t="shared" si="94"/>
        <v/>
      </c>
      <c r="P258" s="20" t="str">
        <f t="shared" si="95"/>
        <v/>
      </c>
      <c r="Q258" s="30" t="str">
        <f t="shared" si="96"/>
        <v/>
      </c>
      <c r="R258" s="30" t="str">
        <f t="shared" si="97"/>
        <v/>
      </c>
      <c r="S258" s="30" t="str">
        <f t="shared" si="98"/>
        <v/>
      </c>
      <c r="T258" s="19" t="s">
        <v>39</v>
      </c>
    </row>
    <row r="259" spans="1:20" hidden="1">
      <c r="A259" s="34" t="str">
        <f t="shared" si="88"/>
        <v/>
      </c>
      <c r="B259" s="166"/>
      <c r="C259" s="166"/>
      <c r="D259" s="166"/>
      <c r="E259" s="166"/>
      <c r="F259" s="166"/>
      <c r="G259" s="166"/>
      <c r="H259" s="166"/>
      <c r="I259" s="166"/>
      <c r="J259" s="20" t="str">
        <f t="shared" si="89"/>
        <v/>
      </c>
      <c r="K259" s="20" t="str">
        <f t="shared" si="90"/>
        <v/>
      </c>
      <c r="L259" s="20" t="str">
        <f t="shared" si="91"/>
        <v/>
      </c>
      <c r="M259" s="20" t="str">
        <f t="shared" si="92"/>
        <v/>
      </c>
      <c r="N259" s="20" t="str">
        <f t="shared" si="93"/>
        <v/>
      </c>
      <c r="O259" s="20" t="str">
        <f t="shared" si="94"/>
        <v/>
      </c>
      <c r="P259" s="20" t="str">
        <f t="shared" si="95"/>
        <v/>
      </c>
      <c r="Q259" s="30" t="str">
        <f t="shared" si="96"/>
        <v/>
      </c>
      <c r="R259" s="30" t="str">
        <f t="shared" si="97"/>
        <v/>
      </c>
      <c r="S259" s="30" t="str">
        <f t="shared" si="98"/>
        <v/>
      </c>
      <c r="T259" s="19" t="s">
        <v>39</v>
      </c>
    </row>
    <row r="260" spans="1:20" hidden="1">
      <c r="A260" s="34" t="str">
        <f t="shared" si="88"/>
        <v/>
      </c>
      <c r="B260" s="166"/>
      <c r="C260" s="166"/>
      <c r="D260" s="166"/>
      <c r="E260" s="166"/>
      <c r="F260" s="166"/>
      <c r="G260" s="166"/>
      <c r="H260" s="166"/>
      <c r="I260" s="166"/>
      <c r="J260" s="20" t="str">
        <f t="shared" si="89"/>
        <v/>
      </c>
      <c r="K260" s="20" t="str">
        <f t="shared" si="90"/>
        <v/>
      </c>
      <c r="L260" s="20" t="str">
        <f t="shared" si="91"/>
        <v/>
      </c>
      <c r="M260" s="20" t="str">
        <f t="shared" si="92"/>
        <v/>
      </c>
      <c r="N260" s="20" t="str">
        <f t="shared" si="93"/>
        <v/>
      </c>
      <c r="O260" s="20" t="str">
        <f t="shared" si="94"/>
        <v/>
      </c>
      <c r="P260" s="20" t="str">
        <f t="shared" si="95"/>
        <v/>
      </c>
      <c r="Q260" s="30" t="str">
        <f t="shared" si="96"/>
        <v/>
      </c>
      <c r="R260" s="30" t="str">
        <f t="shared" si="97"/>
        <v/>
      </c>
      <c r="S260" s="30" t="str">
        <f t="shared" si="98"/>
        <v/>
      </c>
      <c r="T260" s="19" t="s">
        <v>39</v>
      </c>
    </row>
    <row r="261" spans="1:20" hidden="1">
      <c r="A261" s="34" t="str">
        <f t="shared" si="88"/>
        <v/>
      </c>
      <c r="B261" s="166"/>
      <c r="C261" s="166"/>
      <c r="D261" s="166"/>
      <c r="E261" s="166"/>
      <c r="F261" s="166"/>
      <c r="G261" s="166"/>
      <c r="H261" s="166"/>
      <c r="I261" s="166"/>
      <c r="J261" s="20" t="str">
        <f t="shared" si="89"/>
        <v/>
      </c>
      <c r="K261" s="20" t="str">
        <f t="shared" si="90"/>
        <v/>
      </c>
      <c r="L261" s="20" t="str">
        <f t="shared" si="91"/>
        <v/>
      </c>
      <c r="M261" s="20" t="str">
        <f t="shared" si="92"/>
        <v/>
      </c>
      <c r="N261" s="20" t="str">
        <f t="shared" si="93"/>
        <v/>
      </c>
      <c r="O261" s="20" t="str">
        <f t="shared" si="94"/>
        <v/>
      </c>
      <c r="P261" s="20" t="str">
        <f t="shared" si="95"/>
        <v/>
      </c>
      <c r="Q261" s="30" t="str">
        <f t="shared" si="96"/>
        <v/>
      </c>
      <c r="R261" s="30" t="str">
        <f t="shared" si="97"/>
        <v/>
      </c>
      <c r="S261" s="30" t="str">
        <f t="shared" si="98"/>
        <v/>
      </c>
      <c r="T261" s="19" t="s">
        <v>39</v>
      </c>
    </row>
    <row r="262" spans="1:20" hidden="1">
      <c r="A262" s="34" t="str">
        <f t="shared" si="88"/>
        <v/>
      </c>
      <c r="B262" s="166"/>
      <c r="C262" s="166"/>
      <c r="D262" s="166"/>
      <c r="E262" s="166"/>
      <c r="F262" s="166"/>
      <c r="G262" s="166"/>
      <c r="H262" s="166"/>
      <c r="I262" s="166"/>
      <c r="J262" s="20" t="str">
        <f t="shared" si="89"/>
        <v/>
      </c>
      <c r="K262" s="20" t="str">
        <f t="shared" si="90"/>
        <v/>
      </c>
      <c r="L262" s="20" t="str">
        <f t="shared" si="91"/>
        <v/>
      </c>
      <c r="M262" s="20" t="str">
        <f t="shared" si="92"/>
        <v/>
      </c>
      <c r="N262" s="20" t="str">
        <f t="shared" si="93"/>
        <v/>
      </c>
      <c r="O262" s="20" t="str">
        <f t="shared" si="94"/>
        <v/>
      </c>
      <c r="P262" s="20" t="str">
        <f t="shared" si="95"/>
        <v/>
      </c>
      <c r="Q262" s="30" t="str">
        <f t="shared" si="96"/>
        <v/>
      </c>
      <c r="R262" s="30" t="str">
        <f t="shared" si="97"/>
        <v/>
      </c>
      <c r="S262" s="30" t="str">
        <f t="shared" si="98"/>
        <v/>
      </c>
      <c r="T262" s="19" t="s">
        <v>39</v>
      </c>
    </row>
    <row r="263" spans="1:20" hidden="1">
      <c r="A263" s="34" t="str">
        <f t="shared" si="88"/>
        <v/>
      </c>
      <c r="B263" s="166"/>
      <c r="C263" s="166"/>
      <c r="D263" s="166"/>
      <c r="E263" s="166"/>
      <c r="F263" s="166"/>
      <c r="G263" s="166"/>
      <c r="H263" s="166"/>
      <c r="I263" s="166"/>
      <c r="J263" s="20" t="str">
        <f t="shared" si="89"/>
        <v/>
      </c>
      <c r="K263" s="20" t="str">
        <f t="shared" si="90"/>
        <v/>
      </c>
      <c r="L263" s="20" t="str">
        <f t="shared" si="91"/>
        <v/>
      </c>
      <c r="M263" s="20" t="str">
        <f t="shared" si="92"/>
        <v/>
      </c>
      <c r="N263" s="20" t="str">
        <f t="shared" si="93"/>
        <v/>
      </c>
      <c r="O263" s="20" t="str">
        <f t="shared" si="94"/>
        <v/>
      </c>
      <c r="P263" s="20" t="str">
        <f t="shared" si="95"/>
        <v/>
      </c>
      <c r="Q263" s="30" t="str">
        <f t="shared" si="96"/>
        <v/>
      </c>
      <c r="R263" s="30" t="str">
        <f t="shared" si="97"/>
        <v/>
      </c>
      <c r="S263" s="30" t="str">
        <f t="shared" si="98"/>
        <v/>
      </c>
      <c r="T263" s="19" t="s">
        <v>39</v>
      </c>
    </row>
    <row r="264" spans="1:20" hidden="1">
      <c r="A264" s="34" t="str">
        <f t="shared" si="88"/>
        <v/>
      </c>
      <c r="B264" s="166"/>
      <c r="C264" s="166"/>
      <c r="D264" s="166"/>
      <c r="E264" s="166"/>
      <c r="F264" s="166"/>
      <c r="G264" s="166"/>
      <c r="H264" s="166"/>
      <c r="I264" s="166"/>
      <c r="J264" s="20" t="str">
        <f t="shared" si="89"/>
        <v/>
      </c>
      <c r="K264" s="20" t="str">
        <f t="shared" si="90"/>
        <v/>
      </c>
      <c r="L264" s="20" t="str">
        <f t="shared" si="91"/>
        <v/>
      </c>
      <c r="M264" s="20" t="str">
        <f t="shared" si="92"/>
        <v/>
      </c>
      <c r="N264" s="20" t="str">
        <f t="shared" si="93"/>
        <v/>
      </c>
      <c r="O264" s="20" t="str">
        <f t="shared" si="94"/>
        <v/>
      </c>
      <c r="P264" s="20" t="str">
        <f t="shared" si="95"/>
        <v/>
      </c>
      <c r="Q264" s="30" t="str">
        <f t="shared" si="96"/>
        <v/>
      </c>
      <c r="R264" s="30" t="str">
        <f t="shared" si="97"/>
        <v/>
      </c>
      <c r="S264" s="30" t="str">
        <f t="shared" si="98"/>
        <v/>
      </c>
      <c r="T264" s="19" t="s">
        <v>39</v>
      </c>
    </row>
    <row r="265" spans="1:20">
      <c r="A265" s="22" t="s">
        <v>25</v>
      </c>
      <c r="B265" s="173"/>
      <c r="C265" s="174"/>
      <c r="D265" s="174"/>
      <c r="E265" s="174"/>
      <c r="F265" s="174"/>
      <c r="G265" s="174"/>
      <c r="H265" s="174"/>
      <c r="I265" s="175"/>
      <c r="J265" s="24">
        <f t="shared" ref="J265:P265" si="99">SUM(J248:J264)</f>
        <v>10</v>
      </c>
      <c r="K265" s="24">
        <f t="shared" si="99"/>
        <v>4</v>
      </c>
      <c r="L265" s="24">
        <f t="shared" si="99"/>
        <v>2</v>
      </c>
      <c r="M265" s="24">
        <f t="shared" si="99"/>
        <v>0</v>
      </c>
      <c r="N265" s="24">
        <f t="shared" si="99"/>
        <v>6</v>
      </c>
      <c r="O265" s="24">
        <f t="shared" si="99"/>
        <v>12</v>
      </c>
      <c r="P265" s="24">
        <f t="shared" si="99"/>
        <v>18</v>
      </c>
      <c r="Q265" s="22">
        <f>COUNTIF(Q248:Q264,"E")</f>
        <v>1</v>
      </c>
      <c r="R265" s="22">
        <f>COUNTIF(R248:R264,"C")</f>
        <v>1</v>
      </c>
      <c r="S265" s="22">
        <f>COUNTIF(S248:S264,"VP")</f>
        <v>0</v>
      </c>
      <c r="T265" s="19"/>
    </row>
    <row r="266" spans="1:20" ht="18" customHeight="1">
      <c r="A266" s="106" t="s">
        <v>70</v>
      </c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07"/>
    </row>
    <row r="267" spans="1:20" hidden="1">
      <c r="A267" s="34" t="str">
        <f>IF(ISNA(INDEX($A$37:$T$170,MATCH($B267,$B$37:$B$170,0),1)),"",INDEX($A$37:$T$170,MATCH($B267,$B$37:$B$170,0),1))</f>
        <v/>
      </c>
      <c r="B267" s="166"/>
      <c r="C267" s="166"/>
      <c r="D267" s="166"/>
      <c r="E267" s="166"/>
      <c r="F267" s="166"/>
      <c r="G267" s="166"/>
      <c r="H267" s="166"/>
      <c r="I267" s="166"/>
      <c r="J267" s="20" t="str">
        <f>IF(ISNA(INDEX($A$37:$T$170,MATCH($B267,$B$37:$B$170,0),10)),"",INDEX($A$37:$T$170,MATCH($B267,$B$37:$B$170,0),10))</f>
        <v/>
      </c>
      <c r="K267" s="20" t="str">
        <f>IF(ISNA(INDEX($A$37:$T$170,MATCH($B267,$B$37:$B$170,0),11)),"",INDEX($A$37:$T$170,MATCH($B267,$B$37:$B$170,0),11))</f>
        <v/>
      </c>
      <c r="L267" s="20" t="str">
        <f>IF(ISNA(INDEX($A$37:$T$170,MATCH($B267,$B$37:$B$170,0),12)),"",INDEX($A$37:$T$170,MATCH($B267,$B$37:$B$170,0),12))</f>
        <v/>
      </c>
      <c r="M267" s="20" t="str">
        <f>IF(ISNA(INDEX($A$37:$T$170,MATCH($B267,$B$37:$B$170,0),13)),"",INDEX($A$37:$T$170,MATCH($B267,$B$37:$B$170,0),13))</f>
        <v/>
      </c>
      <c r="N267" s="20" t="str">
        <f>IF(ISNA(INDEX($A$37:$T$170,MATCH($B267,$B$37:$B$170,0),14)),"",INDEX($A$37:$T$170,MATCH($B267,$B$37:$B$170,0),14))</f>
        <v/>
      </c>
      <c r="O267" s="20" t="str">
        <f>IF(ISNA(INDEX($A$37:$T$170,MATCH($B267,$B$37:$B$170,0),15)),"",INDEX($A$37:$T$170,MATCH($B267,$B$37:$B$170,0),15))</f>
        <v/>
      </c>
      <c r="P267" s="20" t="str">
        <f>IF(ISNA(INDEX($A$37:$T$170,MATCH($B267,$B$37:$B$170,0),16)),"",INDEX($A$37:$T$170,MATCH($B267,$B$37:$B$170,0),16))</f>
        <v/>
      </c>
      <c r="Q267" s="30" t="str">
        <f>IF(ISNA(INDEX($A$37:$T$170,MATCH($B267,$B$37:$B$170,0),17)),"",INDEX($A$37:$T$170,MATCH($B267,$B$37:$B$170,0),17))</f>
        <v/>
      </c>
      <c r="R267" s="30" t="str">
        <f>IF(ISNA(INDEX($A$37:$T$170,MATCH($B267,$B$37:$B$170,0),18)),"",INDEX($A$37:$T$170,MATCH($B267,$B$37:$B$170,0),18))</f>
        <v/>
      </c>
      <c r="S267" s="30" t="str">
        <f>IF(ISNA(INDEX($A$37:$T$170,MATCH($B267,$B$37:$B$170,0),19)),"",INDEX($A$37:$T$170,MATCH($B267,$B$37:$B$170,0),19))</f>
        <v/>
      </c>
      <c r="T267" s="19" t="s">
        <v>39</v>
      </c>
    </row>
    <row r="268" spans="1:20" hidden="1">
      <c r="A268" s="34" t="str">
        <f>IF(ISNA(INDEX($A$37:$T$170,MATCH($B268,$B$37:$B$170,0),1)),"",INDEX($A$37:$T$170,MATCH($B268,$B$37:$B$170,0),1))</f>
        <v/>
      </c>
      <c r="B268" s="166"/>
      <c r="C268" s="166"/>
      <c r="D268" s="166"/>
      <c r="E268" s="166"/>
      <c r="F268" s="166"/>
      <c r="G268" s="166"/>
      <c r="H268" s="166"/>
      <c r="I268" s="166"/>
      <c r="J268" s="20" t="str">
        <f>IF(ISNA(INDEX($A$37:$T$170,MATCH($B268,$B$37:$B$170,0),10)),"",INDEX($A$37:$T$170,MATCH($B268,$B$37:$B$170,0),10))</f>
        <v/>
      </c>
      <c r="K268" s="20" t="str">
        <f>IF(ISNA(INDEX($A$37:$T$170,MATCH($B268,$B$37:$B$170,0),11)),"",INDEX($A$37:$T$170,MATCH($B268,$B$37:$B$170,0),11))</f>
        <v/>
      </c>
      <c r="L268" s="20" t="str">
        <f>IF(ISNA(INDEX($A$37:$T$170,MATCH($B268,$B$37:$B$170,0),12)),"",INDEX($A$37:$T$170,MATCH($B268,$B$37:$B$170,0),12))</f>
        <v/>
      </c>
      <c r="M268" s="20" t="str">
        <f>IF(ISNA(INDEX($A$37:$T$170,MATCH($B268,$B$37:$B$170,0),13)),"",INDEX($A$37:$T$170,MATCH($B268,$B$37:$B$170,0),13))</f>
        <v/>
      </c>
      <c r="N268" s="20" t="str">
        <f>IF(ISNA(INDEX($A$37:$T$170,MATCH($B268,$B$37:$B$170,0),14)),"",INDEX($A$37:$T$170,MATCH($B268,$B$37:$B$170,0),14))</f>
        <v/>
      </c>
      <c r="O268" s="20" t="str">
        <f>IF(ISNA(INDEX($A$37:$T$170,MATCH($B268,$B$37:$B$170,0),15)),"",INDEX($A$37:$T$170,MATCH($B268,$B$37:$B$170,0),15))</f>
        <v/>
      </c>
      <c r="P268" s="20" t="str">
        <f>IF(ISNA(INDEX($A$37:$T$170,MATCH($B268,$B$37:$B$170,0),16)),"",INDEX($A$37:$T$170,MATCH($B268,$B$37:$B$170,0),16))</f>
        <v/>
      </c>
      <c r="Q268" s="30" t="str">
        <f>IF(ISNA(INDEX($A$37:$T$170,MATCH($B268,$B$37:$B$170,0),17)),"",INDEX($A$37:$T$170,MATCH($B268,$B$37:$B$170,0),17))</f>
        <v/>
      </c>
      <c r="R268" s="30" t="str">
        <f>IF(ISNA(INDEX($A$37:$T$170,MATCH($B268,$B$37:$B$170,0),18)),"",INDEX($A$37:$T$170,MATCH($B268,$B$37:$B$170,0),18))</f>
        <v/>
      </c>
      <c r="S268" s="30" t="str">
        <f>IF(ISNA(INDEX($A$37:$T$170,MATCH($B268,$B$37:$B$170,0),19)),"",INDEX($A$37:$T$170,MATCH($B268,$B$37:$B$170,0),19))</f>
        <v/>
      </c>
      <c r="T268" s="19" t="s">
        <v>39</v>
      </c>
    </row>
    <row r="269" spans="1:20" hidden="1">
      <c r="A269" s="34" t="str">
        <f>IF(ISNA(INDEX($A$37:$T$170,MATCH($B269,$B$37:$B$170,0),1)),"",INDEX($A$37:$T$170,MATCH($B269,$B$37:$B$170,0),1))</f>
        <v/>
      </c>
      <c r="B269" s="166"/>
      <c r="C269" s="166"/>
      <c r="D269" s="166"/>
      <c r="E269" s="166"/>
      <c r="F269" s="166"/>
      <c r="G269" s="166"/>
      <c r="H269" s="166"/>
      <c r="I269" s="166"/>
      <c r="J269" s="20" t="str">
        <f>IF(ISNA(INDEX($A$37:$T$170,MATCH($B269,$B$37:$B$170,0),10)),"",INDEX($A$37:$T$170,MATCH($B269,$B$37:$B$170,0),10))</f>
        <v/>
      </c>
      <c r="K269" s="20" t="str">
        <f>IF(ISNA(INDEX($A$37:$T$170,MATCH($B269,$B$37:$B$170,0),11)),"",INDEX($A$37:$T$170,MATCH($B269,$B$37:$B$170,0),11))</f>
        <v/>
      </c>
      <c r="L269" s="20" t="str">
        <f>IF(ISNA(INDEX($A$37:$T$170,MATCH($B269,$B$37:$B$170,0),12)),"",INDEX($A$37:$T$170,MATCH($B269,$B$37:$B$170,0),12))</f>
        <v/>
      </c>
      <c r="M269" s="20" t="str">
        <f>IF(ISNA(INDEX($A$37:$T$170,MATCH($B269,$B$37:$B$170,0),13)),"",INDEX($A$37:$T$170,MATCH($B269,$B$37:$B$170,0),13))</f>
        <v/>
      </c>
      <c r="N269" s="20" t="str">
        <f>IF(ISNA(INDEX($A$37:$T$170,MATCH($B269,$B$37:$B$170,0),14)),"",INDEX($A$37:$T$170,MATCH($B269,$B$37:$B$170,0),14))</f>
        <v/>
      </c>
      <c r="O269" s="20" t="str">
        <f>IF(ISNA(INDEX($A$37:$T$170,MATCH($B269,$B$37:$B$170,0),15)),"",INDEX($A$37:$T$170,MATCH($B269,$B$37:$B$170,0),15))</f>
        <v/>
      </c>
      <c r="P269" s="20" t="str">
        <f>IF(ISNA(INDEX($A$37:$T$170,MATCH($B269,$B$37:$B$170,0),16)),"",INDEX($A$37:$T$170,MATCH($B269,$B$37:$B$170,0),16))</f>
        <v/>
      </c>
      <c r="Q269" s="30" t="str">
        <f>IF(ISNA(INDEX($A$37:$T$170,MATCH($B269,$B$37:$B$170,0),17)),"",INDEX($A$37:$T$170,MATCH($B269,$B$37:$B$170,0),17))</f>
        <v/>
      </c>
      <c r="R269" s="30" t="str">
        <f>IF(ISNA(INDEX($A$37:$T$170,MATCH($B269,$B$37:$B$170,0),18)),"",INDEX($A$37:$T$170,MATCH($B269,$B$37:$B$170,0),18))</f>
        <v/>
      </c>
      <c r="S269" s="30" t="str">
        <f>IF(ISNA(INDEX($A$37:$T$170,MATCH($B269,$B$37:$B$170,0),19)),"",INDEX($A$37:$T$170,MATCH($B269,$B$37:$B$170,0),19))</f>
        <v/>
      </c>
      <c r="T269" s="19" t="s">
        <v>39</v>
      </c>
    </row>
    <row r="270" spans="1:20" hidden="1">
      <c r="A270" s="34" t="str">
        <f>IF(ISNA(INDEX($A$37:$T$170,MATCH($B270,$B$37:$B$170,0),1)),"",INDEX($A$37:$T$170,MATCH($B270,$B$37:$B$170,0),1))</f>
        <v/>
      </c>
      <c r="B270" s="166"/>
      <c r="C270" s="166"/>
      <c r="D270" s="166"/>
      <c r="E270" s="166"/>
      <c r="F270" s="166"/>
      <c r="G270" s="166"/>
      <c r="H270" s="166"/>
      <c r="I270" s="166"/>
      <c r="J270" s="20" t="str">
        <f>IF(ISNA(INDEX($A$37:$T$170,MATCH($B270,$B$37:$B$170,0),10)),"",INDEX($A$37:$T$170,MATCH($B270,$B$37:$B$170,0),10))</f>
        <v/>
      </c>
      <c r="K270" s="20" t="str">
        <f>IF(ISNA(INDEX($A$37:$T$170,MATCH($B270,$B$37:$B$170,0),11)),"",INDEX($A$37:$T$170,MATCH($B270,$B$37:$B$170,0),11))</f>
        <v/>
      </c>
      <c r="L270" s="20" t="str">
        <f>IF(ISNA(INDEX($A$37:$T$170,MATCH($B270,$B$37:$B$170,0),12)),"",INDEX($A$37:$T$170,MATCH($B270,$B$37:$B$170,0),12))</f>
        <v/>
      </c>
      <c r="M270" s="20" t="str">
        <f>IF(ISNA(INDEX($A$37:$T$170,MATCH($B270,$B$37:$B$170,0),13)),"",INDEX($A$37:$T$170,MATCH($B270,$B$37:$B$170,0),13))</f>
        <v/>
      </c>
      <c r="N270" s="20" t="str">
        <f>IF(ISNA(INDEX($A$37:$T$170,MATCH($B270,$B$37:$B$170,0),14)),"",INDEX($A$37:$T$170,MATCH($B270,$B$37:$B$170,0),14))</f>
        <v/>
      </c>
      <c r="O270" s="20" t="str">
        <f>IF(ISNA(INDEX($A$37:$T$170,MATCH($B270,$B$37:$B$170,0),15)),"",INDEX($A$37:$T$170,MATCH($B270,$B$37:$B$170,0),15))</f>
        <v/>
      </c>
      <c r="P270" s="20" t="str">
        <f>IF(ISNA(INDEX($A$37:$T$170,MATCH($B270,$B$37:$B$170,0),16)),"",INDEX($A$37:$T$170,MATCH($B270,$B$37:$B$170,0),16))</f>
        <v/>
      </c>
      <c r="Q270" s="30" t="str">
        <f>IF(ISNA(INDEX($A$37:$T$170,MATCH($B270,$B$37:$B$170,0),17)),"",INDEX($A$37:$T$170,MATCH($B270,$B$37:$B$170,0),17))</f>
        <v/>
      </c>
      <c r="R270" s="30" t="str">
        <f>IF(ISNA(INDEX($A$37:$T$170,MATCH($B270,$B$37:$B$170,0),18)),"",INDEX($A$37:$T$170,MATCH($B270,$B$37:$B$170,0),18))</f>
        <v/>
      </c>
      <c r="S270" s="30" t="str">
        <f>IF(ISNA(INDEX($A$37:$T$170,MATCH($B270,$B$37:$B$170,0),19)),"",INDEX($A$37:$T$170,MATCH($B270,$B$37:$B$170,0),19))</f>
        <v/>
      </c>
      <c r="T270" s="19" t="s">
        <v>39</v>
      </c>
    </row>
    <row r="271" spans="1:20">
      <c r="A271" s="22" t="s">
        <v>25</v>
      </c>
      <c r="B271" s="171"/>
      <c r="C271" s="171"/>
      <c r="D271" s="171"/>
      <c r="E271" s="171"/>
      <c r="F271" s="171"/>
      <c r="G271" s="171"/>
      <c r="H271" s="171"/>
      <c r="I271" s="171"/>
      <c r="J271" s="24">
        <f t="shared" ref="J271:P271" si="100">SUM(J267:J270)</f>
        <v>0</v>
      </c>
      <c r="K271" s="24">
        <f t="shared" si="100"/>
        <v>0</v>
      </c>
      <c r="L271" s="24">
        <f t="shared" si="100"/>
        <v>0</v>
      </c>
      <c r="M271" s="24">
        <f t="shared" si="100"/>
        <v>0</v>
      </c>
      <c r="N271" s="24">
        <f t="shared" si="100"/>
        <v>0</v>
      </c>
      <c r="O271" s="24">
        <f t="shared" si="100"/>
        <v>0</v>
      </c>
      <c r="P271" s="24">
        <f t="shared" si="100"/>
        <v>0</v>
      </c>
      <c r="Q271" s="22">
        <f>COUNTIF(Q267:Q270,"E")</f>
        <v>0</v>
      </c>
      <c r="R271" s="22">
        <f>COUNTIF(R267:R270,"C")</f>
        <v>0</v>
      </c>
      <c r="S271" s="22">
        <f>COUNTIF(S267:S270,"VP")</f>
        <v>0</v>
      </c>
      <c r="T271" s="23"/>
    </row>
    <row r="272" spans="1:20" ht="25.5" customHeight="1">
      <c r="A272" s="141" t="s">
        <v>79</v>
      </c>
      <c r="B272" s="142"/>
      <c r="C272" s="142"/>
      <c r="D272" s="142"/>
      <c r="E272" s="142"/>
      <c r="F272" s="142"/>
      <c r="G272" s="142"/>
      <c r="H272" s="142"/>
      <c r="I272" s="143"/>
      <c r="J272" s="24">
        <f t="shared" ref="J272:S272" si="101">SUM(J265,J271)</f>
        <v>10</v>
      </c>
      <c r="K272" s="24">
        <f t="shared" si="101"/>
        <v>4</v>
      </c>
      <c r="L272" s="24">
        <f t="shared" si="101"/>
        <v>2</v>
      </c>
      <c r="M272" s="24">
        <f t="shared" si="101"/>
        <v>0</v>
      </c>
      <c r="N272" s="24">
        <f t="shared" si="101"/>
        <v>6</v>
      </c>
      <c r="O272" s="24">
        <f t="shared" si="101"/>
        <v>12</v>
      </c>
      <c r="P272" s="24">
        <f t="shared" si="101"/>
        <v>18</v>
      </c>
      <c r="Q272" s="24">
        <f t="shared" si="101"/>
        <v>1</v>
      </c>
      <c r="R272" s="24">
        <f t="shared" si="101"/>
        <v>1</v>
      </c>
      <c r="S272" s="24">
        <f t="shared" si="101"/>
        <v>0</v>
      </c>
      <c r="T272" s="29"/>
    </row>
    <row r="273" spans="1:20" ht="13.5" customHeight="1">
      <c r="A273" s="144" t="s">
        <v>48</v>
      </c>
      <c r="B273" s="145"/>
      <c r="C273" s="145"/>
      <c r="D273" s="145"/>
      <c r="E273" s="145"/>
      <c r="F273" s="145"/>
      <c r="G273" s="145"/>
      <c r="H273" s="145"/>
      <c r="I273" s="145"/>
      <c r="J273" s="146"/>
      <c r="K273" s="24">
        <f t="shared" ref="K273:P273" si="102">K265*14+K271*12</f>
        <v>56</v>
      </c>
      <c r="L273" s="24">
        <f t="shared" si="102"/>
        <v>28</v>
      </c>
      <c r="M273" s="24">
        <f t="shared" si="102"/>
        <v>0</v>
      </c>
      <c r="N273" s="24">
        <f t="shared" si="102"/>
        <v>84</v>
      </c>
      <c r="O273" s="24">
        <f t="shared" si="102"/>
        <v>168</v>
      </c>
      <c r="P273" s="24">
        <f t="shared" si="102"/>
        <v>252</v>
      </c>
      <c r="Q273" s="150"/>
      <c r="R273" s="151"/>
      <c r="S273" s="151"/>
      <c r="T273" s="152"/>
    </row>
    <row r="274" spans="1:20" ht="16.5" customHeight="1">
      <c r="A274" s="147"/>
      <c r="B274" s="148"/>
      <c r="C274" s="148"/>
      <c r="D274" s="148"/>
      <c r="E274" s="148"/>
      <c r="F274" s="148"/>
      <c r="G274" s="148"/>
      <c r="H274" s="148"/>
      <c r="I274" s="148"/>
      <c r="J274" s="149"/>
      <c r="K274" s="156">
        <f>SUM(K273:M273)</f>
        <v>84</v>
      </c>
      <c r="L274" s="157"/>
      <c r="M274" s="158"/>
      <c r="N274" s="159">
        <f>SUM(N273:O273)</f>
        <v>252</v>
      </c>
      <c r="O274" s="160"/>
      <c r="P274" s="161"/>
      <c r="Q274" s="153"/>
      <c r="R274" s="154"/>
      <c r="S274" s="154"/>
      <c r="T274" s="155"/>
    </row>
    <row r="275" spans="1:20" ht="8.25" hidden="1" customHeight="1"/>
    <row r="276" spans="1:20" hidden="1">
      <c r="B276" s="2"/>
      <c r="C276" s="2"/>
      <c r="D276" s="2"/>
      <c r="E276" s="2"/>
      <c r="F276" s="2"/>
      <c r="G276" s="2"/>
      <c r="M276" s="8"/>
      <c r="N276" s="8"/>
      <c r="O276" s="8"/>
      <c r="P276" s="8"/>
      <c r="Q276" s="8"/>
      <c r="R276" s="8"/>
      <c r="S276" s="8"/>
    </row>
    <row r="277" spans="1:20" hidden="1">
      <c r="B277" s="8"/>
      <c r="C277" s="8"/>
      <c r="D277" s="8"/>
      <c r="E277" s="8"/>
      <c r="F277" s="8"/>
      <c r="G277" s="8"/>
      <c r="H277" s="17"/>
      <c r="I277" s="17"/>
      <c r="J277" s="17"/>
      <c r="M277" s="8"/>
      <c r="N277" s="8"/>
      <c r="O277" s="8"/>
      <c r="P277" s="8"/>
      <c r="Q277" s="8"/>
      <c r="R277" s="8"/>
      <c r="S277" s="8"/>
    </row>
    <row r="278" spans="1:20" ht="12" hidden="1" customHeight="1"/>
    <row r="279" spans="1:20" ht="22.5" hidden="1" customHeight="1">
      <c r="A279" s="171" t="s">
        <v>111</v>
      </c>
      <c r="B279" s="168"/>
      <c r="C279" s="168"/>
      <c r="D279" s="168"/>
      <c r="E279" s="168"/>
      <c r="F279" s="168"/>
      <c r="G279" s="168"/>
      <c r="H279" s="168"/>
      <c r="I279" s="168"/>
      <c r="J279" s="168"/>
      <c r="K279" s="168"/>
      <c r="L279" s="168"/>
      <c r="M279" s="168"/>
      <c r="N279" s="168"/>
      <c r="O279" s="168"/>
      <c r="P279" s="168"/>
      <c r="Q279" s="168"/>
      <c r="R279" s="168"/>
      <c r="S279" s="168"/>
      <c r="T279" s="168"/>
    </row>
    <row r="280" spans="1:20" ht="25.5" hidden="1" customHeight="1">
      <c r="A280" s="171" t="s">
        <v>27</v>
      </c>
      <c r="B280" s="171" t="s">
        <v>26</v>
      </c>
      <c r="C280" s="171"/>
      <c r="D280" s="171"/>
      <c r="E280" s="171"/>
      <c r="F280" s="171"/>
      <c r="G280" s="171"/>
      <c r="H280" s="171"/>
      <c r="I280" s="171"/>
      <c r="J280" s="105" t="s">
        <v>40</v>
      </c>
      <c r="K280" s="105" t="s">
        <v>24</v>
      </c>
      <c r="L280" s="105"/>
      <c r="M280" s="105"/>
      <c r="N280" s="105" t="s">
        <v>41</v>
      </c>
      <c r="O280" s="105"/>
      <c r="P280" s="105"/>
      <c r="Q280" s="105" t="s">
        <v>23</v>
      </c>
      <c r="R280" s="105"/>
      <c r="S280" s="105"/>
      <c r="T280" s="105" t="s">
        <v>22</v>
      </c>
    </row>
    <row r="281" spans="1:20" ht="18" hidden="1" customHeight="1">
      <c r="A281" s="171"/>
      <c r="B281" s="171"/>
      <c r="C281" s="171"/>
      <c r="D281" s="171"/>
      <c r="E281" s="171"/>
      <c r="F281" s="171"/>
      <c r="G281" s="171"/>
      <c r="H281" s="171"/>
      <c r="I281" s="171"/>
      <c r="J281" s="105"/>
      <c r="K281" s="31" t="s">
        <v>28</v>
      </c>
      <c r="L281" s="31" t="s">
        <v>29</v>
      </c>
      <c r="M281" s="31" t="s">
        <v>30</v>
      </c>
      <c r="N281" s="31" t="s">
        <v>34</v>
      </c>
      <c r="O281" s="31" t="s">
        <v>7</v>
      </c>
      <c r="P281" s="31" t="s">
        <v>31</v>
      </c>
      <c r="Q281" s="31" t="s">
        <v>32</v>
      </c>
      <c r="R281" s="31" t="s">
        <v>28</v>
      </c>
      <c r="S281" s="31" t="s">
        <v>33</v>
      </c>
      <c r="T281" s="105"/>
    </row>
    <row r="282" spans="1:20" ht="19.5" hidden="1" customHeight="1">
      <c r="A282" s="106" t="s">
        <v>68</v>
      </c>
      <c r="B282" s="167"/>
      <c r="C282" s="167"/>
      <c r="D282" s="167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07"/>
    </row>
    <row r="283" spans="1:20" hidden="1">
      <c r="A283" s="34" t="str">
        <f t="shared" ref="A283:A299" si="103">IF(ISNA(INDEX($A$37:$T$170,MATCH($B283,$B$37:$B$170,0),1)),"",INDEX($A$37:$T$170,MATCH($B283,$B$37:$B$170,0),1))</f>
        <v/>
      </c>
      <c r="B283" s="166" t="s">
        <v>61</v>
      </c>
      <c r="C283" s="166"/>
      <c r="D283" s="166"/>
      <c r="E283" s="166"/>
      <c r="F283" s="166"/>
      <c r="G283" s="166"/>
      <c r="H283" s="166"/>
      <c r="I283" s="166"/>
      <c r="J283" s="20" t="str">
        <f t="shared" ref="J283:J299" si="104">IF(ISNA(INDEX($A$37:$T$170,MATCH($B283,$B$37:$B$170,0),10)),"",INDEX($A$37:$T$170,MATCH($B283,$B$37:$B$170,0),10))</f>
        <v/>
      </c>
      <c r="K283" s="20" t="str">
        <f t="shared" ref="K283:K299" si="105">IF(ISNA(INDEX($A$37:$T$170,MATCH($B283,$B$37:$B$170,0),11)),"",INDEX($A$37:$T$170,MATCH($B283,$B$37:$B$170,0),11))</f>
        <v/>
      </c>
      <c r="L283" s="20" t="str">
        <f t="shared" ref="L283:L299" si="106">IF(ISNA(INDEX($A$37:$T$170,MATCH($B283,$B$37:$B$170,0),12)),"",INDEX($A$37:$T$170,MATCH($B283,$B$37:$B$170,0),12))</f>
        <v/>
      </c>
      <c r="M283" s="20" t="str">
        <f t="shared" ref="M283:M299" si="107">IF(ISNA(INDEX($A$37:$T$170,MATCH($B283,$B$37:$B$170,0),13)),"",INDEX($A$37:$T$170,MATCH($B283,$B$37:$B$170,0),13))</f>
        <v/>
      </c>
      <c r="N283" s="20" t="str">
        <f t="shared" ref="N283:N299" si="108">IF(ISNA(INDEX($A$37:$T$170,MATCH($B283,$B$37:$B$170,0),14)),"",INDEX($A$37:$T$170,MATCH($B283,$B$37:$B$170,0),14))</f>
        <v/>
      </c>
      <c r="O283" s="20" t="str">
        <f t="shared" ref="O283:O299" si="109">IF(ISNA(INDEX($A$37:$T$170,MATCH($B283,$B$37:$B$170,0),15)),"",INDEX($A$37:$T$170,MATCH($B283,$B$37:$B$170,0),15))</f>
        <v/>
      </c>
      <c r="P283" s="20" t="str">
        <f t="shared" ref="P283:P299" si="110">IF(ISNA(INDEX($A$37:$T$170,MATCH($B283,$B$37:$B$170,0),16)),"",INDEX($A$37:$T$170,MATCH($B283,$B$37:$B$170,0),16))</f>
        <v/>
      </c>
      <c r="Q283" s="30" t="str">
        <f t="shared" ref="Q283:Q299" si="111">IF(ISNA(INDEX($A$37:$T$170,MATCH($B283,$B$37:$B$170,0),17)),"",INDEX($A$37:$T$170,MATCH($B283,$B$37:$B$170,0),17))</f>
        <v/>
      </c>
      <c r="R283" s="30" t="str">
        <f t="shared" ref="R283:R299" si="112">IF(ISNA(INDEX($A$37:$T$170,MATCH($B283,$B$37:$B$170,0),18)),"",INDEX($A$37:$T$170,MATCH($B283,$B$37:$B$170,0),18))</f>
        <v/>
      </c>
      <c r="S283" s="30" t="str">
        <f t="shared" ref="S283:S299" si="113">IF(ISNA(INDEX($A$37:$T$170,MATCH($B283,$B$37:$B$170,0),19)),"",INDEX($A$37:$T$170,MATCH($B283,$B$37:$B$170,0),19))</f>
        <v/>
      </c>
      <c r="T283" s="19" t="s">
        <v>108</v>
      </c>
    </row>
    <row r="284" spans="1:20" hidden="1">
      <c r="A284" s="34" t="str">
        <f t="shared" si="103"/>
        <v/>
      </c>
      <c r="B284" s="166"/>
      <c r="C284" s="166"/>
      <c r="D284" s="166"/>
      <c r="E284" s="166"/>
      <c r="F284" s="166"/>
      <c r="G284" s="166"/>
      <c r="H284" s="166"/>
      <c r="I284" s="166"/>
      <c r="J284" s="20" t="str">
        <f t="shared" si="104"/>
        <v/>
      </c>
      <c r="K284" s="20" t="str">
        <f t="shared" si="105"/>
        <v/>
      </c>
      <c r="L284" s="20" t="str">
        <f t="shared" si="106"/>
        <v/>
      </c>
      <c r="M284" s="20" t="str">
        <f t="shared" si="107"/>
        <v/>
      </c>
      <c r="N284" s="20" t="str">
        <f t="shared" si="108"/>
        <v/>
      </c>
      <c r="O284" s="20" t="str">
        <f t="shared" si="109"/>
        <v/>
      </c>
      <c r="P284" s="20" t="str">
        <f t="shared" si="110"/>
        <v/>
      </c>
      <c r="Q284" s="30" t="str">
        <f t="shared" si="111"/>
        <v/>
      </c>
      <c r="R284" s="30" t="str">
        <f t="shared" si="112"/>
        <v/>
      </c>
      <c r="S284" s="30" t="str">
        <f t="shared" si="113"/>
        <v/>
      </c>
      <c r="T284" s="19" t="s">
        <v>108</v>
      </c>
    </row>
    <row r="285" spans="1:20" hidden="1">
      <c r="A285" s="34" t="str">
        <f t="shared" si="103"/>
        <v/>
      </c>
      <c r="B285" s="166"/>
      <c r="C285" s="166"/>
      <c r="D285" s="166"/>
      <c r="E285" s="166"/>
      <c r="F285" s="166"/>
      <c r="G285" s="166"/>
      <c r="H285" s="166"/>
      <c r="I285" s="166"/>
      <c r="J285" s="20" t="str">
        <f t="shared" si="104"/>
        <v/>
      </c>
      <c r="K285" s="20" t="str">
        <f t="shared" si="105"/>
        <v/>
      </c>
      <c r="L285" s="20" t="str">
        <f t="shared" si="106"/>
        <v/>
      </c>
      <c r="M285" s="20" t="str">
        <f t="shared" si="107"/>
        <v/>
      </c>
      <c r="N285" s="20" t="str">
        <f t="shared" si="108"/>
        <v/>
      </c>
      <c r="O285" s="20" t="str">
        <f t="shared" si="109"/>
        <v/>
      </c>
      <c r="P285" s="20" t="str">
        <f t="shared" si="110"/>
        <v/>
      </c>
      <c r="Q285" s="30" t="str">
        <f t="shared" si="111"/>
        <v/>
      </c>
      <c r="R285" s="30" t="str">
        <f t="shared" si="112"/>
        <v/>
      </c>
      <c r="S285" s="30" t="str">
        <f t="shared" si="113"/>
        <v/>
      </c>
      <c r="T285" s="19" t="s">
        <v>108</v>
      </c>
    </row>
    <row r="286" spans="1:20" hidden="1">
      <c r="A286" s="34" t="str">
        <f t="shared" si="103"/>
        <v/>
      </c>
      <c r="B286" s="166"/>
      <c r="C286" s="166"/>
      <c r="D286" s="166"/>
      <c r="E286" s="166"/>
      <c r="F286" s="166"/>
      <c r="G286" s="166"/>
      <c r="H286" s="166"/>
      <c r="I286" s="166"/>
      <c r="J286" s="20" t="str">
        <f t="shared" si="104"/>
        <v/>
      </c>
      <c r="K286" s="20" t="str">
        <f t="shared" si="105"/>
        <v/>
      </c>
      <c r="L286" s="20" t="str">
        <f t="shared" si="106"/>
        <v/>
      </c>
      <c r="M286" s="20" t="str">
        <f t="shared" si="107"/>
        <v/>
      </c>
      <c r="N286" s="20" t="str">
        <f t="shared" si="108"/>
        <v/>
      </c>
      <c r="O286" s="20" t="str">
        <f t="shared" si="109"/>
        <v/>
      </c>
      <c r="P286" s="20" t="str">
        <f t="shared" si="110"/>
        <v/>
      </c>
      <c r="Q286" s="30" t="str">
        <f t="shared" si="111"/>
        <v/>
      </c>
      <c r="R286" s="30" t="str">
        <f t="shared" si="112"/>
        <v/>
      </c>
      <c r="S286" s="30" t="str">
        <f t="shared" si="113"/>
        <v/>
      </c>
      <c r="T286" s="19" t="s">
        <v>108</v>
      </c>
    </row>
    <row r="287" spans="1:20" hidden="1">
      <c r="A287" s="34" t="str">
        <f t="shared" si="103"/>
        <v/>
      </c>
      <c r="B287" s="166"/>
      <c r="C287" s="166"/>
      <c r="D287" s="166"/>
      <c r="E287" s="166"/>
      <c r="F287" s="166"/>
      <c r="G287" s="166"/>
      <c r="H287" s="166"/>
      <c r="I287" s="166"/>
      <c r="J287" s="20" t="str">
        <f t="shared" si="104"/>
        <v/>
      </c>
      <c r="K287" s="20" t="str">
        <f t="shared" si="105"/>
        <v/>
      </c>
      <c r="L287" s="20" t="str">
        <f t="shared" si="106"/>
        <v/>
      </c>
      <c r="M287" s="20" t="str">
        <f t="shared" si="107"/>
        <v/>
      </c>
      <c r="N287" s="20" t="str">
        <f t="shared" si="108"/>
        <v/>
      </c>
      <c r="O287" s="20" t="str">
        <f t="shared" si="109"/>
        <v/>
      </c>
      <c r="P287" s="20" t="str">
        <f t="shared" si="110"/>
        <v/>
      </c>
      <c r="Q287" s="30" t="str">
        <f t="shared" si="111"/>
        <v/>
      </c>
      <c r="R287" s="30" t="str">
        <f t="shared" si="112"/>
        <v/>
      </c>
      <c r="S287" s="30" t="str">
        <f t="shared" si="113"/>
        <v/>
      </c>
      <c r="T287" s="19" t="s">
        <v>108</v>
      </c>
    </row>
    <row r="288" spans="1:20" hidden="1">
      <c r="A288" s="34" t="str">
        <f t="shared" si="103"/>
        <v/>
      </c>
      <c r="B288" s="166"/>
      <c r="C288" s="166"/>
      <c r="D288" s="166"/>
      <c r="E288" s="166"/>
      <c r="F288" s="166"/>
      <c r="G288" s="166"/>
      <c r="H288" s="166"/>
      <c r="I288" s="166"/>
      <c r="J288" s="20" t="str">
        <f t="shared" si="104"/>
        <v/>
      </c>
      <c r="K288" s="20" t="str">
        <f t="shared" si="105"/>
        <v/>
      </c>
      <c r="L288" s="20" t="str">
        <f t="shared" si="106"/>
        <v/>
      </c>
      <c r="M288" s="20" t="str">
        <f t="shared" si="107"/>
        <v/>
      </c>
      <c r="N288" s="20" t="str">
        <f t="shared" si="108"/>
        <v/>
      </c>
      <c r="O288" s="20" t="str">
        <f t="shared" si="109"/>
        <v/>
      </c>
      <c r="P288" s="20" t="str">
        <f t="shared" si="110"/>
        <v/>
      </c>
      <c r="Q288" s="30" t="str">
        <f t="shared" si="111"/>
        <v/>
      </c>
      <c r="R288" s="30" t="str">
        <f t="shared" si="112"/>
        <v/>
      </c>
      <c r="S288" s="30" t="str">
        <f t="shared" si="113"/>
        <v/>
      </c>
      <c r="T288" s="19" t="s">
        <v>108</v>
      </c>
    </row>
    <row r="289" spans="1:20" hidden="1">
      <c r="A289" s="34" t="str">
        <f t="shared" si="103"/>
        <v/>
      </c>
      <c r="B289" s="166"/>
      <c r="C289" s="166"/>
      <c r="D289" s="166"/>
      <c r="E289" s="166"/>
      <c r="F289" s="166"/>
      <c r="G289" s="166"/>
      <c r="H289" s="166"/>
      <c r="I289" s="166"/>
      <c r="J289" s="20" t="str">
        <f t="shared" si="104"/>
        <v/>
      </c>
      <c r="K289" s="20" t="str">
        <f t="shared" si="105"/>
        <v/>
      </c>
      <c r="L289" s="20" t="str">
        <f t="shared" si="106"/>
        <v/>
      </c>
      <c r="M289" s="20" t="str">
        <f t="shared" si="107"/>
        <v/>
      </c>
      <c r="N289" s="20" t="str">
        <f t="shared" si="108"/>
        <v/>
      </c>
      <c r="O289" s="20" t="str">
        <f t="shared" si="109"/>
        <v/>
      </c>
      <c r="P289" s="20" t="str">
        <f t="shared" si="110"/>
        <v/>
      </c>
      <c r="Q289" s="30" t="str">
        <f t="shared" si="111"/>
        <v/>
      </c>
      <c r="R289" s="30" t="str">
        <f t="shared" si="112"/>
        <v/>
      </c>
      <c r="S289" s="30" t="str">
        <f t="shared" si="113"/>
        <v/>
      </c>
      <c r="T289" s="19" t="s">
        <v>108</v>
      </c>
    </row>
    <row r="290" spans="1:20" hidden="1">
      <c r="A290" s="34" t="str">
        <f t="shared" si="103"/>
        <v/>
      </c>
      <c r="B290" s="166"/>
      <c r="C290" s="166"/>
      <c r="D290" s="166"/>
      <c r="E290" s="166"/>
      <c r="F290" s="166"/>
      <c r="G290" s="166"/>
      <c r="H290" s="166"/>
      <c r="I290" s="166"/>
      <c r="J290" s="20" t="str">
        <f t="shared" si="104"/>
        <v/>
      </c>
      <c r="K290" s="20" t="str">
        <f t="shared" si="105"/>
        <v/>
      </c>
      <c r="L290" s="20" t="str">
        <f t="shared" si="106"/>
        <v/>
      </c>
      <c r="M290" s="20" t="str">
        <f t="shared" si="107"/>
        <v/>
      </c>
      <c r="N290" s="20" t="str">
        <f t="shared" si="108"/>
        <v/>
      </c>
      <c r="O290" s="20" t="str">
        <f t="shared" si="109"/>
        <v/>
      </c>
      <c r="P290" s="20" t="str">
        <f t="shared" si="110"/>
        <v/>
      </c>
      <c r="Q290" s="30" t="str">
        <f t="shared" si="111"/>
        <v/>
      </c>
      <c r="R290" s="30" t="str">
        <f t="shared" si="112"/>
        <v/>
      </c>
      <c r="S290" s="30" t="str">
        <f t="shared" si="113"/>
        <v/>
      </c>
      <c r="T290" s="19" t="s">
        <v>108</v>
      </c>
    </row>
    <row r="291" spans="1:20" hidden="1">
      <c r="A291" s="34" t="str">
        <f t="shared" si="103"/>
        <v/>
      </c>
      <c r="B291" s="166"/>
      <c r="C291" s="166"/>
      <c r="D291" s="166"/>
      <c r="E291" s="166"/>
      <c r="F291" s="166"/>
      <c r="G291" s="166"/>
      <c r="H291" s="166"/>
      <c r="I291" s="166"/>
      <c r="J291" s="20" t="str">
        <f t="shared" si="104"/>
        <v/>
      </c>
      <c r="K291" s="20" t="str">
        <f t="shared" si="105"/>
        <v/>
      </c>
      <c r="L291" s="20" t="str">
        <f t="shared" si="106"/>
        <v/>
      </c>
      <c r="M291" s="20" t="str">
        <f t="shared" si="107"/>
        <v/>
      </c>
      <c r="N291" s="20" t="str">
        <f t="shared" si="108"/>
        <v/>
      </c>
      <c r="O291" s="20" t="str">
        <f t="shared" si="109"/>
        <v/>
      </c>
      <c r="P291" s="20" t="str">
        <f t="shared" si="110"/>
        <v/>
      </c>
      <c r="Q291" s="30" t="str">
        <f t="shared" si="111"/>
        <v/>
      </c>
      <c r="R291" s="30" t="str">
        <f t="shared" si="112"/>
        <v/>
      </c>
      <c r="S291" s="30" t="str">
        <f t="shared" si="113"/>
        <v/>
      </c>
      <c r="T291" s="19" t="s">
        <v>108</v>
      </c>
    </row>
    <row r="292" spans="1:20" hidden="1">
      <c r="A292" s="34" t="str">
        <f t="shared" si="103"/>
        <v/>
      </c>
      <c r="B292" s="166"/>
      <c r="C292" s="166"/>
      <c r="D292" s="166"/>
      <c r="E292" s="166"/>
      <c r="F292" s="166"/>
      <c r="G292" s="166"/>
      <c r="H292" s="166"/>
      <c r="I292" s="166"/>
      <c r="J292" s="20" t="str">
        <f t="shared" si="104"/>
        <v/>
      </c>
      <c r="K292" s="20" t="str">
        <f t="shared" si="105"/>
        <v/>
      </c>
      <c r="L292" s="20" t="str">
        <f t="shared" si="106"/>
        <v/>
      </c>
      <c r="M292" s="20" t="str">
        <f t="shared" si="107"/>
        <v/>
      </c>
      <c r="N292" s="20" t="str">
        <f t="shared" si="108"/>
        <v/>
      </c>
      <c r="O292" s="20" t="str">
        <f t="shared" si="109"/>
        <v/>
      </c>
      <c r="P292" s="20" t="str">
        <f t="shared" si="110"/>
        <v/>
      </c>
      <c r="Q292" s="30" t="str">
        <f t="shared" si="111"/>
        <v/>
      </c>
      <c r="R292" s="30" t="str">
        <f t="shared" si="112"/>
        <v/>
      </c>
      <c r="S292" s="30" t="str">
        <f t="shared" si="113"/>
        <v/>
      </c>
      <c r="T292" s="19" t="s">
        <v>108</v>
      </c>
    </row>
    <row r="293" spans="1:20" hidden="1">
      <c r="A293" s="34" t="str">
        <f t="shared" si="103"/>
        <v/>
      </c>
      <c r="B293" s="166"/>
      <c r="C293" s="166"/>
      <c r="D293" s="166"/>
      <c r="E293" s="166"/>
      <c r="F293" s="166"/>
      <c r="G293" s="166"/>
      <c r="H293" s="166"/>
      <c r="I293" s="166"/>
      <c r="J293" s="20" t="str">
        <f t="shared" si="104"/>
        <v/>
      </c>
      <c r="K293" s="20" t="str">
        <f t="shared" si="105"/>
        <v/>
      </c>
      <c r="L293" s="20" t="str">
        <f t="shared" si="106"/>
        <v/>
      </c>
      <c r="M293" s="20" t="str">
        <f t="shared" si="107"/>
        <v/>
      </c>
      <c r="N293" s="20" t="str">
        <f t="shared" si="108"/>
        <v/>
      </c>
      <c r="O293" s="20" t="str">
        <f t="shared" si="109"/>
        <v/>
      </c>
      <c r="P293" s="20" t="str">
        <f t="shared" si="110"/>
        <v/>
      </c>
      <c r="Q293" s="30" t="str">
        <f t="shared" si="111"/>
        <v/>
      </c>
      <c r="R293" s="30" t="str">
        <f t="shared" si="112"/>
        <v/>
      </c>
      <c r="S293" s="30" t="str">
        <f t="shared" si="113"/>
        <v/>
      </c>
      <c r="T293" s="19" t="s">
        <v>108</v>
      </c>
    </row>
    <row r="294" spans="1:20" hidden="1">
      <c r="A294" s="34" t="str">
        <f t="shared" si="103"/>
        <v/>
      </c>
      <c r="B294" s="166"/>
      <c r="C294" s="166"/>
      <c r="D294" s="166"/>
      <c r="E294" s="166"/>
      <c r="F294" s="166"/>
      <c r="G294" s="166"/>
      <c r="H294" s="166"/>
      <c r="I294" s="166"/>
      <c r="J294" s="20" t="str">
        <f t="shared" si="104"/>
        <v/>
      </c>
      <c r="K294" s="20" t="str">
        <f t="shared" si="105"/>
        <v/>
      </c>
      <c r="L294" s="20" t="str">
        <f t="shared" si="106"/>
        <v/>
      </c>
      <c r="M294" s="20" t="str">
        <f t="shared" si="107"/>
        <v/>
      </c>
      <c r="N294" s="20" t="str">
        <f t="shared" si="108"/>
        <v/>
      </c>
      <c r="O294" s="20" t="str">
        <f t="shared" si="109"/>
        <v/>
      </c>
      <c r="P294" s="20" t="str">
        <f t="shared" si="110"/>
        <v/>
      </c>
      <c r="Q294" s="30" t="str">
        <f t="shared" si="111"/>
        <v/>
      </c>
      <c r="R294" s="30" t="str">
        <f t="shared" si="112"/>
        <v/>
      </c>
      <c r="S294" s="30" t="str">
        <f t="shared" si="113"/>
        <v/>
      </c>
      <c r="T294" s="19" t="s">
        <v>108</v>
      </c>
    </row>
    <row r="295" spans="1:20" hidden="1">
      <c r="A295" s="34" t="str">
        <f t="shared" si="103"/>
        <v/>
      </c>
      <c r="B295" s="166"/>
      <c r="C295" s="166"/>
      <c r="D295" s="166"/>
      <c r="E295" s="166"/>
      <c r="F295" s="166"/>
      <c r="G295" s="166"/>
      <c r="H295" s="166"/>
      <c r="I295" s="166"/>
      <c r="J295" s="20" t="str">
        <f t="shared" si="104"/>
        <v/>
      </c>
      <c r="K295" s="20" t="str">
        <f t="shared" si="105"/>
        <v/>
      </c>
      <c r="L295" s="20" t="str">
        <f t="shared" si="106"/>
        <v/>
      </c>
      <c r="M295" s="20" t="str">
        <f t="shared" si="107"/>
        <v/>
      </c>
      <c r="N295" s="20" t="str">
        <f t="shared" si="108"/>
        <v/>
      </c>
      <c r="O295" s="20" t="str">
        <f t="shared" si="109"/>
        <v/>
      </c>
      <c r="P295" s="20" t="str">
        <f t="shared" si="110"/>
        <v/>
      </c>
      <c r="Q295" s="30" t="str">
        <f t="shared" si="111"/>
        <v/>
      </c>
      <c r="R295" s="30" t="str">
        <f t="shared" si="112"/>
        <v/>
      </c>
      <c r="S295" s="30" t="str">
        <f t="shared" si="113"/>
        <v/>
      </c>
      <c r="T295" s="19" t="s">
        <v>108</v>
      </c>
    </row>
    <row r="296" spans="1:20" hidden="1">
      <c r="A296" s="34" t="str">
        <f t="shared" si="103"/>
        <v/>
      </c>
      <c r="B296" s="166"/>
      <c r="C296" s="166"/>
      <c r="D296" s="166"/>
      <c r="E296" s="166"/>
      <c r="F296" s="166"/>
      <c r="G296" s="166"/>
      <c r="H296" s="166"/>
      <c r="I296" s="166"/>
      <c r="J296" s="20" t="str">
        <f t="shared" si="104"/>
        <v/>
      </c>
      <c r="K296" s="20" t="str">
        <f t="shared" si="105"/>
        <v/>
      </c>
      <c r="L296" s="20" t="str">
        <f t="shared" si="106"/>
        <v/>
      </c>
      <c r="M296" s="20" t="str">
        <f t="shared" si="107"/>
        <v/>
      </c>
      <c r="N296" s="20" t="str">
        <f t="shared" si="108"/>
        <v/>
      </c>
      <c r="O296" s="20" t="str">
        <f t="shared" si="109"/>
        <v/>
      </c>
      <c r="P296" s="20" t="str">
        <f t="shared" si="110"/>
        <v/>
      </c>
      <c r="Q296" s="30" t="str">
        <f t="shared" si="111"/>
        <v/>
      </c>
      <c r="R296" s="30" t="str">
        <f t="shared" si="112"/>
        <v/>
      </c>
      <c r="S296" s="30" t="str">
        <f t="shared" si="113"/>
        <v/>
      </c>
      <c r="T296" s="19" t="s">
        <v>108</v>
      </c>
    </row>
    <row r="297" spans="1:20" hidden="1">
      <c r="A297" s="34" t="str">
        <f t="shared" si="103"/>
        <v/>
      </c>
      <c r="B297" s="166"/>
      <c r="C297" s="166"/>
      <c r="D297" s="166"/>
      <c r="E297" s="166"/>
      <c r="F297" s="166"/>
      <c r="G297" s="166"/>
      <c r="H297" s="166"/>
      <c r="I297" s="166"/>
      <c r="J297" s="20" t="str">
        <f t="shared" si="104"/>
        <v/>
      </c>
      <c r="K297" s="20" t="str">
        <f t="shared" si="105"/>
        <v/>
      </c>
      <c r="L297" s="20" t="str">
        <f t="shared" si="106"/>
        <v/>
      </c>
      <c r="M297" s="20" t="str">
        <f t="shared" si="107"/>
        <v/>
      </c>
      <c r="N297" s="20" t="str">
        <f t="shared" si="108"/>
        <v/>
      </c>
      <c r="O297" s="20" t="str">
        <f t="shared" si="109"/>
        <v/>
      </c>
      <c r="P297" s="20" t="str">
        <f t="shared" si="110"/>
        <v/>
      </c>
      <c r="Q297" s="30" t="str">
        <f t="shared" si="111"/>
        <v/>
      </c>
      <c r="R297" s="30" t="str">
        <f t="shared" si="112"/>
        <v/>
      </c>
      <c r="S297" s="30" t="str">
        <f t="shared" si="113"/>
        <v/>
      </c>
      <c r="T297" s="19" t="s">
        <v>108</v>
      </c>
    </row>
    <row r="298" spans="1:20" hidden="1">
      <c r="A298" s="34" t="str">
        <f t="shared" si="103"/>
        <v/>
      </c>
      <c r="B298" s="166"/>
      <c r="C298" s="166"/>
      <c r="D298" s="166"/>
      <c r="E298" s="166"/>
      <c r="F298" s="166"/>
      <c r="G298" s="166"/>
      <c r="H298" s="166"/>
      <c r="I298" s="166"/>
      <c r="J298" s="20" t="str">
        <f t="shared" si="104"/>
        <v/>
      </c>
      <c r="K298" s="20" t="str">
        <f t="shared" si="105"/>
        <v/>
      </c>
      <c r="L298" s="20" t="str">
        <f t="shared" si="106"/>
        <v/>
      </c>
      <c r="M298" s="20" t="str">
        <f t="shared" si="107"/>
        <v/>
      </c>
      <c r="N298" s="20" t="str">
        <f t="shared" si="108"/>
        <v/>
      </c>
      <c r="O298" s="20" t="str">
        <f t="shared" si="109"/>
        <v/>
      </c>
      <c r="P298" s="20" t="str">
        <f t="shared" si="110"/>
        <v/>
      </c>
      <c r="Q298" s="30" t="str">
        <f t="shared" si="111"/>
        <v/>
      </c>
      <c r="R298" s="30" t="str">
        <f t="shared" si="112"/>
        <v/>
      </c>
      <c r="S298" s="30" t="str">
        <f t="shared" si="113"/>
        <v/>
      </c>
      <c r="T298" s="19" t="s">
        <v>108</v>
      </c>
    </row>
    <row r="299" spans="1:20" hidden="1">
      <c r="A299" s="34" t="str">
        <f t="shared" si="103"/>
        <v/>
      </c>
      <c r="B299" s="166"/>
      <c r="C299" s="166"/>
      <c r="D299" s="166"/>
      <c r="E299" s="166"/>
      <c r="F299" s="166"/>
      <c r="G299" s="166"/>
      <c r="H299" s="166"/>
      <c r="I299" s="166"/>
      <c r="J299" s="20" t="str">
        <f t="shared" si="104"/>
        <v/>
      </c>
      <c r="K299" s="20" t="str">
        <f t="shared" si="105"/>
        <v/>
      </c>
      <c r="L299" s="20" t="str">
        <f t="shared" si="106"/>
        <v/>
      </c>
      <c r="M299" s="20" t="str">
        <f t="shared" si="107"/>
        <v/>
      </c>
      <c r="N299" s="20" t="str">
        <f t="shared" si="108"/>
        <v/>
      </c>
      <c r="O299" s="20" t="str">
        <f t="shared" si="109"/>
        <v/>
      </c>
      <c r="P299" s="20" t="str">
        <f t="shared" si="110"/>
        <v/>
      </c>
      <c r="Q299" s="30" t="str">
        <f t="shared" si="111"/>
        <v/>
      </c>
      <c r="R299" s="30" t="str">
        <f t="shared" si="112"/>
        <v/>
      </c>
      <c r="S299" s="30" t="str">
        <f t="shared" si="113"/>
        <v/>
      </c>
      <c r="T299" s="19" t="s">
        <v>108</v>
      </c>
    </row>
    <row r="300" spans="1:20" hidden="1">
      <c r="A300" s="22" t="s">
        <v>25</v>
      </c>
      <c r="B300" s="173"/>
      <c r="C300" s="174"/>
      <c r="D300" s="174"/>
      <c r="E300" s="174"/>
      <c r="F300" s="174"/>
      <c r="G300" s="174"/>
      <c r="H300" s="174"/>
      <c r="I300" s="175"/>
      <c r="J300" s="24">
        <f t="shared" ref="J300:P300" si="114">SUM(J283:J299)</f>
        <v>0</v>
      </c>
      <c r="K300" s="24">
        <f t="shared" si="114"/>
        <v>0</v>
      </c>
      <c r="L300" s="24">
        <f t="shared" si="114"/>
        <v>0</v>
      </c>
      <c r="M300" s="24">
        <f t="shared" si="114"/>
        <v>0</v>
      </c>
      <c r="N300" s="24">
        <f t="shared" si="114"/>
        <v>0</v>
      </c>
      <c r="O300" s="24">
        <f t="shared" si="114"/>
        <v>0</v>
      </c>
      <c r="P300" s="24">
        <f t="shared" si="114"/>
        <v>0</v>
      </c>
      <c r="Q300" s="22">
        <f>COUNTIF(Q283:Q299,"E")</f>
        <v>0</v>
      </c>
      <c r="R300" s="22">
        <f>COUNTIF(R283:R299,"C")</f>
        <v>0</v>
      </c>
      <c r="S300" s="22">
        <f>COUNTIF(S283:S299,"VP")</f>
        <v>0</v>
      </c>
      <c r="T300" s="19"/>
    </row>
    <row r="301" spans="1:20" ht="19.5" hidden="1" customHeight="1">
      <c r="A301" s="106" t="s">
        <v>70</v>
      </c>
      <c r="B301" s="167"/>
      <c r="C301" s="167"/>
      <c r="D301" s="167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07"/>
    </row>
    <row r="302" spans="1:20" hidden="1">
      <c r="A302" s="34" t="str">
        <f>IF(ISNA(INDEX($A$37:$T$170,MATCH($B302,$B$37:$B$170,0),1)),"",INDEX($A$37:$T$170,MATCH($B302,$B$37:$B$170,0),1))</f>
        <v/>
      </c>
      <c r="B302" s="166"/>
      <c r="C302" s="166"/>
      <c r="D302" s="166"/>
      <c r="E302" s="166"/>
      <c r="F302" s="166"/>
      <c r="G302" s="166"/>
      <c r="H302" s="166"/>
      <c r="I302" s="166"/>
      <c r="J302" s="20" t="str">
        <f>IF(ISNA(INDEX($A$37:$T$170,MATCH($B302,$B$37:$B$170,0),10)),"",INDEX($A$37:$T$170,MATCH($B302,$B$37:$B$170,0),10))</f>
        <v/>
      </c>
      <c r="K302" s="20" t="str">
        <f>IF(ISNA(INDEX($A$37:$T$170,MATCH($B302,$B$37:$B$170,0),11)),"",INDEX($A$37:$T$170,MATCH($B302,$B$37:$B$170,0),11))</f>
        <v/>
      </c>
      <c r="L302" s="20" t="str">
        <f>IF(ISNA(INDEX($A$37:$T$170,MATCH($B302,$B$37:$B$170,0),12)),"",INDEX($A$37:$T$170,MATCH($B302,$B$37:$B$170,0),12))</f>
        <v/>
      </c>
      <c r="M302" s="20" t="str">
        <f>IF(ISNA(INDEX($A$37:$T$170,MATCH($B302,$B$37:$B$170,0),13)),"",INDEX($A$37:$T$170,MATCH($B302,$B$37:$B$170,0),13))</f>
        <v/>
      </c>
      <c r="N302" s="20" t="str">
        <f>IF(ISNA(INDEX($A$37:$T$170,MATCH($B302,$B$37:$B$170,0),14)),"",INDEX($A$37:$T$170,MATCH($B302,$B$37:$B$170,0),14))</f>
        <v/>
      </c>
      <c r="O302" s="20" t="str">
        <f>IF(ISNA(INDEX($A$37:$T$170,MATCH($B302,$B$37:$B$170,0),15)),"",INDEX($A$37:$T$170,MATCH($B302,$B$37:$B$170,0),15))</f>
        <v/>
      </c>
      <c r="P302" s="20" t="str">
        <f>IF(ISNA(INDEX($A$37:$T$170,MATCH($B302,$B$37:$B$170,0),16)),"",INDEX($A$37:$T$170,MATCH($B302,$B$37:$B$170,0),16))</f>
        <v/>
      </c>
      <c r="Q302" s="30" t="str">
        <f>IF(ISNA(INDEX($A$37:$T$170,MATCH($B302,$B$37:$B$170,0),17)),"",INDEX($A$37:$T$170,MATCH($B302,$B$37:$B$170,0),17))</f>
        <v/>
      </c>
      <c r="R302" s="30" t="str">
        <f>IF(ISNA(INDEX($A$37:$T$170,MATCH($B302,$B$37:$B$170,0),18)),"",INDEX($A$37:$T$170,MATCH($B302,$B$37:$B$170,0),18))</f>
        <v/>
      </c>
      <c r="S302" s="30" t="str">
        <f>IF(ISNA(INDEX($A$37:$T$170,MATCH($B302,$B$37:$B$170,0),19)),"",INDEX($A$37:$T$170,MATCH($B302,$B$37:$B$170,0),19))</f>
        <v/>
      </c>
      <c r="T302" s="19" t="s">
        <v>108</v>
      </c>
    </row>
    <row r="303" spans="1:20" hidden="1">
      <c r="A303" s="34" t="str">
        <f>IF(ISNA(INDEX($A$37:$T$170,MATCH($B303,$B$37:$B$170,0),1)),"",INDEX($A$37:$T$170,MATCH($B303,$B$37:$B$170,0),1))</f>
        <v/>
      </c>
      <c r="B303" s="166"/>
      <c r="C303" s="166"/>
      <c r="D303" s="166"/>
      <c r="E303" s="166"/>
      <c r="F303" s="166"/>
      <c r="G303" s="166"/>
      <c r="H303" s="166"/>
      <c r="I303" s="166"/>
      <c r="J303" s="20" t="str">
        <f>IF(ISNA(INDEX($A$37:$T$170,MATCH($B303,$B$37:$B$170,0),10)),"",INDEX($A$37:$T$170,MATCH($B303,$B$37:$B$170,0),10))</f>
        <v/>
      </c>
      <c r="K303" s="20" t="str">
        <f>IF(ISNA(INDEX($A$37:$T$170,MATCH($B303,$B$37:$B$170,0),11)),"",INDEX($A$37:$T$170,MATCH($B303,$B$37:$B$170,0),11))</f>
        <v/>
      </c>
      <c r="L303" s="20" t="str">
        <f>IF(ISNA(INDEX($A$37:$T$170,MATCH($B303,$B$37:$B$170,0),12)),"",INDEX($A$37:$T$170,MATCH($B303,$B$37:$B$170,0),12))</f>
        <v/>
      </c>
      <c r="M303" s="20" t="str">
        <f>IF(ISNA(INDEX($A$37:$T$170,MATCH($B303,$B$37:$B$170,0),13)),"",INDEX($A$37:$T$170,MATCH($B303,$B$37:$B$170,0),13))</f>
        <v/>
      </c>
      <c r="N303" s="20" t="str">
        <f>IF(ISNA(INDEX($A$37:$T$170,MATCH($B303,$B$37:$B$170,0),14)),"",INDEX($A$37:$T$170,MATCH($B303,$B$37:$B$170,0),14))</f>
        <v/>
      </c>
      <c r="O303" s="20" t="str">
        <f>IF(ISNA(INDEX($A$37:$T$170,MATCH($B303,$B$37:$B$170,0),15)),"",INDEX($A$37:$T$170,MATCH($B303,$B$37:$B$170,0),15))</f>
        <v/>
      </c>
      <c r="P303" s="20" t="str">
        <f>IF(ISNA(INDEX($A$37:$T$170,MATCH($B303,$B$37:$B$170,0),16)),"",INDEX($A$37:$T$170,MATCH($B303,$B$37:$B$170,0),16))</f>
        <v/>
      </c>
      <c r="Q303" s="30" t="str">
        <f>IF(ISNA(INDEX($A$37:$T$170,MATCH($B303,$B$37:$B$170,0),17)),"",INDEX($A$37:$T$170,MATCH($B303,$B$37:$B$170,0),17))</f>
        <v/>
      </c>
      <c r="R303" s="30" t="str">
        <f>IF(ISNA(INDEX($A$37:$T$170,MATCH($B303,$B$37:$B$170,0),18)),"",INDEX($A$37:$T$170,MATCH($B303,$B$37:$B$170,0),18))</f>
        <v/>
      </c>
      <c r="S303" s="30" t="str">
        <f>IF(ISNA(INDEX($A$37:$T$170,MATCH($B303,$B$37:$B$170,0),19)),"",INDEX($A$37:$T$170,MATCH($B303,$B$37:$B$170,0),19))</f>
        <v/>
      </c>
      <c r="T303" s="19" t="s">
        <v>108</v>
      </c>
    </row>
    <row r="304" spans="1:20" hidden="1">
      <c r="A304" s="34" t="str">
        <f>IF(ISNA(INDEX($A$37:$T$170,MATCH($B304,$B$37:$B$170,0),1)),"",INDEX($A$37:$T$170,MATCH($B304,$B$37:$B$170,0),1))</f>
        <v/>
      </c>
      <c r="B304" s="166"/>
      <c r="C304" s="166"/>
      <c r="D304" s="166"/>
      <c r="E304" s="166"/>
      <c r="F304" s="166"/>
      <c r="G304" s="166"/>
      <c r="H304" s="166"/>
      <c r="I304" s="166"/>
      <c r="J304" s="20" t="str">
        <f>IF(ISNA(INDEX($A$37:$T$170,MATCH($B304,$B$37:$B$170,0),10)),"",INDEX($A$37:$T$170,MATCH($B304,$B$37:$B$170,0),10))</f>
        <v/>
      </c>
      <c r="K304" s="20" t="str">
        <f>IF(ISNA(INDEX($A$37:$T$170,MATCH($B304,$B$37:$B$170,0),11)),"",INDEX($A$37:$T$170,MATCH($B304,$B$37:$B$170,0),11))</f>
        <v/>
      </c>
      <c r="L304" s="20" t="str">
        <f>IF(ISNA(INDEX($A$37:$T$170,MATCH($B304,$B$37:$B$170,0),12)),"",INDEX($A$37:$T$170,MATCH($B304,$B$37:$B$170,0),12))</f>
        <v/>
      </c>
      <c r="M304" s="20" t="str">
        <f>IF(ISNA(INDEX($A$37:$T$170,MATCH($B304,$B$37:$B$170,0),13)),"",INDEX($A$37:$T$170,MATCH($B304,$B$37:$B$170,0),13))</f>
        <v/>
      </c>
      <c r="N304" s="20" t="str">
        <f>IF(ISNA(INDEX($A$37:$T$170,MATCH($B304,$B$37:$B$170,0),14)),"",INDEX($A$37:$T$170,MATCH($B304,$B$37:$B$170,0),14))</f>
        <v/>
      </c>
      <c r="O304" s="20" t="str">
        <f>IF(ISNA(INDEX($A$37:$T$170,MATCH($B304,$B$37:$B$170,0),15)),"",INDEX($A$37:$T$170,MATCH($B304,$B$37:$B$170,0),15))</f>
        <v/>
      </c>
      <c r="P304" s="20" t="str">
        <f>IF(ISNA(INDEX($A$37:$T$170,MATCH($B304,$B$37:$B$170,0),16)),"",INDEX($A$37:$T$170,MATCH($B304,$B$37:$B$170,0),16))</f>
        <v/>
      </c>
      <c r="Q304" s="30" t="str">
        <f>IF(ISNA(INDEX($A$37:$T$170,MATCH($B304,$B$37:$B$170,0),17)),"",INDEX($A$37:$T$170,MATCH($B304,$B$37:$B$170,0),17))</f>
        <v/>
      </c>
      <c r="R304" s="30" t="str">
        <f>IF(ISNA(INDEX($A$37:$T$170,MATCH($B304,$B$37:$B$170,0),18)),"",INDEX($A$37:$T$170,MATCH($B304,$B$37:$B$170,0),18))</f>
        <v/>
      </c>
      <c r="S304" s="30" t="str">
        <f>IF(ISNA(INDEX($A$37:$T$170,MATCH($B304,$B$37:$B$170,0),19)),"",INDEX($A$37:$T$170,MATCH($B304,$B$37:$B$170,0),19))</f>
        <v/>
      </c>
      <c r="T304" s="19" t="s">
        <v>108</v>
      </c>
    </row>
    <row r="305" spans="1:20" hidden="1">
      <c r="A305" s="34" t="str">
        <f>IF(ISNA(INDEX($A$37:$T$170,MATCH($B305,$B$37:$B$170,0),1)),"",INDEX($A$37:$T$170,MATCH($B305,$B$37:$B$170,0),1))</f>
        <v/>
      </c>
      <c r="B305" s="166"/>
      <c r="C305" s="166"/>
      <c r="D305" s="166"/>
      <c r="E305" s="166"/>
      <c r="F305" s="166"/>
      <c r="G305" s="166"/>
      <c r="H305" s="166"/>
      <c r="I305" s="166"/>
      <c r="J305" s="20" t="str">
        <f>IF(ISNA(INDEX($A$37:$T$170,MATCH($B305,$B$37:$B$170,0),10)),"",INDEX($A$37:$T$170,MATCH($B305,$B$37:$B$170,0),10))</f>
        <v/>
      </c>
      <c r="K305" s="20" t="str">
        <f>IF(ISNA(INDEX($A$37:$T$170,MATCH($B305,$B$37:$B$170,0),11)),"",INDEX($A$37:$T$170,MATCH($B305,$B$37:$B$170,0),11))</f>
        <v/>
      </c>
      <c r="L305" s="20" t="str">
        <f>IF(ISNA(INDEX($A$37:$T$170,MATCH($B305,$B$37:$B$170,0),12)),"",INDEX($A$37:$T$170,MATCH($B305,$B$37:$B$170,0),12))</f>
        <v/>
      </c>
      <c r="M305" s="20" t="str">
        <f>IF(ISNA(INDEX($A$37:$T$170,MATCH($B305,$B$37:$B$170,0),13)),"",INDEX($A$37:$T$170,MATCH($B305,$B$37:$B$170,0),13))</f>
        <v/>
      </c>
      <c r="N305" s="20" t="str">
        <f>IF(ISNA(INDEX($A$37:$T$170,MATCH($B305,$B$37:$B$170,0),14)),"",INDEX($A$37:$T$170,MATCH($B305,$B$37:$B$170,0),14))</f>
        <v/>
      </c>
      <c r="O305" s="20" t="str">
        <f>IF(ISNA(INDEX($A$37:$T$170,MATCH($B305,$B$37:$B$170,0),15)),"",INDEX($A$37:$T$170,MATCH($B305,$B$37:$B$170,0),15))</f>
        <v/>
      </c>
      <c r="P305" s="20" t="str">
        <f>IF(ISNA(INDEX($A$37:$T$170,MATCH($B305,$B$37:$B$170,0),16)),"",INDEX($A$37:$T$170,MATCH($B305,$B$37:$B$170,0),16))</f>
        <v/>
      </c>
      <c r="Q305" s="30" t="str">
        <f>IF(ISNA(INDEX($A$37:$T$170,MATCH($B305,$B$37:$B$170,0),17)),"",INDEX($A$37:$T$170,MATCH($B305,$B$37:$B$170,0),17))</f>
        <v/>
      </c>
      <c r="R305" s="30" t="str">
        <f>IF(ISNA(INDEX($A$37:$T$170,MATCH($B305,$B$37:$B$170,0),18)),"",INDEX($A$37:$T$170,MATCH($B305,$B$37:$B$170,0),18))</f>
        <v/>
      </c>
      <c r="S305" s="30" t="str">
        <f>IF(ISNA(INDEX($A$37:$T$170,MATCH($B305,$B$37:$B$170,0),19)),"",INDEX($A$37:$T$170,MATCH($B305,$B$37:$B$170,0),19))</f>
        <v/>
      </c>
      <c r="T305" s="19" t="s">
        <v>108</v>
      </c>
    </row>
    <row r="306" spans="1:20" hidden="1">
      <c r="A306" s="22" t="s">
        <v>25</v>
      </c>
      <c r="B306" s="171"/>
      <c r="C306" s="171"/>
      <c r="D306" s="171"/>
      <c r="E306" s="171"/>
      <c r="F306" s="171"/>
      <c r="G306" s="171"/>
      <c r="H306" s="171"/>
      <c r="I306" s="171"/>
      <c r="J306" s="24">
        <f t="shared" ref="J306:P306" si="115">SUM(J302:J305)</f>
        <v>0</v>
      </c>
      <c r="K306" s="24">
        <f t="shared" si="115"/>
        <v>0</v>
      </c>
      <c r="L306" s="24">
        <f t="shared" si="115"/>
        <v>0</v>
      </c>
      <c r="M306" s="24">
        <f t="shared" si="115"/>
        <v>0</v>
      </c>
      <c r="N306" s="24">
        <f t="shared" si="115"/>
        <v>0</v>
      </c>
      <c r="O306" s="24">
        <f t="shared" si="115"/>
        <v>0</v>
      </c>
      <c r="P306" s="24">
        <f t="shared" si="115"/>
        <v>0</v>
      </c>
      <c r="Q306" s="22">
        <f>COUNTIF(Q302:Q305,"E")</f>
        <v>0</v>
      </c>
      <c r="R306" s="22">
        <f>COUNTIF(R302:R305,"C")</f>
        <v>0</v>
      </c>
      <c r="S306" s="22">
        <f>COUNTIF(S302:S305,"VP")</f>
        <v>0</v>
      </c>
      <c r="T306" s="23"/>
    </row>
    <row r="307" spans="1:20" ht="27.75" hidden="1" customHeight="1">
      <c r="A307" s="141" t="s">
        <v>79</v>
      </c>
      <c r="B307" s="142"/>
      <c r="C307" s="142"/>
      <c r="D307" s="142"/>
      <c r="E307" s="142"/>
      <c r="F307" s="142"/>
      <c r="G307" s="142"/>
      <c r="H307" s="142"/>
      <c r="I307" s="143"/>
      <c r="J307" s="24">
        <f t="shared" ref="J307:S307" si="116">SUM(J300,J306)</f>
        <v>0</v>
      </c>
      <c r="K307" s="24">
        <f t="shared" si="116"/>
        <v>0</v>
      </c>
      <c r="L307" s="24">
        <f t="shared" si="116"/>
        <v>0</v>
      </c>
      <c r="M307" s="24">
        <f t="shared" si="116"/>
        <v>0</v>
      </c>
      <c r="N307" s="24">
        <f t="shared" si="116"/>
        <v>0</v>
      </c>
      <c r="O307" s="24">
        <f t="shared" si="116"/>
        <v>0</v>
      </c>
      <c r="P307" s="24">
        <f t="shared" si="116"/>
        <v>0</v>
      </c>
      <c r="Q307" s="24">
        <f t="shared" si="116"/>
        <v>0</v>
      </c>
      <c r="R307" s="24">
        <f t="shared" si="116"/>
        <v>0</v>
      </c>
      <c r="S307" s="24">
        <f t="shared" si="116"/>
        <v>0</v>
      </c>
      <c r="T307" s="29"/>
    </row>
    <row r="308" spans="1:20" ht="17.25" hidden="1" customHeight="1">
      <c r="A308" s="144" t="s">
        <v>48</v>
      </c>
      <c r="B308" s="145"/>
      <c r="C308" s="145"/>
      <c r="D308" s="145"/>
      <c r="E308" s="145"/>
      <c r="F308" s="145"/>
      <c r="G308" s="145"/>
      <c r="H308" s="145"/>
      <c r="I308" s="145"/>
      <c r="J308" s="146"/>
      <c r="K308" s="24">
        <f t="shared" ref="K308:P308" si="117">K300*14+K306*12</f>
        <v>0</v>
      </c>
      <c r="L308" s="24">
        <f t="shared" si="117"/>
        <v>0</v>
      </c>
      <c r="M308" s="24">
        <f t="shared" si="117"/>
        <v>0</v>
      </c>
      <c r="N308" s="24">
        <f t="shared" si="117"/>
        <v>0</v>
      </c>
      <c r="O308" s="24">
        <f t="shared" si="117"/>
        <v>0</v>
      </c>
      <c r="P308" s="24">
        <f t="shared" si="117"/>
        <v>0</v>
      </c>
      <c r="Q308" s="150"/>
      <c r="R308" s="151"/>
      <c r="S308" s="151"/>
      <c r="T308" s="152"/>
    </row>
    <row r="309" spans="1:20" hidden="1">
      <c r="A309" s="147"/>
      <c r="B309" s="148"/>
      <c r="C309" s="148"/>
      <c r="D309" s="148"/>
      <c r="E309" s="148"/>
      <c r="F309" s="148"/>
      <c r="G309" s="148"/>
      <c r="H309" s="148"/>
      <c r="I309" s="148"/>
      <c r="J309" s="149"/>
      <c r="K309" s="156">
        <f>SUM(K308:M308)</f>
        <v>0</v>
      </c>
      <c r="L309" s="157"/>
      <c r="M309" s="158"/>
      <c r="N309" s="159">
        <f>SUM(N308:O308)</f>
        <v>0</v>
      </c>
      <c r="O309" s="160"/>
      <c r="P309" s="161"/>
      <c r="Q309" s="153"/>
      <c r="R309" s="154"/>
      <c r="S309" s="154"/>
      <c r="T309" s="155"/>
    </row>
    <row r="310" spans="1:20" ht="8.25" hidden="1" customHeight="1"/>
    <row r="311" spans="1:20" hidden="1">
      <c r="B311" s="8"/>
      <c r="C311" s="8"/>
      <c r="D311" s="8"/>
      <c r="E311" s="8"/>
      <c r="F311" s="8"/>
      <c r="G311" s="8"/>
      <c r="H311" s="17"/>
      <c r="I311" s="17"/>
      <c r="J311" s="17"/>
      <c r="M311" s="8"/>
      <c r="N311" s="8"/>
      <c r="O311" s="8"/>
      <c r="P311" s="8"/>
      <c r="Q311" s="8"/>
      <c r="R311" s="8"/>
      <c r="S311" s="8"/>
    </row>
    <row r="312" spans="1:20" hidden="1"/>
    <row r="313" spans="1:20" ht="26.25" hidden="1" customHeight="1">
      <c r="A313" s="105" t="s">
        <v>112</v>
      </c>
      <c r="B313" s="168"/>
      <c r="C313" s="168"/>
      <c r="D313" s="168"/>
      <c r="E313" s="168"/>
      <c r="F313" s="168"/>
      <c r="G313" s="168"/>
      <c r="H313" s="168"/>
      <c r="I313" s="168"/>
      <c r="J313" s="168"/>
      <c r="K313" s="168"/>
      <c r="L313" s="168"/>
      <c r="M313" s="168"/>
      <c r="N313" s="168"/>
      <c r="O313" s="168"/>
      <c r="P313" s="168"/>
      <c r="Q313" s="168"/>
      <c r="R313" s="168"/>
      <c r="S313" s="168"/>
      <c r="T313" s="168"/>
    </row>
    <row r="314" spans="1:20" ht="27" hidden="1" customHeight="1">
      <c r="A314" s="169" t="s">
        <v>27</v>
      </c>
      <c r="B314" s="171" t="s">
        <v>26</v>
      </c>
      <c r="C314" s="171"/>
      <c r="D314" s="171"/>
      <c r="E314" s="171"/>
      <c r="F314" s="171"/>
      <c r="G314" s="171"/>
      <c r="H314" s="171"/>
      <c r="I314" s="171"/>
      <c r="J314" s="105" t="s">
        <v>40</v>
      </c>
      <c r="K314" s="105" t="s">
        <v>24</v>
      </c>
      <c r="L314" s="105"/>
      <c r="M314" s="105"/>
      <c r="N314" s="105" t="s">
        <v>41</v>
      </c>
      <c r="O314" s="105"/>
      <c r="P314" s="105"/>
      <c r="Q314" s="105" t="s">
        <v>23</v>
      </c>
      <c r="R314" s="105"/>
      <c r="S314" s="105"/>
      <c r="T314" s="105" t="s">
        <v>22</v>
      </c>
    </row>
    <row r="315" spans="1:20" ht="18" hidden="1" customHeight="1">
      <c r="A315" s="170"/>
      <c r="B315" s="171"/>
      <c r="C315" s="171"/>
      <c r="D315" s="171"/>
      <c r="E315" s="171"/>
      <c r="F315" s="171"/>
      <c r="G315" s="171"/>
      <c r="H315" s="171"/>
      <c r="I315" s="171"/>
      <c r="J315" s="105"/>
      <c r="K315" s="31" t="s">
        <v>28</v>
      </c>
      <c r="L315" s="31" t="s">
        <v>29</v>
      </c>
      <c r="M315" s="31" t="s">
        <v>30</v>
      </c>
      <c r="N315" s="31" t="s">
        <v>34</v>
      </c>
      <c r="O315" s="31" t="s">
        <v>7</v>
      </c>
      <c r="P315" s="31" t="s">
        <v>31</v>
      </c>
      <c r="Q315" s="31" t="s">
        <v>32</v>
      </c>
      <c r="R315" s="31" t="s">
        <v>28</v>
      </c>
      <c r="S315" s="31" t="s">
        <v>33</v>
      </c>
      <c r="T315" s="105"/>
    </row>
    <row r="316" spans="1:20" hidden="1">
      <c r="A316" s="106" t="s">
        <v>68</v>
      </c>
      <c r="B316" s="167"/>
      <c r="C316" s="167"/>
      <c r="D316" s="167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07"/>
    </row>
    <row r="317" spans="1:20" hidden="1">
      <c r="A317" s="34" t="str">
        <f t="shared" ref="A317:A333" si="118">IF(ISNA(INDEX($A$37:$T$170,MATCH($B317,$B$37:$B$170,0),1)),"",INDEX($A$37:$T$170,MATCH($B317,$B$37:$B$170,0),1))</f>
        <v/>
      </c>
      <c r="B317" s="166"/>
      <c r="C317" s="166"/>
      <c r="D317" s="166"/>
      <c r="E317" s="166"/>
      <c r="F317" s="166"/>
      <c r="G317" s="166"/>
      <c r="H317" s="166"/>
      <c r="I317" s="166"/>
      <c r="J317" s="20" t="str">
        <f t="shared" ref="J317:J333" si="119">IF(ISNA(INDEX($A$37:$T$170,MATCH($B317,$B$37:$B$170,0),10)),"",INDEX($A$37:$T$170,MATCH($B317,$B$37:$B$170,0),10))</f>
        <v/>
      </c>
      <c r="K317" s="20" t="str">
        <f t="shared" ref="K317:K333" si="120">IF(ISNA(INDEX($A$37:$T$170,MATCH($B317,$B$37:$B$170,0),11)),"",INDEX($A$37:$T$170,MATCH($B317,$B$37:$B$170,0),11))</f>
        <v/>
      </c>
      <c r="L317" s="20" t="str">
        <f t="shared" ref="L317:L333" si="121">IF(ISNA(INDEX($A$37:$T$170,MATCH($B317,$B$37:$B$170,0),12)),"",INDEX($A$37:$T$170,MATCH($B317,$B$37:$B$170,0),12))</f>
        <v/>
      </c>
      <c r="M317" s="20" t="str">
        <f t="shared" ref="M317:M333" si="122">IF(ISNA(INDEX($A$37:$T$170,MATCH($B317,$B$37:$B$170,0),13)),"",INDEX($A$37:$T$170,MATCH($B317,$B$37:$B$170,0),13))</f>
        <v/>
      </c>
      <c r="N317" s="20" t="str">
        <f t="shared" ref="N317:N333" si="123">IF(ISNA(INDEX($A$37:$T$170,MATCH($B317,$B$37:$B$170,0),14)),"",INDEX($A$37:$T$170,MATCH($B317,$B$37:$B$170,0),14))</f>
        <v/>
      </c>
      <c r="O317" s="20" t="str">
        <f t="shared" ref="O317:O333" si="124">IF(ISNA(INDEX($A$37:$T$170,MATCH($B317,$B$37:$B$170,0),15)),"",INDEX($A$37:$T$170,MATCH($B317,$B$37:$B$170,0),15))</f>
        <v/>
      </c>
      <c r="P317" s="20" t="str">
        <f t="shared" ref="P317:P333" si="125">IF(ISNA(INDEX($A$37:$T$170,MATCH($B317,$B$37:$B$170,0),16)),"",INDEX($A$37:$T$170,MATCH($B317,$B$37:$B$170,0),16))</f>
        <v/>
      </c>
      <c r="Q317" s="30" t="str">
        <f t="shared" ref="Q317:Q333" si="126">IF(ISNA(INDEX($A$37:$T$170,MATCH($B317,$B$37:$B$170,0),17)),"",INDEX($A$37:$T$170,MATCH($B317,$B$37:$B$170,0),17))</f>
        <v/>
      </c>
      <c r="R317" s="30" t="str">
        <f t="shared" ref="R317:R333" si="127">IF(ISNA(INDEX($A$37:$T$170,MATCH($B317,$B$37:$B$170,0),18)),"",INDEX($A$37:$T$170,MATCH($B317,$B$37:$B$170,0),18))</f>
        <v/>
      </c>
      <c r="S317" s="30" t="str">
        <f t="shared" ref="S317:S333" si="128">IF(ISNA(INDEX($A$37:$T$170,MATCH($B317,$B$37:$B$170,0),19)),"",INDEX($A$37:$T$170,MATCH($B317,$B$37:$B$170,0),19))</f>
        <v/>
      </c>
      <c r="T317" s="19" t="s">
        <v>109</v>
      </c>
    </row>
    <row r="318" spans="1:20" hidden="1">
      <c r="A318" s="34" t="str">
        <f t="shared" si="118"/>
        <v/>
      </c>
      <c r="B318" s="166"/>
      <c r="C318" s="166"/>
      <c r="D318" s="166"/>
      <c r="E318" s="166"/>
      <c r="F318" s="166"/>
      <c r="G318" s="166"/>
      <c r="H318" s="166"/>
      <c r="I318" s="166"/>
      <c r="J318" s="20" t="str">
        <f t="shared" si="119"/>
        <v/>
      </c>
      <c r="K318" s="20" t="str">
        <f t="shared" si="120"/>
        <v/>
      </c>
      <c r="L318" s="20" t="str">
        <f t="shared" si="121"/>
        <v/>
      </c>
      <c r="M318" s="20" t="str">
        <f t="shared" si="122"/>
        <v/>
      </c>
      <c r="N318" s="20" t="str">
        <f t="shared" si="123"/>
        <v/>
      </c>
      <c r="O318" s="20" t="str">
        <f t="shared" si="124"/>
        <v/>
      </c>
      <c r="P318" s="20" t="str">
        <f t="shared" si="125"/>
        <v/>
      </c>
      <c r="Q318" s="30" t="str">
        <f t="shared" si="126"/>
        <v/>
      </c>
      <c r="R318" s="30" t="str">
        <f t="shared" si="127"/>
        <v/>
      </c>
      <c r="S318" s="30" t="str">
        <f t="shared" si="128"/>
        <v/>
      </c>
      <c r="T318" s="19" t="s">
        <v>109</v>
      </c>
    </row>
    <row r="319" spans="1:20" hidden="1">
      <c r="A319" s="34" t="str">
        <f t="shared" si="118"/>
        <v/>
      </c>
      <c r="B319" s="166"/>
      <c r="C319" s="166"/>
      <c r="D319" s="166"/>
      <c r="E319" s="166"/>
      <c r="F319" s="166"/>
      <c r="G319" s="166"/>
      <c r="H319" s="166"/>
      <c r="I319" s="166"/>
      <c r="J319" s="20" t="str">
        <f t="shared" si="119"/>
        <v/>
      </c>
      <c r="K319" s="20" t="str">
        <f t="shared" si="120"/>
        <v/>
      </c>
      <c r="L319" s="20" t="str">
        <f t="shared" si="121"/>
        <v/>
      </c>
      <c r="M319" s="20" t="str">
        <f t="shared" si="122"/>
        <v/>
      </c>
      <c r="N319" s="20" t="str">
        <f t="shared" si="123"/>
        <v/>
      </c>
      <c r="O319" s="20" t="str">
        <f t="shared" si="124"/>
        <v/>
      </c>
      <c r="P319" s="20" t="str">
        <f t="shared" si="125"/>
        <v/>
      </c>
      <c r="Q319" s="30" t="str">
        <f t="shared" si="126"/>
        <v/>
      </c>
      <c r="R319" s="30" t="str">
        <f t="shared" si="127"/>
        <v/>
      </c>
      <c r="S319" s="30" t="str">
        <f t="shared" si="128"/>
        <v/>
      </c>
      <c r="T319" s="19" t="s">
        <v>109</v>
      </c>
    </row>
    <row r="320" spans="1:20" hidden="1">
      <c r="A320" s="34" t="str">
        <f t="shared" si="118"/>
        <v/>
      </c>
      <c r="B320" s="166"/>
      <c r="C320" s="166"/>
      <c r="D320" s="166"/>
      <c r="E320" s="166"/>
      <c r="F320" s="166"/>
      <c r="G320" s="166"/>
      <c r="H320" s="166"/>
      <c r="I320" s="166"/>
      <c r="J320" s="20" t="str">
        <f t="shared" si="119"/>
        <v/>
      </c>
      <c r="K320" s="20" t="str">
        <f t="shared" si="120"/>
        <v/>
      </c>
      <c r="L320" s="20" t="str">
        <f t="shared" si="121"/>
        <v/>
      </c>
      <c r="M320" s="20" t="str">
        <f t="shared" si="122"/>
        <v/>
      </c>
      <c r="N320" s="20" t="str">
        <f t="shared" si="123"/>
        <v/>
      </c>
      <c r="O320" s="20" t="str">
        <f t="shared" si="124"/>
        <v/>
      </c>
      <c r="P320" s="20" t="str">
        <f t="shared" si="125"/>
        <v/>
      </c>
      <c r="Q320" s="30" t="str">
        <f t="shared" si="126"/>
        <v/>
      </c>
      <c r="R320" s="30" t="str">
        <f t="shared" si="127"/>
        <v/>
      </c>
      <c r="S320" s="30" t="str">
        <f t="shared" si="128"/>
        <v/>
      </c>
      <c r="T320" s="19" t="s">
        <v>109</v>
      </c>
    </row>
    <row r="321" spans="1:20" hidden="1">
      <c r="A321" s="34" t="str">
        <f t="shared" si="118"/>
        <v/>
      </c>
      <c r="B321" s="166"/>
      <c r="C321" s="166"/>
      <c r="D321" s="166"/>
      <c r="E321" s="166"/>
      <c r="F321" s="166"/>
      <c r="G321" s="166"/>
      <c r="H321" s="166"/>
      <c r="I321" s="166"/>
      <c r="J321" s="20" t="str">
        <f t="shared" si="119"/>
        <v/>
      </c>
      <c r="K321" s="20" t="str">
        <f t="shared" si="120"/>
        <v/>
      </c>
      <c r="L321" s="20" t="str">
        <f t="shared" si="121"/>
        <v/>
      </c>
      <c r="M321" s="20" t="str">
        <f t="shared" si="122"/>
        <v/>
      </c>
      <c r="N321" s="20" t="str">
        <f t="shared" si="123"/>
        <v/>
      </c>
      <c r="O321" s="20" t="str">
        <f t="shared" si="124"/>
        <v/>
      </c>
      <c r="P321" s="20" t="str">
        <f t="shared" si="125"/>
        <v/>
      </c>
      <c r="Q321" s="30" t="str">
        <f t="shared" si="126"/>
        <v/>
      </c>
      <c r="R321" s="30" t="str">
        <f t="shared" si="127"/>
        <v/>
      </c>
      <c r="S321" s="30" t="str">
        <f t="shared" si="128"/>
        <v/>
      </c>
      <c r="T321" s="19" t="s">
        <v>109</v>
      </c>
    </row>
    <row r="322" spans="1:20" hidden="1">
      <c r="A322" s="34" t="str">
        <f t="shared" si="118"/>
        <v/>
      </c>
      <c r="B322" s="166"/>
      <c r="C322" s="166"/>
      <c r="D322" s="166"/>
      <c r="E322" s="166"/>
      <c r="F322" s="166"/>
      <c r="G322" s="166"/>
      <c r="H322" s="166"/>
      <c r="I322" s="166"/>
      <c r="J322" s="20" t="str">
        <f t="shared" si="119"/>
        <v/>
      </c>
      <c r="K322" s="20" t="str">
        <f t="shared" si="120"/>
        <v/>
      </c>
      <c r="L322" s="20" t="str">
        <f t="shared" si="121"/>
        <v/>
      </c>
      <c r="M322" s="20" t="str">
        <f t="shared" si="122"/>
        <v/>
      </c>
      <c r="N322" s="20" t="str">
        <f t="shared" si="123"/>
        <v/>
      </c>
      <c r="O322" s="20" t="str">
        <f t="shared" si="124"/>
        <v/>
      </c>
      <c r="P322" s="20" t="str">
        <f t="shared" si="125"/>
        <v/>
      </c>
      <c r="Q322" s="30" t="str">
        <f t="shared" si="126"/>
        <v/>
      </c>
      <c r="R322" s="30" t="str">
        <f t="shared" si="127"/>
        <v/>
      </c>
      <c r="S322" s="30" t="str">
        <f t="shared" si="128"/>
        <v/>
      </c>
      <c r="T322" s="19" t="s">
        <v>109</v>
      </c>
    </row>
    <row r="323" spans="1:20" hidden="1">
      <c r="A323" s="34" t="str">
        <f t="shared" si="118"/>
        <v/>
      </c>
      <c r="B323" s="166"/>
      <c r="C323" s="166"/>
      <c r="D323" s="166"/>
      <c r="E323" s="166"/>
      <c r="F323" s="166"/>
      <c r="G323" s="166"/>
      <c r="H323" s="166"/>
      <c r="I323" s="166"/>
      <c r="J323" s="20" t="str">
        <f t="shared" si="119"/>
        <v/>
      </c>
      <c r="K323" s="20" t="str">
        <f t="shared" si="120"/>
        <v/>
      </c>
      <c r="L323" s="20" t="str">
        <f t="shared" si="121"/>
        <v/>
      </c>
      <c r="M323" s="20" t="str">
        <f t="shared" si="122"/>
        <v/>
      </c>
      <c r="N323" s="20" t="str">
        <f t="shared" si="123"/>
        <v/>
      </c>
      <c r="O323" s="20" t="str">
        <f t="shared" si="124"/>
        <v/>
      </c>
      <c r="P323" s="20" t="str">
        <f t="shared" si="125"/>
        <v/>
      </c>
      <c r="Q323" s="30" t="str">
        <f t="shared" si="126"/>
        <v/>
      </c>
      <c r="R323" s="30" t="str">
        <f t="shared" si="127"/>
        <v/>
      </c>
      <c r="S323" s="30" t="str">
        <f t="shared" si="128"/>
        <v/>
      </c>
      <c r="T323" s="19" t="s">
        <v>109</v>
      </c>
    </row>
    <row r="324" spans="1:20" hidden="1">
      <c r="A324" s="34" t="str">
        <f t="shared" si="118"/>
        <v/>
      </c>
      <c r="B324" s="166"/>
      <c r="C324" s="166"/>
      <c r="D324" s="166"/>
      <c r="E324" s="166"/>
      <c r="F324" s="166"/>
      <c r="G324" s="166"/>
      <c r="H324" s="166"/>
      <c r="I324" s="166"/>
      <c r="J324" s="20" t="str">
        <f t="shared" si="119"/>
        <v/>
      </c>
      <c r="K324" s="20" t="str">
        <f t="shared" si="120"/>
        <v/>
      </c>
      <c r="L324" s="20" t="str">
        <f t="shared" si="121"/>
        <v/>
      </c>
      <c r="M324" s="20" t="str">
        <f t="shared" si="122"/>
        <v/>
      </c>
      <c r="N324" s="20" t="str">
        <f t="shared" si="123"/>
        <v/>
      </c>
      <c r="O324" s="20" t="str">
        <f t="shared" si="124"/>
        <v/>
      </c>
      <c r="P324" s="20" t="str">
        <f t="shared" si="125"/>
        <v/>
      </c>
      <c r="Q324" s="30" t="str">
        <f t="shared" si="126"/>
        <v/>
      </c>
      <c r="R324" s="30" t="str">
        <f t="shared" si="127"/>
        <v/>
      </c>
      <c r="S324" s="30" t="str">
        <f t="shared" si="128"/>
        <v/>
      </c>
      <c r="T324" s="19" t="s">
        <v>109</v>
      </c>
    </row>
    <row r="325" spans="1:20" hidden="1">
      <c r="A325" s="34" t="str">
        <f t="shared" si="118"/>
        <v/>
      </c>
      <c r="B325" s="166"/>
      <c r="C325" s="166"/>
      <c r="D325" s="166"/>
      <c r="E325" s="166"/>
      <c r="F325" s="166"/>
      <c r="G325" s="166"/>
      <c r="H325" s="166"/>
      <c r="I325" s="166"/>
      <c r="J325" s="20" t="str">
        <f t="shared" si="119"/>
        <v/>
      </c>
      <c r="K325" s="20" t="str">
        <f t="shared" si="120"/>
        <v/>
      </c>
      <c r="L325" s="20" t="str">
        <f t="shared" si="121"/>
        <v/>
      </c>
      <c r="M325" s="20" t="str">
        <f t="shared" si="122"/>
        <v/>
      </c>
      <c r="N325" s="20" t="str">
        <f t="shared" si="123"/>
        <v/>
      </c>
      <c r="O325" s="20" t="str">
        <f t="shared" si="124"/>
        <v/>
      </c>
      <c r="P325" s="20" t="str">
        <f t="shared" si="125"/>
        <v/>
      </c>
      <c r="Q325" s="30" t="str">
        <f t="shared" si="126"/>
        <v/>
      </c>
      <c r="R325" s="30" t="str">
        <f t="shared" si="127"/>
        <v/>
      </c>
      <c r="S325" s="30" t="str">
        <f t="shared" si="128"/>
        <v/>
      </c>
      <c r="T325" s="19" t="s">
        <v>109</v>
      </c>
    </row>
    <row r="326" spans="1:20" hidden="1">
      <c r="A326" s="34" t="str">
        <f t="shared" si="118"/>
        <v/>
      </c>
      <c r="B326" s="166"/>
      <c r="C326" s="166"/>
      <c r="D326" s="166"/>
      <c r="E326" s="166"/>
      <c r="F326" s="166"/>
      <c r="G326" s="166"/>
      <c r="H326" s="166"/>
      <c r="I326" s="166"/>
      <c r="J326" s="20" t="str">
        <f t="shared" si="119"/>
        <v/>
      </c>
      <c r="K326" s="20" t="str">
        <f t="shared" si="120"/>
        <v/>
      </c>
      <c r="L326" s="20" t="str">
        <f t="shared" si="121"/>
        <v/>
      </c>
      <c r="M326" s="20" t="str">
        <f t="shared" si="122"/>
        <v/>
      </c>
      <c r="N326" s="20" t="str">
        <f t="shared" si="123"/>
        <v/>
      </c>
      <c r="O326" s="20" t="str">
        <f t="shared" si="124"/>
        <v/>
      </c>
      <c r="P326" s="20" t="str">
        <f t="shared" si="125"/>
        <v/>
      </c>
      <c r="Q326" s="30" t="str">
        <f t="shared" si="126"/>
        <v/>
      </c>
      <c r="R326" s="30" t="str">
        <f t="shared" si="127"/>
        <v/>
      </c>
      <c r="S326" s="30" t="str">
        <f t="shared" si="128"/>
        <v/>
      </c>
      <c r="T326" s="19" t="s">
        <v>109</v>
      </c>
    </row>
    <row r="327" spans="1:20" hidden="1">
      <c r="A327" s="34" t="str">
        <f t="shared" si="118"/>
        <v/>
      </c>
      <c r="B327" s="166"/>
      <c r="C327" s="166"/>
      <c r="D327" s="166"/>
      <c r="E327" s="166"/>
      <c r="F327" s="166"/>
      <c r="G327" s="166"/>
      <c r="H327" s="166"/>
      <c r="I327" s="166"/>
      <c r="J327" s="20" t="str">
        <f t="shared" si="119"/>
        <v/>
      </c>
      <c r="K327" s="20" t="str">
        <f t="shared" si="120"/>
        <v/>
      </c>
      <c r="L327" s="20" t="str">
        <f t="shared" si="121"/>
        <v/>
      </c>
      <c r="M327" s="20" t="str">
        <f t="shared" si="122"/>
        <v/>
      </c>
      <c r="N327" s="20" t="str">
        <f t="shared" si="123"/>
        <v/>
      </c>
      <c r="O327" s="20" t="str">
        <f t="shared" si="124"/>
        <v/>
      </c>
      <c r="P327" s="20" t="str">
        <f t="shared" si="125"/>
        <v/>
      </c>
      <c r="Q327" s="30" t="str">
        <f t="shared" si="126"/>
        <v/>
      </c>
      <c r="R327" s="30" t="str">
        <f t="shared" si="127"/>
        <v/>
      </c>
      <c r="S327" s="30" t="str">
        <f t="shared" si="128"/>
        <v/>
      </c>
      <c r="T327" s="19" t="s">
        <v>109</v>
      </c>
    </row>
    <row r="328" spans="1:20" hidden="1">
      <c r="A328" s="34" t="str">
        <f t="shared" si="118"/>
        <v/>
      </c>
      <c r="B328" s="166"/>
      <c r="C328" s="166"/>
      <c r="D328" s="166"/>
      <c r="E328" s="166"/>
      <c r="F328" s="166"/>
      <c r="G328" s="166"/>
      <c r="H328" s="166"/>
      <c r="I328" s="166"/>
      <c r="J328" s="20" t="str">
        <f t="shared" si="119"/>
        <v/>
      </c>
      <c r="K328" s="20" t="str">
        <f t="shared" si="120"/>
        <v/>
      </c>
      <c r="L328" s="20" t="str">
        <f t="shared" si="121"/>
        <v/>
      </c>
      <c r="M328" s="20" t="str">
        <f t="shared" si="122"/>
        <v/>
      </c>
      <c r="N328" s="20" t="str">
        <f t="shared" si="123"/>
        <v/>
      </c>
      <c r="O328" s="20" t="str">
        <f t="shared" si="124"/>
        <v/>
      </c>
      <c r="P328" s="20" t="str">
        <f t="shared" si="125"/>
        <v/>
      </c>
      <c r="Q328" s="30" t="str">
        <f t="shared" si="126"/>
        <v/>
      </c>
      <c r="R328" s="30" t="str">
        <f t="shared" si="127"/>
        <v/>
      </c>
      <c r="S328" s="30" t="str">
        <f t="shared" si="128"/>
        <v/>
      </c>
      <c r="T328" s="19" t="s">
        <v>109</v>
      </c>
    </row>
    <row r="329" spans="1:20" hidden="1">
      <c r="A329" s="34" t="str">
        <f t="shared" si="118"/>
        <v/>
      </c>
      <c r="B329" s="166"/>
      <c r="C329" s="166"/>
      <c r="D329" s="166"/>
      <c r="E329" s="166"/>
      <c r="F329" s="166"/>
      <c r="G329" s="166"/>
      <c r="H329" s="166"/>
      <c r="I329" s="166"/>
      <c r="J329" s="20" t="str">
        <f t="shared" si="119"/>
        <v/>
      </c>
      <c r="K329" s="20" t="str">
        <f t="shared" si="120"/>
        <v/>
      </c>
      <c r="L329" s="20" t="str">
        <f t="shared" si="121"/>
        <v/>
      </c>
      <c r="M329" s="20" t="str">
        <f t="shared" si="122"/>
        <v/>
      </c>
      <c r="N329" s="20" t="str">
        <f t="shared" si="123"/>
        <v/>
      </c>
      <c r="O329" s="20" t="str">
        <f t="shared" si="124"/>
        <v/>
      </c>
      <c r="P329" s="20" t="str">
        <f t="shared" si="125"/>
        <v/>
      </c>
      <c r="Q329" s="30" t="str">
        <f t="shared" si="126"/>
        <v/>
      </c>
      <c r="R329" s="30" t="str">
        <f t="shared" si="127"/>
        <v/>
      </c>
      <c r="S329" s="30" t="str">
        <f t="shared" si="128"/>
        <v/>
      </c>
      <c r="T329" s="19" t="s">
        <v>109</v>
      </c>
    </row>
    <row r="330" spans="1:20" hidden="1">
      <c r="A330" s="34" t="str">
        <f t="shared" si="118"/>
        <v/>
      </c>
      <c r="B330" s="176"/>
      <c r="C330" s="177"/>
      <c r="D330" s="177"/>
      <c r="E330" s="177"/>
      <c r="F330" s="177"/>
      <c r="G330" s="177"/>
      <c r="H330" s="177"/>
      <c r="I330" s="178"/>
      <c r="J330" s="20" t="str">
        <f t="shared" si="119"/>
        <v/>
      </c>
      <c r="K330" s="20" t="str">
        <f t="shared" si="120"/>
        <v/>
      </c>
      <c r="L330" s="20" t="str">
        <f t="shared" si="121"/>
        <v/>
      </c>
      <c r="M330" s="20" t="str">
        <f t="shared" si="122"/>
        <v/>
      </c>
      <c r="N330" s="20" t="str">
        <f t="shared" si="123"/>
        <v/>
      </c>
      <c r="O330" s="20" t="str">
        <f t="shared" si="124"/>
        <v/>
      </c>
      <c r="P330" s="20" t="str">
        <f t="shared" si="125"/>
        <v/>
      </c>
      <c r="Q330" s="30" t="str">
        <f t="shared" si="126"/>
        <v/>
      </c>
      <c r="R330" s="30" t="str">
        <f t="shared" si="127"/>
        <v/>
      </c>
      <c r="S330" s="30" t="str">
        <f t="shared" si="128"/>
        <v/>
      </c>
      <c r="T330" s="19" t="s">
        <v>109</v>
      </c>
    </row>
    <row r="331" spans="1:20" hidden="1">
      <c r="A331" s="34" t="str">
        <f t="shared" si="118"/>
        <v/>
      </c>
      <c r="B331" s="166"/>
      <c r="C331" s="166"/>
      <c r="D331" s="166"/>
      <c r="E331" s="166"/>
      <c r="F331" s="166"/>
      <c r="G331" s="166"/>
      <c r="H331" s="166"/>
      <c r="I331" s="166"/>
      <c r="J331" s="20" t="str">
        <f t="shared" si="119"/>
        <v/>
      </c>
      <c r="K331" s="20" t="str">
        <f t="shared" si="120"/>
        <v/>
      </c>
      <c r="L331" s="20" t="str">
        <f t="shared" si="121"/>
        <v/>
      </c>
      <c r="M331" s="20" t="str">
        <f t="shared" si="122"/>
        <v/>
      </c>
      <c r="N331" s="20" t="str">
        <f t="shared" si="123"/>
        <v/>
      </c>
      <c r="O331" s="20" t="str">
        <f t="shared" si="124"/>
        <v/>
      </c>
      <c r="P331" s="20" t="str">
        <f t="shared" si="125"/>
        <v/>
      </c>
      <c r="Q331" s="30" t="str">
        <f t="shared" si="126"/>
        <v/>
      </c>
      <c r="R331" s="30" t="str">
        <f t="shared" si="127"/>
        <v/>
      </c>
      <c r="S331" s="30" t="str">
        <f t="shared" si="128"/>
        <v/>
      </c>
      <c r="T331" s="19" t="s">
        <v>109</v>
      </c>
    </row>
    <row r="332" spans="1:20" hidden="1">
      <c r="A332" s="34" t="str">
        <f t="shared" si="118"/>
        <v/>
      </c>
      <c r="B332" s="166"/>
      <c r="C332" s="166"/>
      <c r="D332" s="166"/>
      <c r="E332" s="166"/>
      <c r="F332" s="166"/>
      <c r="G332" s="166"/>
      <c r="H332" s="166"/>
      <c r="I332" s="166"/>
      <c r="J332" s="20" t="str">
        <f t="shared" si="119"/>
        <v/>
      </c>
      <c r="K332" s="20" t="str">
        <f t="shared" si="120"/>
        <v/>
      </c>
      <c r="L332" s="20" t="str">
        <f t="shared" si="121"/>
        <v/>
      </c>
      <c r="M332" s="20" t="str">
        <f t="shared" si="122"/>
        <v/>
      </c>
      <c r="N332" s="20" t="str">
        <f t="shared" si="123"/>
        <v/>
      </c>
      <c r="O332" s="20" t="str">
        <f t="shared" si="124"/>
        <v/>
      </c>
      <c r="P332" s="20" t="str">
        <f t="shared" si="125"/>
        <v/>
      </c>
      <c r="Q332" s="30" t="str">
        <f t="shared" si="126"/>
        <v/>
      </c>
      <c r="R332" s="30" t="str">
        <f t="shared" si="127"/>
        <v/>
      </c>
      <c r="S332" s="30" t="str">
        <f t="shared" si="128"/>
        <v/>
      </c>
      <c r="T332" s="19" t="s">
        <v>109</v>
      </c>
    </row>
    <row r="333" spans="1:20" hidden="1">
      <c r="A333" s="34" t="str">
        <f t="shared" si="118"/>
        <v/>
      </c>
      <c r="B333" s="166"/>
      <c r="C333" s="166"/>
      <c r="D333" s="166"/>
      <c r="E333" s="166"/>
      <c r="F333" s="166"/>
      <c r="G333" s="166"/>
      <c r="H333" s="166"/>
      <c r="I333" s="166"/>
      <c r="J333" s="20" t="str">
        <f t="shared" si="119"/>
        <v/>
      </c>
      <c r="K333" s="20" t="str">
        <f t="shared" si="120"/>
        <v/>
      </c>
      <c r="L333" s="20" t="str">
        <f t="shared" si="121"/>
        <v/>
      </c>
      <c r="M333" s="20" t="str">
        <f t="shared" si="122"/>
        <v/>
      </c>
      <c r="N333" s="20" t="str">
        <f t="shared" si="123"/>
        <v/>
      </c>
      <c r="O333" s="20" t="str">
        <f t="shared" si="124"/>
        <v/>
      </c>
      <c r="P333" s="20" t="str">
        <f t="shared" si="125"/>
        <v/>
      </c>
      <c r="Q333" s="30" t="str">
        <f t="shared" si="126"/>
        <v/>
      </c>
      <c r="R333" s="30" t="str">
        <f t="shared" si="127"/>
        <v/>
      </c>
      <c r="S333" s="30" t="str">
        <f t="shared" si="128"/>
        <v/>
      </c>
      <c r="T333" s="19" t="s">
        <v>109</v>
      </c>
    </row>
    <row r="334" spans="1:20" hidden="1">
      <c r="A334" s="22" t="s">
        <v>25</v>
      </c>
      <c r="B334" s="173"/>
      <c r="C334" s="174"/>
      <c r="D334" s="174"/>
      <c r="E334" s="174"/>
      <c r="F334" s="174"/>
      <c r="G334" s="174"/>
      <c r="H334" s="174"/>
      <c r="I334" s="175"/>
      <c r="J334" s="24">
        <f t="shared" ref="J334:P334" si="129">SUM(J317:J333)</f>
        <v>0</v>
      </c>
      <c r="K334" s="24">
        <f t="shared" si="129"/>
        <v>0</v>
      </c>
      <c r="L334" s="24">
        <f t="shared" si="129"/>
        <v>0</v>
      </c>
      <c r="M334" s="24">
        <f t="shared" si="129"/>
        <v>0</v>
      </c>
      <c r="N334" s="24">
        <f t="shared" si="129"/>
        <v>0</v>
      </c>
      <c r="O334" s="24">
        <f t="shared" si="129"/>
        <v>0</v>
      </c>
      <c r="P334" s="24">
        <f t="shared" si="129"/>
        <v>0</v>
      </c>
      <c r="Q334" s="22">
        <f>COUNTIF(Q317:Q333,"E")</f>
        <v>0</v>
      </c>
      <c r="R334" s="22">
        <f>COUNTIF(R317:R333,"C")</f>
        <v>0</v>
      </c>
      <c r="S334" s="22">
        <f>COUNTIF(S317:S333,"VP")</f>
        <v>0</v>
      </c>
      <c r="T334" s="19"/>
    </row>
    <row r="335" spans="1:20" hidden="1">
      <c r="A335" s="106" t="s">
        <v>70</v>
      </c>
      <c r="B335" s="167"/>
      <c r="C335" s="167"/>
      <c r="D335" s="167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07"/>
    </row>
    <row r="336" spans="1:20" hidden="1">
      <c r="A336" s="34" t="str">
        <f>IF(ISNA(INDEX($A$37:$T$170,MATCH($B336,$B$37:$B$170,0),1)),"",INDEX($A$37:$T$170,MATCH($B336,$B$37:$B$170,0),1))</f>
        <v/>
      </c>
      <c r="B336" s="166"/>
      <c r="C336" s="166"/>
      <c r="D336" s="166"/>
      <c r="E336" s="166"/>
      <c r="F336" s="166"/>
      <c r="G336" s="166"/>
      <c r="H336" s="166"/>
      <c r="I336" s="166"/>
      <c r="J336" s="20" t="str">
        <f>IF(ISNA(INDEX($A$37:$T$170,MATCH($B336,$B$37:$B$170,0),10)),"",INDEX($A$37:$T$170,MATCH($B336,$B$37:$B$170,0),10))</f>
        <v/>
      </c>
      <c r="K336" s="20" t="str">
        <f>IF(ISNA(INDEX($A$37:$T$170,MATCH($B336,$B$37:$B$170,0),11)),"",INDEX($A$37:$T$170,MATCH($B336,$B$37:$B$170,0),11))</f>
        <v/>
      </c>
      <c r="L336" s="20" t="str">
        <f>IF(ISNA(INDEX($A$37:$T$170,MATCH($B336,$B$37:$B$170,0),12)),"",INDEX($A$37:$T$170,MATCH($B336,$B$37:$B$170,0),12))</f>
        <v/>
      </c>
      <c r="M336" s="20" t="str">
        <f>IF(ISNA(INDEX($A$37:$T$170,MATCH($B336,$B$37:$B$170,0),13)),"",INDEX($A$37:$T$170,MATCH($B336,$B$37:$B$170,0),13))</f>
        <v/>
      </c>
      <c r="N336" s="20" t="str">
        <f>IF(ISNA(INDEX($A$37:$T$170,MATCH($B336,$B$37:$B$170,0),14)),"",INDEX($A$37:$T$170,MATCH($B336,$B$37:$B$170,0),14))</f>
        <v/>
      </c>
      <c r="O336" s="20" t="str">
        <f>IF(ISNA(INDEX($A$37:$T$170,MATCH($B336,$B$37:$B$170,0),15)),"",INDEX($A$37:$T$170,MATCH($B336,$B$37:$B$170,0),15))</f>
        <v/>
      </c>
      <c r="P336" s="20" t="str">
        <f>IF(ISNA(INDEX($A$37:$T$170,MATCH($B336,$B$37:$B$170,0),16)),"",INDEX($A$37:$T$170,MATCH($B336,$B$37:$B$170,0),16))</f>
        <v/>
      </c>
      <c r="Q336" s="30" t="str">
        <f>IF(ISNA(INDEX($A$37:$T$170,MATCH($B336,$B$37:$B$170,0),17)),"",INDEX($A$37:$T$170,MATCH($B336,$B$37:$B$170,0),17))</f>
        <v/>
      </c>
      <c r="R336" s="30" t="str">
        <f>IF(ISNA(INDEX($A$37:$T$170,MATCH($B336,$B$37:$B$170,0),18)),"",INDEX($A$37:$T$170,MATCH($B336,$B$37:$B$170,0),18))</f>
        <v/>
      </c>
      <c r="S336" s="30" t="str">
        <f>IF(ISNA(INDEX($A$37:$T$170,MATCH($B336,$B$37:$B$170,0),19)),"",INDEX($A$37:$T$170,MATCH($B336,$B$37:$B$170,0),19))</f>
        <v/>
      </c>
      <c r="T336" s="19" t="s">
        <v>109</v>
      </c>
    </row>
    <row r="337" spans="1:24" hidden="1">
      <c r="A337" s="34" t="str">
        <f>IF(ISNA(INDEX($A$37:$T$170,MATCH($B337,$B$37:$B$170,0),1)),"",INDEX($A$37:$T$170,MATCH($B337,$B$37:$B$170,0),1))</f>
        <v/>
      </c>
      <c r="B337" s="166"/>
      <c r="C337" s="166"/>
      <c r="D337" s="166"/>
      <c r="E337" s="166"/>
      <c r="F337" s="166"/>
      <c r="G337" s="166"/>
      <c r="H337" s="166"/>
      <c r="I337" s="166"/>
      <c r="J337" s="20" t="str">
        <f>IF(ISNA(INDEX($A$37:$T$170,MATCH($B337,$B$37:$B$170,0),10)),"",INDEX($A$37:$T$170,MATCH($B337,$B$37:$B$170,0),10))</f>
        <v/>
      </c>
      <c r="K337" s="20" t="str">
        <f>IF(ISNA(INDEX($A$37:$T$170,MATCH($B337,$B$37:$B$170,0),11)),"",INDEX($A$37:$T$170,MATCH($B337,$B$37:$B$170,0),11))</f>
        <v/>
      </c>
      <c r="L337" s="20" t="str">
        <f>IF(ISNA(INDEX($A$37:$T$170,MATCH($B337,$B$37:$B$170,0),12)),"",INDEX($A$37:$T$170,MATCH($B337,$B$37:$B$170,0),12))</f>
        <v/>
      </c>
      <c r="M337" s="20" t="str">
        <f>IF(ISNA(INDEX($A$37:$T$170,MATCH($B337,$B$37:$B$170,0),13)),"",INDEX($A$37:$T$170,MATCH($B337,$B$37:$B$170,0),13))</f>
        <v/>
      </c>
      <c r="N337" s="20" t="str">
        <f>IF(ISNA(INDEX($A$37:$T$170,MATCH($B337,$B$37:$B$170,0),14)),"",INDEX($A$37:$T$170,MATCH($B337,$B$37:$B$170,0),14))</f>
        <v/>
      </c>
      <c r="O337" s="20" t="str">
        <f>IF(ISNA(INDEX($A$37:$T$170,MATCH($B337,$B$37:$B$170,0),15)),"",INDEX($A$37:$T$170,MATCH($B337,$B$37:$B$170,0),15))</f>
        <v/>
      </c>
      <c r="P337" s="20" t="str">
        <f>IF(ISNA(INDEX($A$37:$T$170,MATCH($B337,$B$37:$B$170,0),16)),"",INDEX($A$37:$T$170,MATCH($B337,$B$37:$B$170,0),16))</f>
        <v/>
      </c>
      <c r="Q337" s="30" t="str">
        <f>IF(ISNA(INDEX($A$37:$T$170,MATCH($B337,$B$37:$B$170,0),17)),"",INDEX($A$37:$T$170,MATCH($B337,$B$37:$B$170,0),17))</f>
        <v/>
      </c>
      <c r="R337" s="30" t="str">
        <f>IF(ISNA(INDEX($A$37:$T$170,MATCH($B337,$B$37:$B$170,0),18)),"",INDEX($A$37:$T$170,MATCH($B337,$B$37:$B$170,0),18))</f>
        <v/>
      </c>
      <c r="S337" s="30" t="str">
        <f>IF(ISNA(INDEX($A$37:$T$170,MATCH($B337,$B$37:$B$170,0),19)),"",INDEX($A$37:$T$170,MATCH($B337,$B$37:$B$170,0),19))</f>
        <v/>
      </c>
      <c r="T337" s="19" t="s">
        <v>109</v>
      </c>
    </row>
    <row r="338" spans="1:24" hidden="1">
      <c r="A338" s="34" t="str">
        <f>IF(ISNA(INDEX($A$37:$T$170,MATCH($B338,$B$37:$B$170,0),1)),"",INDEX($A$37:$T$170,MATCH($B338,$B$37:$B$170,0),1))</f>
        <v/>
      </c>
      <c r="B338" s="166"/>
      <c r="C338" s="166"/>
      <c r="D338" s="166"/>
      <c r="E338" s="166"/>
      <c r="F338" s="166"/>
      <c r="G338" s="166"/>
      <c r="H338" s="166"/>
      <c r="I338" s="166"/>
      <c r="J338" s="20" t="str">
        <f>IF(ISNA(INDEX($A$37:$T$170,MATCH($B338,$B$37:$B$170,0),10)),"",INDEX($A$37:$T$170,MATCH($B338,$B$37:$B$170,0),10))</f>
        <v/>
      </c>
      <c r="K338" s="20" t="str">
        <f>IF(ISNA(INDEX($A$37:$T$170,MATCH($B338,$B$37:$B$170,0),11)),"",INDEX($A$37:$T$170,MATCH($B338,$B$37:$B$170,0),11))</f>
        <v/>
      </c>
      <c r="L338" s="20" t="str">
        <f>IF(ISNA(INDEX($A$37:$T$170,MATCH($B338,$B$37:$B$170,0),12)),"",INDEX($A$37:$T$170,MATCH($B338,$B$37:$B$170,0),12))</f>
        <v/>
      </c>
      <c r="M338" s="20" t="str">
        <f>IF(ISNA(INDEX($A$37:$T$170,MATCH($B338,$B$37:$B$170,0),13)),"",INDEX($A$37:$T$170,MATCH($B338,$B$37:$B$170,0),13))</f>
        <v/>
      </c>
      <c r="N338" s="20" t="str">
        <f>IF(ISNA(INDEX($A$37:$T$170,MATCH($B338,$B$37:$B$170,0),14)),"",INDEX($A$37:$T$170,MATCH($B338,$B$37:$B$170,0),14))</f>
        <v/>
      </c>
      <c r="O338" s="20" t="str">
        <f>IF(ISNA(INDEX($A$37:$T$170,MATCH($B338,$B$37:$B$170,0),15)),"",INDEX($A$37:$T$170,MATCH($B338,$B$37:$B$170,0),15))</f>
        <v/>
      </c>
      <c r="P338" s="20" t="str">
        <f>IF(ISNA(INDEX($A$37:$T$170,MATCH($B338,$B$37:$B$170,0),16)),"",INDEX($A$37:$T$170,MATCH($B338,$B$37:$B$170,0),16))</f>
        <v/>
      </c>
      <c r="Q338" s="30" t="str">
        <f>IF(ISNA(INDEX($A$37:$T$170,MATCH($B338,$B$37:$B$170,0),17)),"",INDEX($A$37:$T$170,MATCH($B338,$B$37:$B$170,0),17))</f>
        <v/>
      </c>
      <c r="R338" s="30" t="str">
        <f>IF(ISNA(INDEX($A$37:$T$170,MATCH($B338,$B$37:$B$170,0),18)),"",INDEX($A$37:$T$170,MATCH($B338,$B$37:$B$170,0),18))</f>
        <v/>
      </c>
      <c r="S338" s="30" t="str">
        <f>IF(ISNA(INDEX($A$37:$T$170,MATCH($B338,$B$37:$B$170,0),19)),"",INDEX($A$37:$T$170,MATCH($B338,$B$37:$B$170,0),19))</f>
        <v/>
      </c>
      <c r="T338" s="19" t="s">
        <v>109</v>
      </c>
    </row>
    <row r="339" spans="1:24" hidden="1">
      <c r="A339" s="34" t="str">
        <f>IF(ISNA(INDEX($A$37:$T$170,MATCH($B339,$B$37:$B$170,0),1)),"",INDEX($A$37:$T$170,MATCH($B339,$B$37:$B$170,0),1))</f>
        <v/>
      </c>
      <c r="B339" s="166"/>
      <c r="C339" s="166"/>
      <c r="D339" s="166"/>
      <c r="E339" s="166"/>
      <c r="F339" s="166"/>
      <c r="G339" s="166"/>
      <c r="H339" s="166"/>
      <c r="I339" s="166"/>
      <c r="J339" s="20" t="str">
        <f>IF(ISNA(INDEX($A$37:$T$170,MATCH($B339,$B$37:$B$170,0),10)),"",INDEX($A$37:$T$170,MATCH($B339,$B$37:$B$170,0),10))</f>
        <v/>
      </c>
      <c r="K339" s="20" t="str">
        <f>IF(ISNA(INDEX($A$37:$T$170,MATCH($B339,$B$37:$B$170,0),11)),"",INDEX($A$37:$T$170,MATCH($B339,$B$37:$B$170,0),11))</f>
        <v/>
      </c>
      <c r="L339" s="20" t="str">
        <f>IF(ISNA(INDEX($A$37:$T$170,MATCH($B339,$B$37:$B$170,0),12)),"",INDEX($A$37:$T$170,MATCH($B339,$B$37:$B$170,0),12))</f>
        <v/>
      </c>
      <c r="M339" s="20" t="str">
        <f>IF(ISNA(INDEX($A$37:$T$170,MATCH($B339,$B$37:$B$170,0),13)),"",INDEX($A$37:$T$170,MATCH($B339,$B$37:$B$170,0),13))</f>
        <v/>
      </c>
      <c r="N339" s="20" t="str">
        <f>IF(ISNA(INDEX($A$37:$T$170,MATCH($B339,$B$37:$B$170,0),14)),"",INDEX($A$37:$T$170,MATCH($B339,$B$37:$B$170,0),14))</f>
        <v/>
      </c>
      <c r="O339" s="20" t="str">
        <f>IF(ISNA(INDEX($A$37:$T$170,MATCH($B339,$B$37:$B$170,0),15)),"",INDEX($A$37:$T$170,MATCH($B339,$B$37:$B$170,0),15))</f>
        <v/>
      </c>
      <c r="P339" s="20" t="str">
        <f>IF(ISNA(INDEX($A$37:$T$170,MATCH($B339,$B$37:$B$170,0),16)),"",INDEX($A$37:$T$170,MATCH($B339,$B$37:$B$170,0),16))</f>
        <v/>
      </c>
      <c r="Q339" s="30" t="str">
        <f>IF(ISNA(INDEX($A$37:$T$170,MATCH($B339,$B$37:$B$170,0),17)),"",INDEX($A$37:$T$170,MATCH($B339,$B$37:$B$170,0),17))</f>
        <v/>
      </c>
      <c r="R339" s="30" t="str">
        <f>IF(ISNA(INDEX($A$37:$T$170,MATCH($B339,$B$37:$B$170,0),18)),"",INDEX($A$37:$T$170,MATCH($B339,$B$37:$B$170,0),18))</f>
        <v/>
      </c>
      <c r="S339" s="30" t="str">
        <f>IF(ISNA(INDEX($A$37:$T$170,MATCH($B339,$B$37:$B$170,0),19)),"",INDEX($A$37:$T$170,MATCH($B339,$B$37:$B$170,0),19))</f>
        <v/>
      </c>
      <c r="T339" s="19" t="s">
        <v>109</v>
      </c>
    </row>
    <row r="340" spans="1:24" hidden="1">
      <c r="A340" s="22" t="s">
        <v>25</v>
      </c>
      <c r="B340" s="171"/>
      <c r="C340" s="171"/>
      <c r="D340" s="171"/>
      <c r="E340" s="171"/>
      <c r="F340" s="171"/>
      <c r="G340" s="171"/>
      <c r="H340" s="171"/>
      <c r="I340" s="171"/>
      <c r="J340" s="24">
        <f t="shared" ref="J340:P340" si="130">SUM(J336:J339)</f>
        <v>0</v>
      </c>
      <c r="K340" s="24">
        <f t="shared" si="130"/>
        <v>0</v>
      </c>
      <c r="L340" s="24">
        <f t="shared" si="130"/>
        <v>0</v>
      </c>
      <c r="M340" s="24">
        <f t="shared" si="130"/>
        <v>0</v>
      </c>
      <c r="N340" s="24">
        <f t="shared" si="130"/>
        <v>0</v>
      </c>
      <c r="O340" s="24">
        <f t="shared" si="130"/>
        <v>0</v>
      </c>
      <c r="P340" s="24">
        <f t="shared" si="130"/>
        <v>0</v>
      </c>
      <c r="Q340" s="22">
        <f>COUNTIF(Q336:Q339,"E")</f>
        <v>0</v>
      </c>
      <c r="R340" s="22">
        <f>COUNTIF(R336:R339,"C")</f>
        <v>0</v>
      </c>
      <c r="S340" s="22">
        <f>COUNTIF(S336:S339,"VP")</f>
        <v>0</v>
      </c>
      <c r="T340" s="23"/>
    </row>
    <row r="341" spans="1:24" ht="28.5" hidden="1" customHeight="1">
      <c r="A341" s="141" t="s">
        <v>79</v>
      </c>
      <c r="B341" s="142"/>
      <c r="C341" s="142"/>
      <c r="D341" s="142"/>
      <c r="E341" s="142"/>
      <c r="F341" s="142"/>
      <c r="G341" s="142"/>
      <c r="H341" s="142"/>
      <c r="I341" s="143"/>
      <c r="J341" s="24">
        <f t="shared" ref="J341:S341" si="131">SUM(J334,J340)</f>
        <v>0</v>
      </c>
      <c r="K341" s="24">
        <f t="shared" si="131"/>
        <v>0</v>
      </c>
      <c r="L341" s="24">
        <f t="shared" si="131"/>
        <v>0</v>
      </c>
      <c r="M341" s="24">
        <f t="shared" si="131"/>
        <v>0</v>
      </c>
      <c r="N341" s="24">
        <f t="shared" si="131"/>
        <v>0</v>
      </c>
      <c r="O341" s="24">
        <f t="shared" si="131"/>
        <v>0</v>
      </c>
      <c r="P341" s="24">
        <f t="shared" si="131"/>
        <v>0</v>
      </c>
      <c r="Q341" s="24">
        <f t="shared" si="131"/>
        <v>0</v>
      </c>
      <c r="R341" s="24">
        <f t="shared" si="131"/>
        <v>0</v>
      </c>
      <c r="S341" s="24">
        <f t="shared" si="131"/>
        <v>0</v>
      </c>
      <c r="T341" s="29"/>
    </row>
    <row r="342" spans="1:24" hidden="1">
      <c r="A342" s="144" t="s">
        <v>48</v>
      </c>
      <c r="B342" s="145"/>
      <c r="C342" s="145"/>
      <c r="D342" s="145"/>
      <c r="E342" s="145"/>
      <c r="F342" s="145"/>
      <c r="G342" s="145"/>
      <c r="H342" s="145"/>
      <c r="I342" s="145"/>
      <c r="J342" s="146"/>
      <c r="K342" s="24">
        <f t="shared" ref="K342:P342" si="132">K334*14+K340*12</f>
        <v>0</v>
      </c>
      <c r="L342" s="24">
        <f t="shared" si="132"/>
        <v>0</v>
      </c>
      <c r="M342" s="24">
        <f t="shared" si="132"/>
        <v>0</v>
      </c>
      <c r="N342" s="24">
        <f t="shared" si="132"/>
        <v>0</v>
      </c>
      <c r="O342" s="24">
        <f t="shared" si="132"/>
        <v>0</v>
      </c>
      <c r="P342" s="24">
        <f t="shared" si="132"/>
        <v>0</v>
      </c>
      <c r="Q342" s="150"/>
      <c r="R342" s="151"/>
      <c r="S342" s="151"/>
      <c r="T342" s="152"/>
    </row>
    <row r="343" spans="1:24" hidden="1">
      <c r="A343" s="147"/>
      <c r="B343" s="148"/>
      <c r="C343" s="148"/>
      <c r="D343" s="148"/>
      <c r="E343" s="148"/>
      <c r="F343" s="148"/>
      <c r="G343" s="148"/>
      <c r="H343" s="148"/>
      <c r="I343" s="148"/>
      <c r="J343" s="149"/>
      <c r="K343" s="156">
        <f>SUM(K342:M342)</f>
        <v>0</v>
      </c>
      <c r="L343" s="157"/>
      <c r="M343" s="158"/>
      <c r="N343" s="159">
        <f>SUM(N342:O342)</f>
        <v>0</v>
      </c>
      <c r="O343" s="160"/>
      <c r="P343" s="161"/>
      <c r="Q343" s="153"/>
      <c r="R343" s="154"/>
      <c r="S343" s="154"/>
      <c r="T343" s="155"/>
    </row>
    <row r="344" spans="1:24" hidden="1"/>
    <row r="345" spans="1:24" hidden="1">
      <c r="B345" s="2"/>
      <c r="C345" s="2"/>
      <c r="D345" s="2"/>
      <c r="E345" s="2"/>
      <c r="F345" s="2"/>
      <c r="G345" s="2"/>
      <c r="M345" s="8"/>
      <c r="N345" s="8"/>
      <c r="O345" s="8"/>
      <c r="P345" s="8"/>
      <c r="Q345" s="8"/>
      <c r="R345" s="8"/>
      <c r="S345" s="8"/>
    </row>
    <row r="346" spans="1:24" hidden="1">
      <c r="B346" s="8"/>
      <c r="C346" s="8"/>
      <c r="D346" s="8"/>
      <c r="E346" s="8"/>
      <c r="F346" s="8"/>
      <c r="G346" s="8"/>
      <c r="H346" s="17"/>
      <c r="I346" s="17"/>
      <c r="J346" s="17"/>
      <c r="M346" s="8"/>
      <c r="N346" s="8"/>
      <c r="O346" s="8"/>
      <c r="P346" s="8"/>
      <c r="Q346" s="8"/>
      <c r="R346" s="8"/>
      <c r="S346" s="8"/>
    </row>
    <row r="348" spans="1:24">
      <c r="A348" s="172" t="s">
        <v>60</v>
      </c>
      <c r="B348" s="172"/>
    </row>
    <row r="349" spans="1:24">
      <c r="A349" s="131" t="s">
        <v>27</v>
      </c>
      <c r="B349" s="133" t="s">
        <v>52</v>
      </c>
      <c r="C349" s="134"/>
      <c r="D349" s="134"/>
      <c r="E349" s="134"/>
      <c r="F349" s="134"/>
      <c r="G349" s="135"/>
      <c r="H349" s="133" t="s">
        <v>55</v>
      </c>
      <c r="I349" s="135"/>
      <c r="J349" s="102" t="s">
        <v>56</v>
      </c>
      <c r="K349" s="103"/>
      <c r="L349" s="103"/>
      <c r="M349" s="103"/>
      <c r="N349" s="103"/>
      <c r="O349" s="104"/>
      <c r="P349" s="133" t="s">
        <v>47</v>
      </c>
      <c r="Q349" s="135"/>
      <c r="R349" s="102" t="s">
        <v>57</v>
      </c>
      <c r="S349" s="103"/>
      <c r="T349" s="104"/>
    </row>
    <row r="350" spans="1:24">
      <c r="A350" s="132"/>
      <c r="B350" s="136"/>
      <c r="C350" s="137"/>
      <c r="D350" s="137"/>
      <c r="E350" s="137"/>
      <c r="F350" s="137"/>
      <c r="G350" s="138"/>
      <c r="H350" s="136"/>
      <c r="I350" s="138"/>
      <c r="J350" s="102" t="s">
        <v>34</v>
      </c>
      <c r="K350" s="104"/>
      <c r="L350" s="102" t="s">
        <v>7</v>
      </c>
      <c r="M350" s="104"/>
      <c r="N350" s="102" t="s">
        <v>31</v>
      </c>
      <c r="O350" s="104"/>
      <c r="P350" s="136"/>
      <c r="Q350" s="138"/>
      <c r="R350" s="43" t="s">
        <v>58</v>
      </c>
      <c r="S350" s="102" t="s">
        <v>59</v>
      </c>
      <c r="T350" s="104"/>
    </row>
    <row r="351" spans="1:24">
      <c r="A351" s="43">
        <v>1</v>
      </c>
      <c r="B351" s="102" t="s">
        <v>53</v>
      </c>
      <c r="C351" s="103"/>
      <c r="D351" s="103"/>
      <c r="E351" s="103"/>
      <c r="F351" s="103"/>
      <c r="G351" s="104"/>
      <c r="H351" s="112">
        <f>J351</f>
        <v>880</v>
      </c>
      <c r="I351" s="112"/>
      <c r="J351" s="113">
        <f>SUM((N51+N67+N85)*14+(N101*12)-J352)</f>
        <v>880</v>
      </c>
      <c r="K351" s="114"/>
      <c r="L351" s="113">
        <f>SUM((O51+O67+O85)*14+(O101*12)-L352)</f>
        <v>2016</v>
      </c>
      <c r="M351" s="114"/>
      <c r="N351" s="115">
        <f>SUM(J351:M351)</f>
        <v>2896</v>
      </c>
      <c r="O351" s="116"/>
      <c r="P351" s="117">
        <f>H351/H353</f>
        <v>0.94017094017094016</v>
      </c>
      <c r="Q351" s="118"/>
      <c r="R351" s="44">
        <f>J51+J67-R352</f>
        <v>57</v>
      </c>
      <c r="S351" s="119">
        <f>J85+J101-S352</f>
        <v>57</v>
      </c>
      <c r="T351" s="120"/>
    </row>
    <row r="352" spans="1:24">
      <c r="A352" s="43">
        <v>2</v>
      </c>
      <c r="B352" s="102" t="s">
        <v>54</v>
      </c>
      <c r="C352" s="103"/>
      <c r="D352" s="103"/>
      <c r="E352" s="103"/>
      <c r="F352" s="103"/>
      <c r="G352" s="104"/>
      <c r="H352" s="112">
        <f>J352</f>
        <v>56</v>
      </c>
      <c r="I352" s="112"/>
      <c r="J352" s="121">
        <f>N138</f>
        <v>56</v>
      </c>
      <c r="K352" s="122"/>
      <c r="L352" s="121">
        <f>O138</f>
        <v>84</v>
      </c>
      <c r="M352" s="122"/>
      <c r="N352" s="123">
        <f>SUM(J352:M352)</f>
        <v>140</v>
      </c>
      <c r="O352" s="116"/>
      <c r="P352" s="117">
        <f>H352/H353</f>
        <v>5.9829059829059832E-2</v>
      </c>
      <c r="Q352" s="118"/>
      <c r="R352" s="18">
        <v>3</v>
      </c>
      <c r="S352" s="124">
        <v>3</v>
      </c>
      <c r="T352" s="125"/>
      <c r="U352" s="237" t="str">
        <f>IF(N352=P138,"Corect","Nu corespunde cu tabelul de opționale")</f>
        <v>Corect</v>
      </c>
      <c r="V352" s="238"/>
      <c r="W352" s="238"/>
      <c r="X352" s="238"/>
    </row>
    <row r="353" spans="1:34">
      <c r="A353" s="102" t="s">
        <v>25</v>
      </c>
      <c r="B353" s="103"/>
      <c r="C353" s="103"/>
      <c r="D353" s="103"/>
      <c r="E353" s="103"/>
      <c r="F353" s="103"/>
      <c r="G353" s="104"/>
      <c r="H353" s="105">
        <f>SUM(H351:I352)</f>
        <v>936</v>
      </c>
      <c r="I353" s="105"/>
      <c r="J353" s="105">
        <f>SUM(J351:K352)</f>
        <v>936</v>
      </c>
      <c r="K353" s="105"/>
      <c r="L353" s="106">
        <f>SUM(L351:M352)</f>
        <v>2100</v>
      </c>
      <c r="M353" s="107"/>
      <c r="N353" s="106">
        <f>SUM(N351:O352)</f>
        <v>3036</v>
      </c>
      <c r="O353" s="107"/>
      <c r="P353" s="108">
        <f>SUM(P351:Q352)</f>
        <v>1</v>
      </c>
      <c r="Q353" s="109"/>
      <c r="R353" s="45">
        <f>SUM(R351:R352)</f>
        <v>60</v>
      </c>
      <c r="S353" s="110">
        <f>SUM(S351:T352)</f>
        <v>60</v>
      </c>
      <c r="T353" s="111"/>
    </row>
    <row r="355" spans="1:34">
      <c r="A355" s="194" t="s">
        <v>86</v>
      </c>
      <c r="B355" s="194"/>
      <c r="C355" s="194"/>
      <c r="D355" s="194"/>
      <c r="E355" s="194"/>
      <c r="F355" s="194"/>
      <c r="G355" s="194"/>
      <c r="H355" s="194"/>
      <c r="I355" s="194"/>
      <c r="J355" s="194"/>
      <c r="K355" s="194"/>
      <c r="L355" s="194"/>
      <c r="M355" s="194"/>
      <c r="N355" s="194"/>
      <c r="O355" s="194"/>
      <c r="P355" s="194"/>
      <c r="Q355" s="194"/>
      <c r="R355" s="194"/>
      <c r="S355" s="194"/>
      <c r="T355" s="194"/>
    </row>
    <row r="356" spans="1:34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</row>
    <row r="357" spans="1:34" ht="12.75" customHeight="1">
      <c r="A357" s="101" t="s">
        <v>80</v>
      </c>
      <c r="B357" s="10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74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</row>
    <row r="358" spans="1:34" ht="27.75" customHeight="1">
      <c r="A358" s="101" t="s">
        <v>27</v>
      </c>
      <c r="B358" s="101" t="s">
        <v>26</v>
      </c>
      <c r="C358" s="101"/>
      <c r="D358" s="101"/>
      <c r="E358" s="101"/>
      <c r="F358" s="101"/>
      <c r="G358" s="101"/>
      <c r="H358" s="101"/>
      <c r="I358" s="101"/>
      <c r="J358" s="126" t="s">
        <v>40</v>
      </c>
      <c r="K358" s="126" t="s">
        <v>24</v>
      </c>
      <c r="L358" s="126"/>
      <c r="M358" s="126"/>
      <c r="N358" s="126" t="s">
        <v>41</v>
      </c>
      <c r="O358" s="127"/>
      <c r="P358" s="127"/>
      <c r="Q358" s="126" t="s">
        <v>23</v>
      </c>
      <c r="R358" s="126"/>
      <c r="S358" s="126"/>
      <c r="T358" s="126" t="s">
        <v>22</v>
      </c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</row>
    <row r="359" spans="1:34">
      <c r="A359" s="101"/>
      <c r="B359" s="101"/>
      <c r="C359" s="101"/>
      <c r="D359" s="101"/>
      <c r="E359" s="101"/>
      <c r="F359" s="101"/>
      <c r="G359" s="101"/>
      <c r="H359" s="101"/>
      <c r="I359" s="101"/>
      <c r="J359" s="126"/>
      <c r="K359" s="56" t="s">
        <v>28</v>
      </c>
      <c r="L359" s="56" t="s">
        <v>29</v>
      </c>
      <c r="M359" s="56" t="s">
        <v>30</v>
      </c>
      <c r="N359" s="56" t="s">
        <v>34</v>
      </c>
      <c r="O359" s="56" t="s">
        <v>7</v>
      </c>
      <c r="P359" s="56" t="s">
        <v>31</v>
      </c>
      <c r="Q359" s="56" t="s">
        <v>32</v>
      </c>
      <c r="R359" s="56" t="s">
        <v>28</v>
      </c>
      <c r="S359" s="56" t="s">
        <v>33</v>
      </c>
      <c r="T359" s="126"/>
      <c r="U359" s="76"/>
      <c r="V359" s="76"/>
      <c r="W359" s="76"/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</row>
    <row r="360" spans="1:34">
      <c r="A360" s="251" t="s">
        <v>81</v>
      </c>
      <c r="B360" s="251"/>
      <c r="C360" s="251"/>
      <c r="D360" s="251"/>
      <c r="E360" s="251"/>
      <c r="F360" s="251"/>
      <c r="G360" s="251"/>
      <c r="H360" s="251"/>
      <c r="I360" s="251"/>
      <c r="J360" s="251"/>
      <c r="K360" s="251"/>
      <c r="L360" s="251"/>
      <c r="M360" s="251"/>
      <c r="N360" s="251"/>
      <c r="O360" s="251"/>
      <c r="P360" s="251"/>
      <c r="Q360" s="251"/>
      <c r="R360" s="251"/>
      <c r="S360" s="251"/>
      <c r="T360" s="251"/>
      <c r="U360" s="76"/>
      <c r="V360" s="76"/>
      <c r="W360" s="76"/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</row>
    <row r="361" spans="1:34" s="50" customFormat="1">
      <c r="A361" s="51" t="s">
        <v>74</v>
      </c>
      <c r="B361" s="69" t="s">
        <v>87</v>
      </c>
      <c r="C361" s="69"/>
      <c r="D361" s="69"/>
      <c r="E361" s="69"/>
      <c r="F361" s="69"/>
      <c r="G361" s="69"/>
      <c r="H361" s="69"/>
      <c r="I361" s="69"/>
      <c r="J361" s="47">
        <v>5</v>
      </c>
      <c r="K361" s="47">
        <v>2</v>
      </c>
      <c r="L361" s="47">
        <v>1</v>
      </c>
      <c r="M361" s="47">
        <v>0</v>
      </c>
      <c r="N361" s="48">
        <f>K361+L361+M361</f>
        <v>3</v>
      </c>
      <c r="O361" s="48">
        <f>P361-N361</f>
        <v>6</v>
      </c>
      <c r="P361" s="48">
        <f>ROUND(PRODUCT(J361,25)/14,0)</f>
        <v>9</v>
      </c>
      <c r="Q361" s="47" t="s">
        <v>32</v>
      </c>
      <c r="R361" s="47"/>
      <c r="S361" s="49"/>
      <c r="T361" s="49" t="s">
        <v>37</v>
      </c>
      <c r="U361" s="76"/>
      <c r="V361" s="76"/>
      <c r="W361" s="76"/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</row>
    <row r="362" spans="1:34">
      <c r="A362" s="51" t="s">
        <v>75</v>
      </c>
      <c r="B362" s="69" t="s">
        <v>88</v>
      </c>
      <c r="C362" s="69"/>
      <c r="D362" s="69"/>
      <c r="E362" s="69"/>
      <c r="F362" s="69"/>
      <c r="G362" s="69"/>
      <c r="H362" s="69"/>
      <c r="I362" s="69"/>
      <c r="J362" s="47">
        <v>5</v>
      </c>
      <c r="K362" s="47">
        <v>2</v>
      </c>
      <c r="L362" s="47">
        <v>1</v>
      </c>
      <c r="M362" s="47">
        <v>0</v>
      </c>
      <c r="N362" s="48">
        <f>K362+L362+M362</f>
        <v>3</v>
      </c>
      <c r="O362" s="48">
        <f>P362-N362</f>
        <v>6</v>
      </c>
      <c r="P362" s="48">
        <f>ROUND(PRODUCT(J362,25)/14,0)</f>
        <v>9</v>
      </c>
      <c r="Q362" s="47" t="s">
        <v>32</v>
      </c>
      <c r="R362" s="47"/>
      <c r="S362" s="49"/>
      <c r="T362" s="49" t="s">
        <v>37</v>
      </c>
      <c r="U362" s="76"/>
      <c r="V362" s="76"/>
      <c r="W362" s="76"/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</row>
    <row r="363" spans="1:34">
      <c r="A363" s="77" t="s">
        <v>82</v>
      </c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9"/>
      <c r="U363" s="76"/>
      <c r="V363" s="76"/>
      <c r="W363" s="76"/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</row>
    <row r="364" spans="1:34" ht="36" customHeight="1">
      <c r="A364" s="51" t="s">
        <v>76</v>
      </c>
      <c r="B364" s="70" t="s">
        <v>101</v>
      </c>
      <c r="C364" s="71"/>
      <c r="D364" s="71"/>
      <c r="E364" s="71"/>
      <c r="F364" s="71"/>
      <c r="G364" s="71"/>
      <c r="H364" s="71"/>
      <c r="I364" s="72"/>
      <c r="J364" s="47">
        <v>5</v>
      </c>
      <c r="K364" s="47">
        <v>2</v>
      </c>
      <c r="L364" s="47">
        <v>1</v>
      </c>
      <c r="M364" s="47">
        <v>0</v>
      </c>
      <c r="N364" s="48">
        <f>K364+L364+M364</f>
        <v>3</v>
      </c>
      <c r="O364" s="48">
        <f>P364-N364</f>
        <v>6</v>
      </c>
      <c r="P364" s="48">
        <f>ROUND(PRODUCT(J364,25)/14,0)</f>
        <v>9</v>
      </c>
      <c r="Q364" s="47" t="s">
        <v>32</v>
      </c>
      <c r="R364" s="47"/>
      <c r="S364" s="49"/>
      <c r="T364" s="49" t="s">
        <v>89</v>
      </c>
      <c r="U364" s="76"/>
      <c r="V364" s="76"/>
      <c r="W364" s="76"/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</row>
    <row r="365" spans="1:34" s="50" customFormat="1" ht="15" customHeight="1">
      <c r="A365" s="51" t="s">
        <v>77</v>
      </c>
      <c r="B365" s="70" t="s">
        <v>102</v>
      </c>
      <c r="C365" s="71"/>
      <c r="D365" s="71"/>
      <c r="E365" s="71"/>
      <c r="F365" s="71"/>
      <c r="G365" s="71"/>
      <c r="H365" s="71"/>
      <c r="I365" s="72"/>
      <c r="J365" s="47">
        <v>5</v>
      </c>
      <c r="K365" s="47">
        <v>1</v>
      </c>
      <c r="L365" s="47">
        <v>2</v>
      </c>
      <c r="M365" s="47">
        <v>0</v>
      </c>
      <c r="N365" s="48">
        <f>K365+L365+M365</f>
        <v>3</v>
      </c>
      <c r="O365" s="48">
        <f>P365-N365</f>
        <v>6</v>
      </c>
      <c r="P365" s="48">
        <f>ROUND(PRODUCT(J365,25)/14,0)</f>
        <v>9</v>
      </c>
      <c r="Q365" s="47" t="s">
        <v>32</v>
      </c>
      <c r="R365" s="47"/>
      <c r="S365" s="49"/>
      <c r="T365" s="49" t="s">
        <v>90</v>
      </c>
      <c r="U365" s="76"/>
      <c r="V365" s="76"/>
      <c r="W365" s="76"/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</row>
    <row r="366" spans="1:34">
      <c r="A366" s="77" t="s">
        <v>83</v>
      </c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9"/>
      <c r="U366" s="76"/>
      <c r="V366" s="76"/>
      <c r="W366" s="76"/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</row>
    <row r="367" spans="1:34" s="50" customFormat="1" ht="29.25" customHeight="1">
      <c r="A367" s="51" t="s">
        <v>92</v>
      </c>
      <c r="B367" s="70" t="s">
        <v>91</v>
      </c>
      <c r="C367" s="71"/>
      <c r="D367" s="71"/>
      <c r="E367" s="71"/>
      <c r="F367" s="71"/>
      <c r="G367" s="71"/>
      <c r="H367" s="71"/>
      <c r="I367" s="72"/>
      <c r="J367" s="47">
        <v>5</v>
      </c>
      <c r="K367" s="47">
        <v>0</v>
      </c>
      <c r="L367" s="47">
        <v>0</v>
      </c>
      <c r="M367" s="47">
        <v>3</v>
      </c>
      <c r="N367" s="48">
        <f>K367+L367+M367</f>
        <v>3</v>
      </c>
      <c r="O367" s="48">
        <f>P367-N367</f>
        <v>6</v>
      </c>
      <c r="P367" s="48">
        <f>ROUND(PRODUCT(J367,25)/14,0)</f>
        <v>9</v>
      </c>
      <c r="Q367" s="47"/>
      <c r="R367" s="47" t="s">
        <v>28</v>
      </c>
      <c r="S367" s="49"/>
      <c r="T367" s="49" t="s">
        <v>89</v>
      </c>
      <c r="U367" s="76"/>
      <c r="V367" s="76"/>
      <c r="W367" s="76"/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</row>
    <row r="368" spans="1:34" ht="18" customHeight="1">
      <c r="A368" s="51" t="s">
        <v>93</v>
      </c>
      <c r="B368" s="70" t="s">
        <v>103</v>
      </c>
      <c r="C368" s="71"/>
      <c r="D368" s="71"/>
      <c r="E368" s="71"/>
      <c r="F368" s="71"/>
      <c r="G368" s="71"/>
      <c r="H368" s="71"/>
      <c r="I368" s="72"/>
      <c r="J368" s="47">
        <v>5</v>
      </c>
      <c r="K368" s="47">
        <v>1</v>
      </c>
      <c r="L368" s="47">
        <v>2</v>
      </c>
      <c r="M368" s="47">
        <v>0</v>
      </c>
      <c r="N368" s="48">
        <f>K368+L368+M368</f>
        <v>3</v>
      </c>
      <c r="O368" s="48">
        <f>P368-N368</f>
        <v>6</v>
      </c>
      <c r="P368" s="48">
        <f>ROUND(PRODUCT(J368,25)/14,0)</f>
        <v>9</v>
      </c>
      <c r="Q368" s="47" t="s">
        <v>32</v>
      </c>
      <c r="R368" s="47"/>
      <c r="S368" s="49"/>
      <c r="T368" s="49" t="s">
        <v>90</v>
      </c>
      <c r="U368" s="76"/>
      <c r="V368" s="76"/>
      <c r="W368" s="76"/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</row>
    <row r="369" spans="1:34">
      <c r="A369" s="80" t="s">
        <v>84</v>
      </c>
      <c r="B369" s="81"/>
      <c r="C369" s="81"/>
      <c r="D369" s="81"/>
      <c r="E369" s="81"/>
      <c r="F369" s="81"/>
      <c r="G369" s="81"/>
      <c r="H369" s="81"/>
      <c r="I369" s="81"/>
      <c r="J369" s="81"/>
      <c r="K369" s="81"/>
      <c r="L369" s="81"/>
      <c r="M369" s="81"/>
      <c r="N369" s="81"/>
      <c r="O369" s="81"/>
      <c r="P369" s="81"/>
      <c r="Q369" s="81"/>
      <c r="R369" s="81"/>
      <c r="S369" s="81"/>
      <c r="T369" s="82"/>
      <c r="U369" s="76"/>
      <c r="V369" s="76"/>
      <c r="W369" s="76"/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</row>
    <row r="370" spans="1:34" ht="18.75" customHeight="1">
      <c r="A370" s="51"/>
      <c r="B370" s="70" t="s">
        <v>78</v>
      </c>
      <c r="C370" s="71"/>
      <c r="D370" s="71"/>
      <c r="E370" s="71"/>
      <c r="F370" s="71"/>
      <c r="G370" s="71"/>
      <c r="H370" s="71"/>
      <c r="I370" s="72"/>
      <c r="J370" s="47">
        <v>5</v>
      </c>
      <c r="K370" s="47"/>
      <c r="L370" s="47"/>
      <c r="M370" s="47"/>
      <c r="N370" s="48"/>
      <c r="O370" s="48"/>
      <c r="P370" s="48"/>
      <c r="Q370" s="47"/>
      <c r="R370" s="47"/>
      <c r="S370" s="49"/>
      <c r="T370" s="52"/>
      <c r="U370" s="76"/>
      <c r="V370" s="76"/>
      <c r="W370" s="76"/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</row>
    <row r="371" spans="1:34" ht="20.25" customHeight="1">
      <c r="A371" s="83" t="s">
        <v>79</v>
      </c>
      <c r="B371" s="84"/>
      <c r="C371" s="84"/>
      <c r="D371" s="84"/>
      <c r="E371" s="84"/>
      <c r="F371" s="84"/>
      <c r="G371" s="84"/>
      <c r="H371" s="84"/>
      <c r="I371" s="85"/>
      <c r="J371" s="53">
        <f>SUM(J361:J362,J364:J365,J367:J368,J370)</f>
        <v>35</v>
      </c>
      <c r="K371" s="53">
        <f t="shared" ref="K371:P371" si="133">SUM(K361:K362,K364:K365,K367:K368,K370)</f>
        <v>8</v>
      </c>
      <c r="L371" s="53">
        <f t="shared" si="133"/>
        <v>7</v>
      </c>
      <c r="M371" s="53">
        <f t="shared" si="133"/>
        <v>3</v>
      </c>
      <c r="N371" s="53">
        <f t="shared" si="133"/>
        <v>18</v>
      </c>
      <c r="O371" s="53">
        <f t="shared" si="133"/>
        <v>36</v>
      </c>
      <c r="P371" s="53">
        <f t="shared" si="133"/>
        <v>54</v>
      </c>
      <c r="Q371" s="55">
        <f>COUNTIF(Q361:Q362,"E")+COUNTIF(Q364:Q365,"E")+COUNTIF(Q367:Q368,"E")+COUNTIF(Q370,"E")</f>
        <v>5</v>
      </c>
      <c r="R371" s="55">
        <f>COUNTIF(R361:R362,"C")+COUNTIF(R364:R365,"C")+COUNTIF(R367:R368,"C")+COUNTIF(R370,"C")</f>
        <v>1</v>
      </c>
      <c r="S371" s="55">
        <f>COUNTIF(S361:S362,"VP")+COUNTIF(S364:S365,"VP")+COUNTIF(S367:S368,"VP")+COUNTIF(S370,"VP")</f>
        <v>0</v>
      </c>
      <c r="T371" s="54"/>
      <c r="U371" s="76"/>
      <c r="V371" s="76"/>
      <c r="W371" s="76"/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</row>
    <row r="372" spans="1:34" ht="20.25" customHeight="1">
      <c r="A372" s="86" t="s">
        <v>48</v>
      </c>
      <c r="B372" s="87"/>
      <c r="C372" s="87"/>
      <c r="D372" s="87"/>
      <c r="E372" s="87"/>
      <c r="F372" s="87"/>
      <c r="G372" s="87"/>
      <c r="H372" s="87"/>
      <c r="I372" s="87"/>
      <c r="J372" s="88"/>
      <c r="K372" s="53">
        <f>SUM(K361:K362,K364:K365,K367:K368)*14</f>
        <v>112</v>
      </c>
      <c r="L372" s="53">
        <f t="shared" ref="L372:P372" si="134">SUM(L361:L362,L364:L365,L367:L368)*14</f>
        <v>98</v>
      </c>
      <c r="M372" s="53">
        <f t="shared" si="134"/>
        <v>42</v>
      </c>
      <c r="N372" s="53">
        <f t="shared" si="134"/>
        <v>252</v>
      </c>
      <c r="O372" s="53">
        <f t="shared" si="134"/>
        <v>504</v>
      </c>
      <c r="P372" s="53">
        <f t="shared" si="134"/>
        <v>756</v>
      </c>
      <c r="Q372" s="92"/>
      <c r="R372" s="93"/>
      <c r="S372" s="93"/>
      <c r="T372" s="94"/>
      <c r="U372" s="76"/>
      <c r="V372" s="76"/>
      <c r="W372" s="76"/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</row>
    <row r="373" spans="1:34" ht="20.25" customHeight="1">
      <c r="A373" s="89"/>
      <c r="B373" s="90"/>
      <c r="C373" s="90"/>
      <c r="D373" s="90"/>
      <c r="E373" s="90"/>
      <c r="F373" s="90"/>
      <c r="G373" s="90"/>
      <c r="H373" s="90"/>
      <c r="I373" s="90"/>
      <c r="J373" s="91"/>
      <c r="K373" s="98">
        <f>SUM(K372:M372)</f>
        <v>252</v>
      </c>
      <c r="L373" s="99"/>
      <c r="M373" s="100"/>
      <c r="N373" s="98">
        <f>SUM(N372:O372)</f>
        <v>756</v>
      </c>
      <c r="O373" s="99"/>
      <c r="P373" s="100"/>
      <c r="Q373" s="95"/>
      <c r="R373" s="96"/>
      <c r="S373" s="96"/>
      <c r="T373" s="97"/>
      <c r="U373" s="76"/>
      <c r="V373" s="76"/>
      <c r="W373" s="76"/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</row>
    <row r="374" spans="1:34">
      <c r="U374" s="76"/>
      <c r="V374" s="76"/>
      <c r="W374" s="76"/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</row>
    <row r="375" spans="1:34">
      <c r="A375" s="73" t="s">
        <v>94</v>
      </c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6"/>
      <c r="V375" s="76"/>
      <c r="W375" s="76"/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</row>
    <row r="376" spans="1:34">
      <c r="A376" s="73" t="s">
        <v>95</v>
      </c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6"/>
      <c r="V376" s="76"/>
      <c r="W376" s="76"/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</row>
    <row r="377" spans="1:34">
      <c r="A377" s="73" t="s">
        <v>96</v>
      </c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6"/>
      <c r="V377" s="76"/>
      <c r="W377" s="76"/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</row>
    <row r="378" spans="1:34">
      <c r="U378" s="76"/>
      <c r="V378" s="76"/>
      <c r="W378" s="76"/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</row>
    <row r="379" spans="1:34">
      <c r="U379" s="76"/>
      <c r="V379" s="76"/>
      <c r="W379" s="76"/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</row>
    <row r="380" spans="1:34">
      <c r="U380" s="76"/>
      <c r="V380" s="76"/>
      <c r="W380" s="76"/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</row>
    <row r="381" spans="1:34">
      <c r="U381" s="76"/>
      <c r="V381" s="76"/>
      <c r="W381" s="76"/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</row>
    <row r="382" spans="1:34">
      <c r="U382" s="76"/>
      <c r="V382" s="76"/>
      <c r="W382" s="76"/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</row>
  </sheetData>
  <sheetProtection formatCells="0" formatRows="0" insertRows="0"/>
  <mergeCells count="475">
    <mergeCell ref="A355:T355"/>
    <mergeCell ref="A358:A359"/>
    <mergeCell ref="B358:I359"/>
    <mergeCell ref="J358:J359"/>
    <mergeCell ref="K358:M358"/>
    <mergeCell ref="N358:P358"/>
    <mergeCell ref="Q358:S358"/>
    <mergeCell ref="T358:T359"/>
    <mergeCell ref="A360:T360"/>
    <mergeCell ref="U101:W101"/>
    <mergeCell ref="U352:X352"/>
    <mergeCell ref="U4:X4"/>
    <mergeCell ref="U5:X5"/>
    <mergeCell ref="U3:X3"/>
    <mergeCell ref="U6:X6"/>
    <mergeCell ref="U28:V28"/>
    <mergeCell ref="U29:V29"/>
    <mergeCell ref="U51:W51"/>
    <mergeCell ref="U67:W67"/>
    <mergeCell ref="U85:W85"/>
    <mergeCell ref="U9:Z12"/>
    <mergeCell ref="U15:Z17"/>
    <mergeCell ref="U20:AA23"/>
    <mergeCell ref="AA16:AB16"/>
    <mergeCell ref="B197:I197"/>
    <mergeCell ref="B156:I156"/>
    <mergeCell ref="A205:J206"/>
    <mergeCell ref="Q205:T206"/>
    <mergeCell ref="B194:I194"/>
    <mergeCell ref="N206:P206"/>
    <mergeCell ref="K206:M206"/>
    <mergeCell ref="A204:I204"/>
    <mergeCell ref="B203:I203"/>
    <mergeCell ref="Q178:S178"/>
    <mergeCell ref="B182:I182"/>
    <mergeCell ref="B183:I183"/>
    <mergeCell ref="B184:I184"/>
    <mergeCell ref="B181:I181"/>
    <mergeCell ref="A180:T180"/>
    <mergeCell ref="T178:T179"/>
    <mergeCell ref="B185:I185"/>
    <mergeCell ref="A177:T177"/>
    <mergeCell ref="A176:T176"/>
    <mergeCell ref="B200:I200"/>
    <mergeCell ref="K178:M178"/>
    <mergeCell ref="N178:P178"/>
    <mergeCell ref="B202:I202"/>
    <mergeCell ref="B186:I186"/>
    <mergeCell ref="B75:I75"/>
    <mergeCell ref="A71:T71"/>
    <mergeCell ref="J72:J73"/>
    <mergeCell ref="K72:M72"/>
    <mergeCell ref="A178:A179"/>
    <mergeCell ref="B178:I179"/>
    <mergeCell ref="J178:J179"/>
    <mergeCell ref="B155:I155"/>
    <mergeCell ref="N72:P72"/>
    <mergeCell ref="Q72:S72"/>
    <mergeCell ref="T72:T73"/>
    <mergeCell ref="B90:I90"/>
    <mergeCell ref="B91:I91"/>
    <mergeCell ref="B96:I96"/>
    <mergeCell ref="B97:I97"/>
    <mergeCell ref="B100:I100"/>
    <mergeCell ref="B98:I98"/>
    <mergeCell ref="B92:I92"/>
    <mergeCell ref="B93:I93"/>
    <mergeCell ref="B94:I94"/>
    <mergeCell ref="B95:I95"/>
    <mergeCell ref="A72:A73"/>
    <mergeCell ref="B72:I73"/>
    <mergeCell ref="A106:T106"/>
    <mergeCell ref="M15:T15"/>
    <mergeCell ref="R6:T6"/>
    <mergeCell ref="M8:T11"/>
    <mergeCell ref="A15:K15"/>
    <mergeCell ref="J38:J39"/>
    <mergeCell ref="A37:T37"/>
    <mergeCell ref="M25:T31"/>
    <mergeCell ref="A20:K23"/>
    <mergeCell ref="M21:T23"/>
    <mergeCell ref="I26:K26"/>
    <mergeCell ref="B26:C26"/>
    <mergeCell ref="H26:H27"/>
    <mergeCell ref="A25:G25"/>
    <mergeCell ref="G26:G27"/>
    <mergeCell ref="A13:K13"/>
    <mergeCell ref="A14:K14"/>
    <mergeCell ref="A16:K16"/>
    <mergeCell ref="B38:I39"/>
    <mergeCell ref="M17:T17"/>
    <mergeCell ref="M18:T18"/>
    <mergeCell ref="M13:T13"/>
    <mergeCell ref="M16:T16"/>
    <mergeCell ref="A11:K11"/>
    <mergeCell ref="A12:K12"/>
    <mergeCell ref="B67:I67"/>
    <mergeCell ref="B58:I58"/>
    <mergeCell ref="B59:I59"/>
    <mergeCell ref="B62:I62"/>
    <mergeCell ref="B63:I63"/>
    <mergeCell ref="B61:I61"/>
    <mergeCell ref="B42:I42"/>
    <mergeCell ref="B40:I40"/>
    <mergeCell ref="B41:I41"/>
    <mergeCell ref="B51:I51"/>
    <mergeCell ref="B49:I49"/>
    <mergeCell ref="B56:I56"/>
    <mergeCell ref="B57:I57"/>
    <mergeCell ref="B66:I66"/>
    <mergeCell ref="B43:I43"/>
    <mergeCell ref="B44:I44"/>
    <mergeCell ref="B54:I55"/>
    <mergeCell ref="B45:I45"/>
    <mergeCell ref="B48:I48"/>
    <mergeCell ref="B50:I50"/>
    <mergeCell ref="B60:I60"/>
    <mergeCell ref="A2:K2"/>
    <mergeCell ref="A6:K6"/>
    <mergeCell ref="O5:Q5"/>
    <mergeCell ref="O6:Q6"/>
    <mergeCell ref="O3:Q3"/>
    <mergeCell ref="O4:Q4"/>
    <mergeCell ref="M4:N4"/>
    <mergeCell ref="A10:K10"/>
    <mergeCell ref="M6:N6"/>
    <mergeCell ref="A7:K7"/>
    <mergeCell ref="A8:K8"/>
    <mergeCell ref="A9:K9"/>
    <mergeCell ref="R3:T3"/>
    <mergeCell ref="R4:T4"/>
    <mergeCell ref="R5:T5"/>
    <mergeCell ref="B82:I82"/>
    <mergeCell ref="T88:T89"/>
    <mergeCell ref="B80:I80"/>
    <mergeCell ref="B81:I81"/>
    <mergeCell ref="B85:I85"/>
    <mergeCell ref="B88:I89"/>
    <mergeCell ref="B83:I83"/>
    <mergeCell ref="B76:I76"/>
    <mergeCell ref="B77:I77"/>
    <mergeCell ref="B78:I78"/>
    <mergeCell ref="B79:I79"/>
    <mergeCell ref="B84:I84"/>
    <mergeCell ref="A87:T87"/>
    <mergeCell ref="J88:J89"/>
    <mergeCell ref="K88:M88"/>
    <mergeCell ref="N88:P88"/>
    <mergeCell ref="Q88:S88"/>
    <mergeCell ref="A88:A89"/>
    <mergeCell ref="B74:I74"/>
    <mergeCell ref="B64:I64"/>
    <mergeCell ref="B65:I65"/>
    <mergeCell ref="T38:T39"/>
    <mergeCell ref="N38:P38"/>
    <mergeCell ref="K38:M38"/>
    <mergeCell ref="T54:T55"/>
    <mergeCell ref="Q38:S38"/>
    <mergeCell ref="A53:T53"/>
    <mergeCell ref="J54:J55"/>
    <mergeCell ref="A54:A55"/>
    <mergeCell ref="A38:A39"/>
    <mergeCell ref="J107:J108"/>
    <mergeCell ref="K107:M107"/>
    <mergeCell ref="N107:P107"/>
    <mergeCell ref="A107:A108"/>
    <mergeCell ref="B101:I101"/>
    <mergeCell ref="A1:K1"/>
    <mergeCell ref="A3:K3"/>
    <mergeCell ref="K54:M54"/>
    <mergeCell ref="M19:T19"/>
    <mergeCell ref="B46:I46"/>
    <mergeCell ref="B47:I47"/>
    <mergeCell ref="M1:T1"/>
    <mergeCell ref="M14:T14"/>
    <mergeCell ref="A4:K5"/>
    <mergeCell ref="A35:T35"/>
    <mergeCell ref="A19:K19"/>
    <mergeCell ref="A17:K17"/>
    <mergeCell ref="M3:N3"/>
    <mergeCell ref="M5:N5"/>
    <mergeCell ref="D26:F26"/>
    <mergeCell ref="A18:K18"/>
    <mergeCell ref="N54:P54"/>
    <mergeCell ref="Q54:S54"/>
    <mergeCell ref="B99:I99"/>
    <mergeCell ref="A130:T130"/>
    <mergeCell ref="B115:I115"/>
    <mergeCell ref="B121:I121"/>
    <mergeCell ref="B129:I129"/>
    <mergeCell ref="B135:I135"/>
    <mergeCell ref="B136:I136"/>
    <mergeCell ref="B128:I128"/>
    <mergeCell ref="A109:T109"/>
    <mergeCell ref="A116:T116"/>
    <mergeCell ref="B131:I131"/>
    <mergeCell ref="B120:I120"/>
    <mergeCell ref="B113:I113"/>
    <mergeCell ref="B119:I119"/>
    <mergeCell ref="B112:I112"/>
    <mergeCell ref="B118:I118"/>
    <mergeCell ref="B114:I114"/>
    <mergeCell ref="B125:I125"/>
    <mergeCell ref="B126:I126"/>
    <mergeCell ref="B124:I124"/>
    <mergeCell ref="A123:T123"/>
    <mergeCell ref="B117:I117"/>
    <mergeCell ref="B122:I122"/>
    <mergeCell ref="B110:I110"/>
    <mergeCell ref="B154:I154"/>
    <mergeCell ref="B153:I153"/>
    <mergeCell ref="B127:I127"/>
    <mergeCell ref="B132:I132"/>
    <mergeCell ref="B150:I150"/>
    <mergeCell ref="B147:I147"/>
    <mergeCell ref="Q107:S107"/>
    <mergeCell ref="K139:M139"/>
    <mergeCell ref="N139:P139"/>
    <mergeCell ref="Q138:T139"/>
    <mergeCell ref="A137:I137"/>
    <mergeCell ref="A138:J139"/>
    <mergeCell ref="B111:I111"/>
    <mergeCell ref="T107:T108"/>
    <mergeCell ref="B107:I108"/>
    <mergeCell ref="B133:I133"/>
    <mergeCell ref="B134:I134"/>
    <mergeCell ref="B146:I146"/>
    <mergeCell ref="A151:T151"/>
    <mergeCell ref="A142:T142"/>
    <mergeCell ref="A143:A144"/>
    <mergeCell ref="B143:I144"/>
    <mergeCell ref="J143:J144"/>
    <mergeCell ref="K143:M143"/>
    <mergeCell ref="B187:I187"/>
    <mergeCell ref="B217:I217"/>
    <mergeCell ref="B218:I218"/>
    <mergeCell ref="B224:I224"/>
    <mergeCell ref="B225:I225"/>
    <mergeCell ref="B226:I226"/>
    <mergeCell ref="B189:I189"/>
    <mergeCell ref="B190:I190"/>
    <mergeCell ref="B191:I191"/>
    <mergeCell ref="B192:I192"/>
    <mergeCell ref="B193:I193"/>
    <mergeCell ref="A211:T211"/>
    <mergeCell ref="A214:T214"/>
    <mergeCell ref="B215:I215"/>
    <mergeCell ref="B195:I195"/>
    <mergeCell ref="B196:I196"/>
    <mergeCell ref="B199:I199"/>
    <mergeCell ref="B188:I188"/>
    <mergeCell ref="A212:A213"/>
    <mergeCell ref="B212:I213"/>
    <mergeCell ref="B201:I201"/>
    <mergeCell ref="A198:T198"/>
    <mergeCell ref="J212:J213"/>
    <mergeCell ref="K212:M212"/>
    <mergeCell ref="T212:T213"/>
    <mergeCell ref="N212:P212"/>
    <mergeCell ref="B235:I235"/>
    <mergeCell ref="B236:I236"/>
    <mergeCell ref="A237:I237"/>
    <mergeCell ref="Q212:S212"/>
    <mergeCell ref="B233:I233"/>
    <mergeCell ref="B234:I234"/>
    <mergeCell ref="B219:I219"/>
    <mergeCell ref="B220:I220"/>
    <mergeCell ref="B221:I221"/>
    <mergeCell ref="B222:I222"/>
    <mergeCell ref="B230:I230"/>
    <mergeCell ref="A231:T231"/>
    <mergeCell ref="B232:I232"/>
    <mergeCell ref="B228:I228"/>
    <mergeCell ref="B229:I229"/>
    <mergeCell ref="B216:I216"/>
    <mergeCell ref="B227:I227"/>
    <mergeCell ref="B223:I223"/>
    <mergeCell ref="A247:T247"/>
    <mergeCell ref="B248:I248"/>
    <mergeCell ref="B249:I249"/>
    <mergeCell ref="B264:I264"/>
    <mergeCell ref="B265:I265"/>
    <mergeCell ref="A266:T266"/>
    <mergeCell ref="B250:I250"/>
    <mergeCell ref="A238:J239"/>
    <mergeCell ref="A245:A246"/>
    <mergeCell ref="A244:T244"/>
    <mergeCell ref="J245:J246"/>
    <mergeCell ref="K245:M245"/>
    <mergeCell ref="N245:P245"/>
    <mergeCell ref="Q238:T239"/>
    <mergeCell ref="K239:M239"/>
    <mergeCell ref="N239:P239"/>
    <mergeCell ref="B245:I246"/>
    <mergeCell ref="Q245:S245"/>
    <mergeCell ref="T245:T246"/>
    <mergeCell ref="B269:I269"/>
    <mergeCell ref="B270:I270"/>
    <mergeCell ref="B271:I271"/>
    <mergeCell ref="B267:I267"/>
    <mergeCell ref="A272:I272"/>
    <mergeCell ref="K274:M274"/>
    <mergeCell ref="N274:P274"/>
    <mergeCell ref="B252:I252"/>
    <mergeCell ref="B251:I251"/>
    <mergeCell ref="B268:I268"/>
    <mergeCell ref="B263:I263"/>
    <mergeCell ref="B255:I255"/>
    <mergeCell ref="B257:I257"/>
    <mergeCell ref="B258:I258"/>
    <mergeCell ref="B259:I259"/>
    <mergeCell ref="B256:I256"/>
    <mergeCell ref="B260:I260"/>
    <mergeCell ref="B261:I261"/>
    <mergeCell ref="B262:I262"/>
    <mergeCell ref="B253:I253"/>
    <mergeCell ref="B254:I254"/>
    <mergeCell ref="T280:T281"/>
    <mergeCell ref="A279:T279"/>
    <mergeCell ref="A273:J274"/>
    <mergeCell ref="Q273:T274"/>
    <mergeCell ref="N280:P280"/>
    <mergeCell ref="A282:T282"/>
    <mergeCell ref="B283:I283"/>
    <mergeCell ref="B284:I284"/>
    <mergeCell ref="B285:I285"/>
    <mergeCell ref="Q280:S280"/>
    <mergeCell ref="A280:A281"/>
    <mergeCell ref="B280:I281"/>
    <mergeCell ref="J280:J281"/>
    <mergeCell ref="K280:M280"/>
    <mergeCell ref="B290:I290"/>
    <mergeCell ref="B291:I291"/>
    <mergeCell ref="B292:I292"/>
    <mergeCell ref="B293:I293"/>
    <mergeCell ref="B303:I303"/>
    <mergeCell ref="B286:I286"/>
    <mergeCell ref="B287:I287"/>
    <mergeCell ref="B288:I288"/>
    <mergeCell ref="B289:I289"/>
    <mergeCell ref="B294:I294"/>
    <mergeCell ref="B295:I295"/>
    <mergeCell ref="B296:I296"/>
    <mergeCell ref="B297:I297"/>
    <mergeCell ref="B319:I319"/>
    <mergeCell ref="B328:I328"/>
    <mergeCell ref="B329:I329"/>
    <mergeCell ref="B330:I330"/>
    <mergeCell ref="Q308:T309"/>
    <mergeCell ref="K309:M309"/>
    <mergeCell ref="N309:P309"/>
    <mergeCell ref="B298:I298"/>
    <mergeCell ref="B299:I299"/>
    <mergeCell ref="B300:I300"/>
    <mergeCell ref="A301:T301"/>
    <mergeCell ref="B304:I304"/>
    <mergeCell ref="B305:I305"/>
    <mergeCell ref="B306:I306"/>
    <mergeCell ref="A307:I307"/>
    <mergeCell ref="A308:J309"/>
    <mergeCell ref="B302:I302"/>
    <mergeCell ref="A348:B348"/>
    <mergeCell ref="B325:I325"/>
    <mergeCell ref="B326:I326"/>
    <mergeCell ref="B327:I327"/>
    <mergeCell ref="B331:I331"/>
    <mergeCell ref="B332:I332"/>
    <mergeCell ref="B333:I333"/>
    <mergeCell ref="B336:I336"/>
    <mergeCell ref="B337:I337"/>
    <mergeCell ref="B338:I338"/>
    <mergeCell ref="B339:I339"/>
    <mergeCell ref="B334:I334"/>
    <mergeCell ref="B340:I340"/>
    <mergeCell ref="B152:I152"/>
    <mergeCell ref="B149:I149"/>
    <mergeCell ref="A341:I341"/>
    <mergeCell ref="A342:J343"/>
    <mergeCell ref="Q342:T343"/>
    <mergeCell ref="B323:I323"/>
    <mergeCell ref="B324:I324"/>
    <mergeCell ref="Q314:S314"/>
    <mergeCell ref="B322:I322"/>
    <mergeCell ref="K343:M343"/>
    <mergeCell ref="N343:P343"/>
    <mergeCell ref="A335:T335"/>
    <mergeCell ref="B320:I320"/>
    <mergeCell ref="B321:I321"/>
    <mergeCell ref="A316:T316"/>
    <mergeCell ref="A313:T313"/>
    <mergeCell ref="A314:A315"/>
    <mergeCell ref="B314:I315"/>
    <mergeCell ref="J314:J315"/>
    <mergeCell ref="K314:M314"/>
    <mergeCell ref="N314:P314"/>
    <mergeCell ref="T314:T315"/>
    <mergeCell ref="B317:I317"/>
    <mergeCell ref="B318:I318"/>
    <mergeCell ref="B166:I166"/>
    <mergeCell ref="B167:I167"/>
    <mergeCell ref="A164:T164"/>
    <mergeCell ref="B165:I165"/>
    <mergeCell ref="B160:I160"/>
    <mergeCell ref="B168:I168"/>
    <mergeCell ref="B169:I169"/>
    <mergeCell ref="B170:I170"/>
    <mergeCell ref="B158:I158"/>
    <mergeCell ref="B159:I159"/>
    <mergeCell ref="N143:P143"/>
    <mergeCell ref="Q143:S143"/>
    <mergeCell ref="T143:T144"/>
    <mergeCell ref="A145:T145"/>
    <mergeCell ref="A349:A350"/>
    <mergeCell ref="B349:G350"/>
    <mergeCell ref="H349:I350"/>
    <mergeCell ref="J349:O349"/>
    <mergeCell ref="P349:Q350"/>
    <mergeCell ref="R349:T349"/>
    <mergeCell ref="J350:K350"/>
    <mergeCell ref="L350:M350"/>
    <mergeCell ref="N350:O350"/>
    <mergeCell ref="S350:T350"/>
    <mergeCell ref="A157:T157"/>
    <mergeCell ref="A171:I171"/>
    <mergeCell ref="A172:J173"/>
    <mergeCell ref="Q172:T173"/>
    <mergeCell ref="K173:M173"/>
    <mergeCell ref="N173:P173"/>
    <mergeCell ref="B148:I148"/>
    <mergeCell ref="B161:I161"/>
    <mergeCell ref="B162:I162"/>
    <mergeCell ref="B163:I163"/>
    <mergeCell ref="A353:G353"/>
    <mergeCell ref="H353:I353"/>
    <mergeCell ref="J353:K353"/>
    <mergeCell ref="L353:M353"/>
    <mergeCell ref="N353:O353"/>
    <mergeCell ref="P353:Q353"/>
    <mergeCell ref="S353:T353"/>
    <mergeCell ref="B351:G351"/>
    <mergeCell ref="H351:I351"/>
    <mergeCell ref="J351:K351"/>
    <mergeCell ref="L351:M351"/>
    <mergeCell ref="N351:O351"/>
    <mergeCell ref="P351:Q351"/>
    <mergeCell ref="S351:T351"/>
    <mergeCell ref="B352:G352"/>
    <mergeCell ref="H352:I352"/>
    <mergeCell ref="J352:K352"/>
    <mergeCell ref="L352:M352"/>
    <mergeCell ref="N352:O352"/>
    <mergeCell ref="P352:Q352"/>
    <mergeCell ref="S352:T352"/>
    <mergeCell ref="B361:I361"/>
    <mergeCell ref="B367:I367"/>
    <mergeCell ref="A375:T375"/>
    <mergeCell ref="A376:T376"/>
    <mergeCell ref="A377:T377"/>
    <mergeCell ref="U357:AH358"/>
    <mergeCell ref="U359:AA382"/>
    <mergeCell ref="AB359:AH382"/>
    <mergeCell ref="A363:T363"/>
    <mergeCell ref="B364:I364"/>
    <mergeCell ref="A366:T366"/>
    <mergeCell ref="B368:I368"/>
    <mergeCell ref="A369:T369"/>
    <mergeCell ref="B370:I370"/>
    <mergeCell ref="A371:I371"/>
    <mergeCell ref="A372:J373"/>
    <mergeCell ref="Q372:T373"/>
    <mergeCell ref="K373:M373"/>
    <mergeCell ref="N373:P373"/>
    <mergeCell ref="B365:I365"/>
    <mergeCell ref="A357:T357"/>
    <mergeCell ref="B362:I362"/>
  </mergeCells>
  <phoneticPr fontId="6" type="noConversion"/>
  <conditionalFormatting sqref="U352 U3:U6 U28:U29">
    <cfRule type="cellIs" dxfId="23" priority="47" operator="equal">
      <formula>"E bine"</formula>
    </cfRule>
  </conditionalFormatting>
  <conditionalFormatting sqref="U352 U3:U6 U28:U29">
    <cfRule type="cellIs" dxfId="22" priority="46" operator="equal">
      <formula>"NU e bine"</formula>
    </cfRule>
  </conditionalFormatting>
  <conditionalFormatting sqref="U3:V6 U28:V29">
    <cfRule type="cellIs" dxfId="21" priority="39" operator="equal">
      <formula>"Suma trebuie să fie 52"</formula>
    </cfRule>
    <cfRule type="cellIs" dxfId="20" priority="40" operator="equal">
      <formula>"Corect"</formula>
    </cfRule>
    <cfRule type="cellIs" dxfId="19" priority="41" operator="equal">
      <formula>SUM($B$28:$J$28)</formula>
    </cfRule>
    <cfRule type="cellIs" dxfId="18" priority="42" operator="lessThan">
      <formula>"(SUM(B28:K28)=52"</formula>
    </cfRule>
    <cfRule type="cellIs" dxfId="17" priority="43" operator="equal">
      <formula>52</formula>
    </cfRule>
    <cfRule type="cellIs" dxfId="16" priority="44" operator="equal">
      <formula>$K$28</formula>
    </cfRule>
    <cfRule type="cellIs" dxfId="15" priority="45" operator="equal">
      <formula>$B$28:$K$28=52</formula>
    </cfRule>
  </conditionalFormatting>
  <conditionalFormatting sqref="U352:V352 U3:V6 U28:V29">
    <cfRule type="cellIs" dxfId="14" priority="37" operator="equal">
      <formula>"Suma trebuie să fie 52"</formula>
    </cfRule>
    <cfRule type="cellIs" dxfId="13" priority="38" operator="equal">
      <formula>"Corect"</formula>
    </cfRule>
  </conditionalFormatting>
  <conditionalFormatting sqref="U3:X6">
    <cfRule type="cellIs" dxfId="12" priority="36" operator="equal">
      <formula>"Trebuie alocate cel puțin 20 de ore pe săptămână"</formula>
    </cfRule>
  </conditionalFormatting>
  <conditionalFormatting sqref="U352:X352 U28:V29">
    <cfRule type="cellIs" dxfId="11" priority="24" operator="equal">
      <formula>"Corect"</formula>
    </cfRule>
  </conditionalFormatting>
  <conditionalFormatting sqref="U28:V28">
    <cfRule type="cellIs" dxfId="10" priority="23" operator="equal">
      <formula>"Correct"</formula>
    </cfRule>
  </conditionalFormatting>
  <conditionalFormatting sqref="U51:W51 U67:W67 U85:W85 U101:W101">
    <cfRule type="cellIs" dxfId="9" priority="20" operator="equal">
      <formula>"E trebuie să fie cel puțin egal cu C+VP"</formula>
    </cfRule>
    <cfRule type="cellIs" dxfId="8" priority="21" operator="equal">
      <formula>"Corect"</formula>
    </cfRule>
  </conditionalFormatting>
  <conditionalFormatting sqref="U352:V352">
    <cfRule type="cellIs" dxfId="7" priority="2" operator="equal">
      <formula>"Nu corespunde cu tabelul de opționale"</formula>
    </cfRule>
    <cfRule type="cellIs" dxfId="6" priority="3" operator="equal">
      <formula>"Suma trebuie să fie 52"</formula>
    </cfRule>
    <cfRule type="cellIs" dxfId="5" priority="4" operator="equal">
      <formula>"Corect"</formula>
    </cfRule>
    <cfRule type="cellIs" dxfId="4" priority="5" operator="equal">
      <formula>SUM($B$28:$J$28)</formula>
    </cfRule>
    <cfRule type="cellIs" dxfId="3" priority="6" operator="lessThan">
      <formula>"(SUM(B28:K28)=52"</formula>
    </cfRule>
    <cfRule type="cellIs" dxfId="2" priority="7" operator="equal">
      <formula>52</formula>
    </cfRule>
    <cfRule type="cellIs" dxfId="1" priority="8" operator="equal">
      <formula>$K$28</formula>
    </cfRule>
    <cfRule type="cellIs" dxfId="0" priority="9" operator="equal">
      <formula>$B$28:$K$28=52</formula>
    </cfRule>
  </conditionalFormatting>
  <dataValidations count="6">
    <dataValidation type="list" allowBlank="1" showInputMessage="1" showErrorMessage="1" sqref="R364:R365 R90:R100 R165:R170 R124:R129 R152:R156 R56:R66 R110:R115 R158:R163 R40:R50 R117:R122 R74:R84 R131:R136 R146:R150 R367:R368 R361:R362 R370">
      <formula1>$R$39</formula1>
    </dataValidation>
    <dataValidation type="list" allowBlank="1" showInputMessage="1" showErrorMessage="1" sqref="Q364:Q365 Q90:Q100 Q165:Q170 Q124:Q129 Q152:Q156 Q56:Q66 Q110:Q115 Q158:Q163 Q40:Q50 Q117:Q122 Q74:Q84 Q131:Q136 Q146:Q150 Q367:Q368 Q361:Q362 Q370">
      <formula1>$Q$39</formula1>
    </dataValidation>
    <dataValidation type="list" allowBlank="1" showInputMessage="1" showErrorMessage="1" sqref="S364:S365 S90:S100 S165:S170 S74:S84 S56:S66 S117:S122 S110:S115 S158:S163 S124:S129 S40:S50 S131:S136 S146:S150 S152:S156 S367:S368 S361:S362 S370">
      <formula1>$S$39</formula1>
    </dataValidation>
    <dataValidation type="list" allowBlank="1" showInputMessage="1" showErrorMessage="1" sqref="T181:T196 T90:T100 T199:T202 T215:T229 T267:T270 T248:T264 T283:T299 T302:T305 T317:T333 T336:T339 T165:T170 T232:T235 T56:T66 T110:T115 T158:T163 T117:T122 T124:T129 T40:T50 T74:T84 T131:T136 T146:T150 T152:T156">
      <formula1>$O$36:$S$36</formula1>
    </dataValidation>
    <dataValidation type="list" allowBlank="1" showInputMessage="1" showErrorMessage="1" sqref="T230 T197 T265 T300 T334">
      <formula1>$P$36:$S$36</formula1>
    </dataValidation>
    <dataValidation type="list" allowBlank="1" showInputMessage="1" showErrorMessage="1" sqref="B181:I196 B336:I339 B317:I333 B302:I305 B283:I299 B267:I270 B248:I264 B232:I235 B215:I229 B199:I202">
      <formula1>$B$38:$B$170</formula1>
    </dataValidation>
  </dataValidations>
  <pageMargins left="0.7" right="0.7" top="0.75" bottom="0.75" header="0.3" footer="0.3"/>
  <pageSetup paperSize="9" orientation="landscape" blackAndWhite="1"/>
  <headerFooter>
    <oddHeader>&amp;C
&amp;R&amp;P</oddHeader>
    <oddFooter>&amp;LRECTOR,_x000D_Acad. Prof. Univ. Dr. Ioan-Aurel POP&amp;CDECAN,_x000D_Prof. Univ. Dr. Călin Emilian HINȚEA&amp;R                                           DIRECTOR DE DEPARTAMENT,_x000D_Prof. Univ. Dr.  Ioan HOSU</oddFooter>
  </headerFooter>
  <ignoredErrors>
    <ignoredError sqref="Q51" formula="1"/>
    <ignoredError sqref="K139" formulaRange="1"/>
  </ignoredErrors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6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Mihnea</cp:lastModifiedBy>
  <cp:lastPrinted>2017-11-13T09:25:13Z</cp:lastPrinted>
  <dcterms:created xsi:type="dcterms:W3CDTF">2013-06-27T08:19:59Z</dcterms:created>
  <dcterms:modified xsi:type="dcterms:W3CDTF">2018-06-05T17:38:39Z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0x010100FB8CD848C23F374E82F1C501FC5202DB</vt:lpwstr>
  </property>
</Properties>
</file>