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E:\Planuri_de_Invatamant_2018-2019\9. FSPAC\Versiunea_1\"/>
    </mc:Choice>
  </mc:AlternateContent>
  <bookViews>
    <workbookView xWindow="0" yWindow="0" windowWidth="28800" windowHeight="11730"/>
  </bookViews>
  <sheets>
    <sheet name="Sheet1" sheetId="1" r:id="rId1"/>
    <sheet name="Sheet2" sheetId="2" r:id="rId2"/>
    <sheet name="Sheet3" sheetId="3" r:id="rId3"/>
  </sheet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K189" i="1" l="1"/>
  <c r="P150" i="1"/>
  <c r="P156" i="1"/>
  <c r="P157" i="1"/>
  <c r="P164" i="1"/>
  <c r="P165" i="1"/>
  <c r="P172" i="1"/>
  <c r="P173" i="1"/>
  <c r="P188" i="1"/>
  <c r="P203" i="1"/>
  <c r="N203" i="1"/>
  <c r="O203" i="1"/>
  <c r="K235" i="1"/>
  <c r="K236" i="1"/>
  <c r="K237" i="1"/>
  <c r="K238" i="1"/>
  <c r="K239" i="1"/>
  <c r="K240" i="1"/>
  <c r="K241" i="1"/>
  <c r="K242" i="1"/>
  <c r="K243" i="1"/>
  <c r="K244" i="1"/>
  <c r="K245" i="1"/>
  <c r="K246" i="1"/>
  <c r="K247" i="1"/>
  <c r="K248" i="1"/>
  <c r="K249" i="1"/>
  <c r="K250" i="1"/>
  <c r="K252" i="1"/>
  <c r="K253" i="1"/>
  <c r="K254" i="1"/>
  <c r="K255" i="1"/>
  <c r="K257" i="1"/>
  <c r="L235" i="1"/>
  <c r="L236" i="1"/>
  <c r="L237" i="1"/>
  <c r="L238" i="1"/>
  <c r="L239" i="1"/>
  <c r="L240" i="1"/>
  <c r="L241" i="1"/>
  <c r="L242" i="1"/>
  <c r="L243" i="1"/>
  <c r="L244" i="1"/>
  <c r="L245" i="1"/>
  <c r="L246" i="1"/>
  <c r="L247" i="1"/>
  <c r="L248" i="1"/>
  <c r="L249" i="1"/>
  <c r="L250" i="1"/>
  <c r="L252" i="1"/>
  <c r="L253" i="1"/>
  <c r="L254" i="1"/>
  <c r="L255" i="1"/>
  <c r="L257" i="1"/>
  <c r="M235" i="1"/>
  <c r="M236" i="1"/>
  <c r="M237" i="1"/>
  <c r="M238" i="1"/>
  <c r="M239" i="1"/>
  <c r="M240" i="1"/>
  <c r="M241" i="1"/>
  <c r="M242" i="1"/>
  <c r="M243" i="1"/>
  <c r="M244" i="1"/>
  <c r="M245" i="1"/>
  <c r="M246" i="1"/>
  <c r="M247" i="1"/>
  <c r="M248" i="1"/>
  <c r="M249" i="1"/>
  <c r="M250" i="1"/>
  <c r="M252" i="1"/>
  <c r="M253" i="1"/>
  <c r="M254" i="1"/>
  <c r="M255" i="1"/>
  <c r="M257" i="1"/>
  <c r="K258" i="1"/>
  <c r="N40" i="1"/>
  <c r="N41" i="1"/>
  <c r="N42" i="1"/>
  <c r="N43" i="1"/>
  <c r="N44" i="1"/>
  <c r="N45" i="1"/>
  <c r="N46" i="1"/>
  <c r="N47" i="1"/>
  <c r="N48" i="1"/>
  <c r="N49" i="1"/>
  <c r="N50" i="1"/>
  <c r="N61" i="1"/>
  <c r="N62" i="1"/>
  <c r="N63" i="1"/>
  <c r="N64" i="1"/>
  <c r="N65" i="1"/>
  <c r="N66" i="1"/>
  <c r="N67" i="1"/>
  <c r="N68" i="1"/>
  <c r="N69" i="1"/>
  <c r="N70" i="1"/>
  <c r="N71" i="1"/>
  <c r="N81" i="1"/>
  <c r="N82" i="1"/>
  <c r="N83" i="1"/>
  <c r="N84" i="1"/>
  <c r="N85" i="1"/>
  <c r="N86" i="1"/>
  <c r="N87" i="1"/>
  <c r="N88" i="1"/>
  <c r="N89" i="1"/>
  <c r="N90" i="1"/>
  <c r="N91" i="1"/>
  <c r="N92" i="1"/>
  <c r="N97" i="1"/>
  <c r="N98" i="1"/>
  <c r="N99" i="1"/>
  <c r="N100" i="1"/>
  <c r="N101" i="1"/>
  <c r="N102" i="1"/>
  <c r="N103" i="1"/>
  <c r="N104" i="1"/>
  <c r="N105" i="1"/>
  <c r="N106" i="1"/>
  <c r="N107" i="1"/>
  <c r="N108" i="1"/>
  <c r="N109" i="1"/>
  <c r="N114" i="1"/>
  <c r="N115" i="1"/>
  <c r="N116" i="1"/>
  <c r="N117" i="1"/>
  <c r="N118" i="1"/>
  <c r="N119" i="1"/>
  <c r="N120" i="1"/>
  <c r="N121" i="1"/>
  <c r="N122" i="1"/>
  <c r="N123" i="1"/>
  <c r="N124" i="1"/>
  <c r="N125" i="1"/>
  <c r="N126" i="1"/>
  <c r="N131" i="1"/>
  <c r="N132" i="1"/>
  <c r="N133" i="1"/>
  <c r="N134" i="1"/>
  <c r="N135" i="1"/>
  <c r="N136" i="1"/>
  <c r="N137" i="1"/>
  <c r="N138" i="1"/>
  <c r="N139" i="1"/>
  <c r="N140" i="1"/>
  <c r="N141" i="1"/>
  <c r="N142" i="1"/>
  <c r="N143" i="1"/>
  <c r="K260" i="1"/>
  <c r="P189" i="1"/>
  <c r="N150" i="1"/>
  <c r="O150" i="1"/>
  <c r="N156" i="1"/>
  <c r="O156" i="1"/>
  <c r="N157" i="1"/>
  <c r="O157" i="1"/>
  <c r="N164" i="1"/>
  <c r="O164" i="1"/>
  <c r="N165" i="1"/>
  <c r="O165" i="1"/>
  <c r="N172" i="1"/>
  <c r="O172" i="1"/>
  <c r="N173" i="1"/>
  <c r="O173" i="1"/>
  <c r="O189" i="1"/>
  <c r="N189" i="1"/>
  <c r="M189" i="1"/>
  <c r="L189" i="1"/>
  <c r="P177" i="1"/>
  <c r="P176" i="1"/>
  <c r="P175" i="1"/>
  <c r="P174" i="1"/>
  <c r="O188" i="1"/>
  <c r="N188" i="1"/>
  <c r="M188" i="1"/>
  <c r="L188" i="1"/>
  <c r="K188" i="1"/>
  <c r="J188" i="1"/>
  <c r="T273" i="1"/>
  <c r="T274" i="1"/>
  <c r="T275" i="1"/>
  <c r="T276" i="1"/>
  <c r="T277" i="1"/>
  <c r="T278" i="1"/>
  <c r="T279" i="1"/>
  <c r="T280" i="1"/>
  <c r="T281" i="1"/>
  <c r="T282" i="1"/>
  <c r="T283" i="1"/>
  <c r="T284" i="1"/>
  <c r="T285" i="1"/>
  <c r="T286" i="1"/>
  <c r="T287" i="1"/>
  <c r="T290" i="1"/>
  <c r="T291" i="1"/>
  <c r="T292" i="1"/>
  <c r="T303" i="1"/>
  <c r="J235" i="1"/>
  <c r="J236" i="1"/>
  <c r="J237" i="1"/>
  <c r="J238" i="1"/>
  <c r="J239" i="1"/>
  <c r="J240" i="1"/>
  <c r="J241" i="1"/>
  <c r="J242" i="1"/>
  <c r="J243" i="1"/>
  <c r="J244" i="1"/>
  <c r="J245" i="1"/>
  <c r="J246" i="1"/>
  <c r="J247" i="1"/>
  <c r="J248" i="1"/>
  <c r="J249" i="1"/>
  <c r="J250" i="1"/>
  <c r="T293" i="1"/>
  <c r="S293" i="1"/>
  <c r="R293" i="1"/>
  <c r="Q293" i="1"/>
  <c r="P125" i="1"/>
  <c r="P293" i="1"/>
  <c r="O125" i="1"/>
  <c r="O293" i="1"/>
  <c r="N293" i="1"/>
  <c r="M293" i="1"/>
  <c r="L293" i="1"/>
  <c r="K293" i="1"/>
  <c r="J293" i="1"/>
  <c r="A293" i="1"/>
  <c r="S292" i="1"/>
  <c r="R292" i="1"/>
  <c r="Q292" i="1"/>
  <c r="P292" i="1"/>
  <c r="O292" i="1"/>
  <c r="N292" i="1"/>
  <c r="M292" i="1"/>
  <c r="L292" i="1"/>
  <c r="K292" i="1"/>
  <c r="J292" i="1"/>
  <c r="A292" i="1"/>
  <c r="T294" i="1"/>
  <c r="S294" i="1"/>
  <c r="R294" i="1"/>
  <c r="Q294" i="1"/>
  <c r="P294" i="1"/>
  <c r="O294" i="1"/>
  <c r="N294" i="1"/>
  <c r="M294" i="1"/>
  <c r="L294" i="1"/>
  <c r="K294" i="1"/>
  <c r="J294" i="1"/>
  <c r="A294" i="1"/>
  <c r="T188" i="1"/>
  <c r="T305" i="1"/>
  <c r="T306" i="1"/>
  <c r="T307" i="1"/>
  <c r="T308" i="1"/>
  <c r="T312" i="1"/>
  <c r="T295" i="1"/>
  <c r="T252" i="1"/>
  <c r="T255" i="1"/>
  <c r="T235" i="1"/>
  <c r="T236" i="1"/>
  <c r="T237" i="1"/>
  <c r="T238" i="1"/>
  <c r="T239" i="1"/>
  <c r="T240" i="1"/>
  <c r="T241" i="1"/>
  <c r="T242" i="1"/>
  <c r="T250" i="1"/>
  <c r="T336" i="1"/>
  <c r="T342" i="1"/>
  <c r="Q336" i="1"/>
  <c r="Q342" i="1"/>
  <c r="P134" i="1"/>
  <c r="P336" i="1"/>
  <c r="P342" i="1"/>
  <c r="O134" i="1"/>
  <c r="O336" i="1"/>
  <c r="O342" i="1"/>
  <c r="N336" i="1"/>
  <c r="N342" i="1"/>
  <c r="L336" i="1"/>
  <c r="L342" i="1"/>
  <c r="K336" i="1"/>
  <c r="K342" i="1"/>
  <c r="J336" i="1"/>
  <c r="J342" i="1"/>
  <c r="N209" i="1"/>
  <c r="P209" i="1"/>
  <c r="O209" i="1"/>
  <c r="N210" i="1"/>
  <c r="P210" i="1"/>
  <c r="O210" i="1"/>
  <c r="N212" i="1"/>
  <c r="P212" i="1"/>
  <c r="O212" i="1"/>
  <c r="N213" i="1"/>
  <c r="P213" i="1"/>
  <c r="O213" i="1"/>
  <c r="N214" i="1"/>
  <c r="P214" i="1"/>
  <c r="O214" i="1"/>
  <c r="N216" i="1"/>
  <c r="P216" i="1"/>
  <c r="O216" i="1"/>
  <c r="N217" i="1"/>
  <c r="P217" i="1"/>
  <c r="O217" i="1"/>
  <c r="N218" i="1"/>
  <c r="P218" i="1"/>
  <c r="O218" i="1"/>
  <c r="N220" i="1"/>
  <c r="P220" i="1"/>
  <c r="O220" i="1"/>
  <c r="N221" i="1"/>
  <c r="P221" i="1"/>
  <c r="O221" i="1"/>
  <c r="N222" i="1"/>
  <c r="P222" i="1"/>
  <c r="O222" i="1"/>
  <c r="P153" i="1"/>
  <c r="P160" i="1"/>
  <c r="P161" i="1"/>
  <c r="P168" i="1"/>
  <c r="P169" i="1"/>
  <c r="N153" i="1"/>
  <c r="O153" i="1"/>
  <c r="N160" i="1"/>
  <c r="O160" i="1"/>
  <c r="N161" i="1"/>
  <c r="O161" i="1"/>
  <c r="N168" i="1"/>
  <c r="O168" i="1"/>
  <c r="N169" i="1"/>
  <c r="O169" i="1"/>
  <c r="N174" i="1"/>
  <c r="O174" i="1"/>
  <c r="N175" i="1"/>
  <c r="O175" i="1"/>
  <c r="P166" i="1"/>
  <c r="N166" i="1"/>
  <c r="O166" i="1"/>
  <c r="P167" i="1"/>
  <c r="N167" i="1"/>
  <c r="O167" i="1"/>
  <c r="P159" i="1"/>
  <c r="N159" i="1"/>
  <c r="O159" i="1"/>
  <c r="P158" i="1"/>
  <c r="N158" i="1"/>
  <c r="O158" i="1"/>
  <c r="P152" i="1"/>
  <c r="N152" i="1"/>
  <c r="O152" i="1"/>
  <c r="P151" i="1"/>
  <c r="N151" i="1"/>
  <c r="O151" i="1"/>
  <c r="P141" i="1"/>
  <c r="O141" i="1"/>
  <c r="P124" i="1"/>
  <c r="O124" i="1"/>
  <c r="P107" i="1"/>
  <c r="O107" i="1"/>
  <c r="T310" i="1"/>
  <c r="S310" i="1"/>
  <c r="R310" i="1"/>
  <c r="Q310" i="1"/>
  <c r="P310" i="1"/>
  <c r="O310" i="1"/>
  <c r="N310" i="1"/>
  <c r="M310" i="1"/>
  <c r="L310" i="1"/>
  <c r="K310" i="1"/>
  <c r="J310" i="1"/>
  <c r="A310" i="1"/>
  <c r="T339" i="1"/>
  <c r="S339" i="1"/>
  <c r="R339" i="1"/>
  <c r="Q339" i="1"/>
  <c r="P339" i="1"/>
  <c r="O339" i="1"/>
  <c r="N339" i="1"/>
  <c r="M339" i="1"/>
  <c r="L339" i="1"/>
  <c r="K339" i="1"/>
  <c r="J339" i="1"/>
  <c r="A339" i="1"/>
  <c r="T338" i="1"/>
  <c r="S338" i="1"/>
  <c r="R338" i="1"/>
  <c r="Q338" i="1"/>
  <c r="P338" i="1"/>
  <c r="O338" i="1"/>
  <c r="N338" i="1"/>
  <c r="M338" i="1"/>
  <c r="L338" i="1"/>
  <c r="K338" i="1"/>
  <c r="J338" i="1"/>
  <c r="A338" i="1"/>
  <c r="T337" i="1"/>
  <c r="S337" i="1"/>
  <c r="R337" i="1"/>
  <c r="Q337" i="1"/>
  <c r="P337" i="1"/>
  <c r="O337" i="1"/>
  <c r="N337" i="1"/>
  <c r="M337" i="1"/>
  <c r="L337" i="1"/>
  <c r="K337" i="1"/>
  <c r="J337" i="1"/>
  <c r="A337" i="1"/>
  <c r="S336" i="1"/>
  <c r="R336" i="1"/>
  <c r="M336" i="1"/>
  <c r="A336" i="1"/>
  <c r="T332" i="1"/>
  <c r="S332" i="1"/>
  <c r="R332" i="1"/>
  <c r="Q332" i="1"/>
  <c r="P332" i="1"/>
  <c r="O332" i="1"/>
  <c r="N332" i="1"/>
  <c r="M332" i="1"/>
  <c r="L332" i="1"/>
  <c r="K332" i="1"/>
  <c r="J332" i="1"/>
  <c r="A332" i="1"/>
  <c r="T331" i="1"/>
  <c r="S331" i="1"/>
  <c r="R331" i="1"/>
  <c r="Q331" i="1"/>
  <c r="P331" i="1"/>
  <c r="O331" i="1"/>
  <c r="N331" i="1"/>
  <c r="M331" i="1"/>
  <c r="L331" i="1"/>
  <c r="K331" i="1"/>
  <c r="J331" i="1"/>
  <c r="A331" i="1"/>
  <c r="T330" i="1"/>
  <c r="S330" i="1"/>
  <c r="R330" i="1"/>
  <c r="Q330" i="1"/>
  <c r="P330" i="1"/>
  <c r="O330" i="1"/>
  <c r="N330" i="1"/>
  <c r="M330" i="1"/>
  <c r="L330" i="1"/>
  <c r="K330" i="1"/>
  <c r="J330" i="1"/>
  <c r="A330" i="1"/>
  <c r="T328" i="1"/>
  <c r="S328" i="1"/>
  <c r="R328" i="1"/>
  <c r="Q328" i="1"/>
  <c r="P328" i="1"/>
  <c r="O328" i="1"/>
  <c r="N328" i="1"/>
  <c r="M328" i="1"/>
  <c r="L328" i="1"/>
  <c r="K328" i="1"/>
  <c r="J328" i="1"/>
  <c r="A328" i="1"/>
  <c r="S308" i="1"/>
  <c r="R308" i="1"/>
  <c r="Q308" i="1"/>
  <c r="P142" i="1"/>
  <c r="P308" i="1"/>
  <c r="O142" i="1"/>
  <c r="O308" i="1"/>
  <c r="N308" i="1"/>
  <c r="M308" i="1"/>
  <c r="L308" i="1"/>
  <c r="K308" i="1"/>
  <c r="J308" i="1"/>
  <c r="A308" i="1"/>
  <c r="T341" i="1"/>
  <c r="S341" i="1"/>
  <c r="R341" i="1"/>
  <c r="Q341" i="1"/>
  <c r="P341" i="1"/>
  <c r="O341" i="1"/>
  <c r="N341" i="1"/>
  <c r="M341" i="1"/>
  <c r="L341" i="1"/>
  <c r="K341" i="1"/>
  <c r="J341" i="1"/>
  <c r="A341" i="1"/>
  <c r="S307" i="1"/>
  <c r="R307" i="1"/>
  <c r="Q307" i="1"/>
  <c r="P307" i="1"/>
  <c r="O307" i="1"/>
  <c r="N307" i="1"/>
  <c r="M307" i="1"/>
  <c r="L307" i="1"/>
  <c r="K307" i="1"/>
  <c r="J307" i="1"/>
  <c r="A307" i="1"/>
  <c r="A290" i="1"/>
  <c r="J290" i="1"/>
  <c r="K290" i="1"/>
  <c r="L290" i="1"/>
  <c r="M290" i="1"/>
  <c r="N290" i="1"/>
  <c r="P108" i="1"/>
  <c r="O108" i="1"/>
  <c r="O290" i="1"/>
  <c r="P290" i="1"/>
  <c r="Q290" i="1"/>
  <c r="R290" i="1"/>
  <c r="S290" i="1"/>
  <c r="A291" i="1"/>
  <c r="J291" i="1"/>
  <c r="K291" i="1"/>
  <c r="L291" i="1"/>
  <c r="M291" i="1"/>
  <c r="N291" i="1"/>
  <c r="O291" i="1"/>
  <c r="P291" i="1"/>
  <c r="Q291" i="1"/>
  <c r="R291" i="1"/>
  <c r="S291" i="1"/>
  <c r="S289" i="1"/>
  <c r="R289" i="1"/>
  <c r="Q289" i="1"/>
  <c r="P68" i="1"/>
  <c r="P289" i="1"/>
  <c r="O68" i="1"/>
  <c r="O289" i="1"/>
  <c r="N289" i="1"/>
  <c r="M289" i="1"/>
  <c r="A289" i="1"/>
  <c r="S288" i="1"/>
  <c r="R288" i="1"/>
  <c r="Q288" i="1"/>
  <c r="P47" i="1"/>
  <c r="P288" i="1"/>
  <c r="O47" i="1"/>
  <c r="O288" i="1"/>
  <c r="N288" i="1"/>
  <c r="M288" i="1"/>
  <c r="A288" i="1"/>
  <c r="S287" i="1"/>
  <c r="R287" i="1"/>
  <c r="Q287" i="1"/>
  <c r="P114" i="1"/>
  <c r="P287" i="1"/>
  <c r="O114" i="1"/>
  <c r="O287" i="1"/>
  <c r="N287" i="1"/>
  <c r="M287" i="1"/>
  <c r="L287" i="1"/>
  <c r="K287" i="1"/>
  <c r="J287" i="1"/>
  <c r="A287" i="1"/>
  <c r="S286" i="1"/>
  <c r="R286" i="1"/>
  <c r="Q286" i="1"/>
  <c r="P82" i="1"/>
  <c r="P286" i="1"/>
  <c r="O82" i="1"/>
  <c r="O286" i="1"/>
  <c r="N286" i="1"/>
  <c r="M286" i="1"/>
  <c r="L286" i="1"/>
  <c r="K286" i="1"/>
  <c r="J286" i="1"/>
  <c r="A286" i="1"/>
  <c r="S285" i="1"/>
  <c r="R285" i="1"/>
  <c r="Q285" i="1"/>
  <c r="P117" i="1"/>
  <c r="P285" i="1"/>
  <c r="O117" i="1"/>
  <c r="O285" i="1"/>
  <c r="N285" i="1"/>
  <c r="M285" i="1"/>
  <c r="L285" i="1"/>
  <c r="K285" i="1"/>
  <c r="J285" i="1"/>
  <c r="A285" i="1"/>
  <c r="S284" i="1"/>
  <c r="R284" i="1"/>
  <c r="Q284" i="1"/>
  <c r="P116" i="1"/>
  <c r="P284" i="1"/>
  <c r="O116" i="1"/>
  <c r="O284" i="1"/>
  <c r="N284" i="1"/>
  <c r="M284" i="1"/>
  <c r="L284" i="1"/>
  <c r="K284" i="1"/>
  <c r="J284" i="1"/>
  <c r="A284" i="1"/>
  <c r="S283" i="1"/>
  <c r="R283" i="1"/>
  <c r="Q283" i="1"/>
  <c r="P115" i="1"/>
  <c r="P283" i="1"/>
  <c r="O115" i="1"/>
  <c r="O283" i="1"/>
  <c r="N283" i="1"/>
  <c r="M283" i="1"/>
  <c r="L283" i="1"/>
  <c r="K283" i="1"/>
  <c r="J283" i="1"/>
  <c r="A283" i="1"/>
  <c r="S282" i="1"/>
  <c r="R282" i="1"/>
  <c r="Q282" i="1"/>
  <c r="P101" i="1"/>
  <c r="P282" i="1"/>
  <c r="O101" i="1"/>
  <c r="O282" i="1"/>
  <c r="N282" i="1"/>
  <c r="M282" i="1"/>
  <c r="L282" i="1"/>
  <c r="K282" i="1"/>
  <c r="J282" i="1"/>
  <c r="A282" i="1"/>
  <c r="S281" i="1"/>
  <c r="R281" i="1"/>
  <c r="Q281" i="1"/>
  <c r="P100" i="1"/>
  <c r="P281" i="1"/>
  <c r="O100" i="1"/>
  <c r="O281" i="1"/>
  <c r="N281" i="1"/>
  <c r="M281" i="1"/>
  <c r="L281" i="1"/>
  <c r="K281" i="1"/>
  <c r="J281" i="1"/>
  <c r="A281" i="1"/>
  <c r="S280" i="1"/>
  <c r="R280" i="1"/>
  <c r="Q280" i="1"/>
  <c r="P99" i="1"/>
  <c r="P280" i="1"/>
  <c r="O99" i="1"/>
  <c r="O280" i="1"/>
  <c r="N280" i="1"/>
  <c r="M280" i="1"/>
  <c r="L280" i="1"/>
  <c r="K280" i="1"/>
  <c r="J280" i="1"/>
  <c r="A280" i="1"/>
  <c r="P70" i="1"/>
  <c r="P69" i="1"/>
  <c r="O70" i="1"/>
  <c r="O69" i="1"/>
  <c r="T223" i="1"/>
  <c r="J223" i="1"/>
  <c r="P49" i="1"/>
  <c r="T340" i="1"/>
  <c r="T333" i="1"/>
  <c r="T329" i="1"/>
  <c r="T327" i="1"/>
  <c r="T326" i="1"/>
  <c r="T325" i="1"/>
  <c r="T324" i="1"/>
  <c r="T323" i="1"/>
  <c r="T311" i="1"/>
  <c r="T309" i="1"/>
  <c r="T302" i="1"/>
  <c r="T301" i="1"/>
  <c r="T300" i="1"/>
  <c r="T299" i="1"/>
  <c r="T298" i="1"/>
  <c r="T297" i="1"/>
  <c r="T296" i="1"/>
  <c r="T254" i="1"/>
  <c r="T253" i="1"/>
  <c r="T249" i="1"/>
  <c r="T248" i="1"/>
  <c r="T247" i="1"/>
  <c r="T246" i="1"/>
  <c r="T245" i="1"/>
  <c r="T244" i="1"/>
  <c r="T243" i="1"/>
  <c r="P140" i="1"/>
  <c r="P139" i="1"/>
  <c r="P138" i="1"/>
  <c r="P137" i="1"/>
  <c r="P136" i="1"/>
  <c r="P135" i="1"/>
  <c r="P133" i="1"/>
  <c r="P132" i="1"/>
  <c r="S300" i="1"/>
  <c r="R300" i="1"/>
  <c r="Q300" i="1"/>
  <c r="P300" i="1"/>
  <c r="O300" i="1"/>
  <c r="N300" i="1"/>
  <c r="M300" i="1"/>
  <c r="L300" i="1"/>
  <c r="K300" i="1"/>
  <c r="J300" i="1"/>
  <c r="A300" i="1"/>
  <c r="S299" i="1"/>
  <c r="R299" i="1"/>
  <c r="Q299" i="1"/>
  <c r="P299" i="1"/>
  <c r="O299" i="1"/>
  <c r="N299" i="1"/>
  <c r="M299" i="1"/>
  <c r="L299" i="1"/>
  <c r="K299" i="1"/>
  <c r="J299" i="1"/>
  <c r="A299" i="1"/>
  <c r="S298" i="1"/>
  <c r="R298" i="1"/>
  <c r="Q298" i="1"/>
  <c r="P298" i="1"/>
  <c r="O298" i="1"/>
  <c r="N298" i="1"/>
  <c r="M298" i="1"/>
  <c r="L298" i="1"/>
  <c r="K298" i="1"/>
  <c r="J298" i="1"/>
  <c r="A298" i="1"/>
  <c r="S249" i="1"/>
  <c r="R249" i="1"/>
  <c r="Q249" i="1"/>
  <c r="P249" i="1"/>
  <c r="O249" i="1"/>
  <c r="N249" i="1"/>
  <c r="A249" i="1"/>
  <c r="S240" i="1"/>
  <c r="R240" i="1"/>
  <c r="Q240" i="1"/>
  <c r="P63" i="1"/>
  <c r="P240" i="1"/>
  <c r="O63" i="1"/>
  <c r="O240" i="1"/>
  <c r="N240" i="1"/>
  <c r="A240" i="1"/>
  <c r="N199" i="1"/>
  <c r="P199" i="1"/>
  <c r="N200" i="1"/>
  <c r="P200" i="1"/>
  <c r="N201" i="1"/>
  <c r="P201" i="1"/>
  <c r="N204" i="1"/>
  <c r="P204" i="1"/>
  <c r="N205" i="1"/>
  <c r="P205" i="1"/>
  <c r="N206" i="1"/>
  <c r="P206" i="1"/>
  <c r="N208" i="1"/>
  <c r="P208" i="1"/>
  <c r="K223" i="1"/>
  <c r="L223" i="1"/>
  <c r="M223" i="1"/>
  <c r="Q223" i="1"/>
  <c r="R223" i="1"/>
  <c r="S223" i="1"/>
  <c r="K224" i="1"/>
  <c r="L224" i="1"/>
  <c r="M224" i="1"/>
  <c r="P91" i="1"/>
  <c r="P48" i="1"/>
  <c r="P46" i="1"/>
  <c r="P224" i="1"/>
  <c r="P223" i="1"/>
  <c r="N223" i="1"/>
  <c r="O200" i="1"/>
  <c r="O199" i="1"/>
  <c r="N224" i="1"/>
  <c r="O91" i="1"/>
  <c r="K225" i="1"/>
  <c r="O208" i="1"/>
  <c r="O206" i="1"/>
  <c r="O205" i="1"/>
  <c r="O204" i="1"/>
  <c r="O201" i="1"/>
  <c r="O46" i="1"/>
  <c r="O48" i="1"/>
  <c r="T109" i="1"/>
  <c r="T143" i="1"/>
  <c r="T126" i="1"/>
  <c r="T92" i="1"/>
  <c r="S377" i="1"/>
  <c r="R377" i="1"/>
  <c r="Q377" i="1"/>
  <c r="M378" i="1"/>
  <c r="L378" i="1"/>
  <c r="K378" i="1"/>
  <c r="M377" i="1"/>
  <c r="L377" i="1"/>
  <c r="K377" i="1"/>
  <c r="J377" i="1"/>
  <c r="P376" i="1"/>
  <c r="N376" i="1"/>
  <c r="P375" i="1"/>
  <c r="N375" i="1"/>
  <c r="P373" i="1"/>
  <c r="N373" i="1"/>
  <c r="P372" i="1"/>
  <c r="N372" i="1"/>
  <c r="P370" i="1"/>
  <c r="N370" i="1"/>
  <c r="P368" i="1"/>
  <c r="N368" i="1"/>
  <c r="P366" i="1"/>
  <c r="N366" i="1"/>
  <c r="P364" i="1"/>
  <c r="N364" i="1"/>
  <c r="U30" i="1"/>
  <c r="T343" i="1"/>
  <c r="K346" i="1"/>
  <c r="T313" i="1"/>
  <c r="K316" i="1"/>
  <c r="P378" i="1"/>
  <c r="T256" i="1"/>
  <c r="K259" i="1"/>
  <c r="K191" i="1"/>
  <c r="K226" i="1"/>
  <c r="O223" i="1"/>
  <c r="O224" i="1"/>
  <c r="N225" i="1"/>
  <c r="N378" i="1"/>
  <c r="P377" i="1"/>
  <c r="N377" i="1"/>
  <c r="O372" i="1"/>
  <c r="O373" i="1"/>
  <c r="O368" i="1"/>
  <c r="O376" i="1"/>
  <c r="K379" i="1"/>
  <c r="O364" i="1"/>
  <c r="O370" i="1"/>
  <c r="O366" i="1"/>
  <c r="O375" i="1"/>
  <c r="S50" i="1"/>
  <c r="R50" i="1"/>
  <c r="Q50" i="1"/>
  <c r="S71" i="1"/>
  <c r="R71" i="1"/>
  <c r="Q71" i="1"/>
  <c r="U32" i="1"/>
  <c r="U31" i="1"/>
  <c r="U373" i="1"/>
  <c r="U375" i="1"/>
  <c r="W373" i="1"/>
  <c r="W375" i="1"/>
  <c r="U50" i="1"/>
  <c r="O378" i="1"/>
  <c r="N379" i="1"/>
  <c r="O377" i="1"/>
  <c r="U71" i="1"/>
  <c r="A252" i="1"/>
  <c r="S340" i="1"/>
  <c r="R340" i="1"/>
  <c r="Q340" i="1"/>
  <c r="P340" i="1"/>
  <c r="O340" i="1"/>
  <c r="N340" i="1"/>
  <c r="M340" i="1"/>
  <c r="L340" i="1"/>
  <c r="K340" i="1"/>
  <c r="J340" i="1"/>
  <c r="A340" i="1"/>
  <c r="S333" i="1"/>
  <c r="R333" i="1"/>
  <c r="Q333" i="1"/>
  <c r="P333" i="1"/>
  <c r="O333" i="1"/>
  <c r="N333" i="1"/>
  <c r="M333" i="1"/>
  <c r="L333" i="1"/>
  <c r="K333" i="1"/>
  <c r="J333" i="1"/>
  <c r="A333" i="1"/>
  <c r="S329" i="1"/>
  <c r="R329" i="1"/>
  <c r="Q329" i="1"/>
  <c r="P329" i="1"/>
  <c r="O329" i="1"/>
  <c r="N329" i="1"/>
  <c r="M329" i="1"/>
  <c r="L329" i="1"/>
  <c r="K329" i="1"/>
  <c r="J329" i="1"/>
  <c r="A329" i="1"/>
  <c r="S327" i="1"/>
  <c r="R327" i="1"/>
  <c r="Q327" i="1"/>
  <c r="M327" i="1"/>
  <c r="L327" i="1"/>
  <c r="K327" i="1"/>
  <c r="J327" i="1"/>
  <c r="A327" i="1"/>
  <c r="S326" i="1"/>
  <c r="R326" i="1"/>
  <c r="Q326" i="1"/>
  <c r="P326" i="1"/>
  <c r="O49" i="1"/>
  <c r="O326" i="1"/>
  <c r="N326" i="1"/>
  <c r="M326" i="1"/>
  <c r="L326" i="1"/>
  <c r="K326" i="1"/>
  <c r="J326" i="1"/>
  <c r="A326" i="1"/>
  <c r="S325" i="1"/>
  <c r="R325" i="1"/>
  <c r="Q325" i="1"/>
  <c r="P64" i="1"/>
  <c r="P325" i="1"/>
  <c r="M325" i="1"/>
  <c r="L325" i="1"/>
  <c r="K325" i="1"/>
  <c r="J325" i="1"/>
  <c r="A325" i="1"/>
  <c r="S324" i="1"/>
  <c r="R324" i="1"/>
  <c r="Q324" i="1"/>
  <c r="P324" i="1"/>
  <c r="O324" i="1"/>
  <c r="N324" i="1"/>
  <c r="M324" i="1"/>
  <c r="L324" i="1"/>
  <c r="K324" i="1"/>
  <c r="J324" i="1"/>
  <c r="A324" i="1"/>
  <c r="S323" i="1"/>
  <c r="R323" i="1"/>
  <c r="Q323" i="1"/>
  <c r="M323" i="1"/>
  <c r="L323" i="1"/>
  <c r="K323" i="1"/>
  <c r="J323" i="1"/>
  <c r="A323" i="1"/>
  <c r="S311" i="1"/>
  <c r="R311" i="1"/>
  <c r="Q311" i="1"/>
  <c r="P311" i="1"/>
  <c r="O311" i="1"/>
  <c r="N311" i="1"/>
  <c r="M311" i="1"/>
  <c r="L311" i="1"/>
  <c r="K311" i="1"/>
  <c r="J311" i="1"/>
  <c r="A311" i="1"/>
  <c r="S309" i="1"/>
  <c r="R309" i="1"/>
  <c r="Q309" i="1"/>
  <c r="P309" i="1"/>
  <c r="O309" i="1"/>
  <c r="N309" i="1"/>
  <c r="M309" i="1"/>
  <c r="L309" i="1"/>
  <c r="K309" i="1"/>
  <c r="J309" i="1"/>
  <c r="A309" i="1"/>
  <c r="S306" i="1"/>
  <c r="R306" i="1"/>
  <c r="Q306" i="1"/>
  <c r="M306" i="1"/>
  <c r="L306" i="1"/>
  <c r="K306" i="1"/>
  <c r="J306" i="1"/>
  <c r="A306" i="1"/>
  <c r="S305" i="1"/>
  <c r="R305" i="1"/>
  <c r="Q305" i="1"/>
  <c r="P305" i="1"/>
  <c r="O132" i="1"/>
  <c r="O305" i="1"/>
  <c r="N305" i="1"/>
  <c r="M305" i="1"/>
  <c r="L305" i="1"/>
  <c r="K305" i="1"/>
  <c r="J305" i="1"/>
  <c r="A305" i="1"/>
  <c r="S302" i="1"/>
  <c r="R302" i="1"/>
  <c r="Q302" i="1"/>
  <c r="P302" i="1"/>
  <c r="O302" i="1"/>
  <c r="N302" i="1"/>
  <c r="M302" i="1"/>
  <c r="L302" i="1"/>
  <c r="K302" i="1"/>
  <c r="J302" i="1"/>
  <c r="A302" i="1"/>
  <c r="S301" i="1"/>
  <c r="R301" i="1"/>
  <c r="Q301" i="1"/>
  <c r="P301" i="1"/>
  <c r="O301" i="1"/>
  <c r="N301" i="1"/>
  <c r="M301" i="1"/>
  <c r="L301" i="1"/>
  <c r="K301" i="1"/>
  <c r="J301" i="1"/>
  <c r="A301" i="1"/>
  <c r="S297" i="1"/>
  <c r="R297" i="1"/>
  <c r="Q297" i="1"/>
  <c r="P297" i="1"/>
  <c r="O297" i="1"/>
  <c r="N297" i="1"/>
  <c r="M297" i="1"/>
  <c r="L297" i="1"/>
  <c r="K297" i="1"/>
  <c r="J297" i="1"/>
  <c r="A297" i="1"/>
  <c r="S296" i="1"/>
  <c r="R296" i="1"/>
  <c r="Q296" i="1"/>
  <c r="P296" i="1"/>
  <c r="O296" i="1"/>
  <c r="N296" i="1"/>
  <c r="M296" i="1"/>
  <c r="L296" i="1"/>
  <c r="K296" i="1"/>
  <c r="J296" i="1"/>
  <c r="A296" i="1"/>
  <c r="S295" i="1"/>
  <c r="R295" i="1"/>
  <c r="Q295" i="1"/>
  <c r="P295" i="1"/>
  <c r="O295" i="1"/>
  <c r="N295" i="1"/>
  <c r="M295" i="1"/>
  <c r="L295" i="1"/>
  <c r="K295" i="1"/>
  <c r="J295" i="1"/>
  <c r="A295" i="1"/>
  <c r="S279" i="1"/>
  <c r="R279" i="1"/>
  <c r="Q279" i="1"/>
  <c r="M279" i="1"/>
  <c r="L279" i="1"/>
  <c r="K279" i="1"/>
  <c r="J279" i="1"/>
  <c r="A279" i="1"/>
  <c r="S278" i="1"/>
  <c r="R278" i="1"/>
  <c r="Q278" i="1"/>
  <c r="P85" i="1"/>
  <c r="P278" i="1"/>
  <c r="O85" i="1"/>
  <c r="O278" i="1"/>
  <c r="N278" i="1"/>
  <c r="M278" i="1"/>
  <c r="L278" i="1"/>
  <c r="K278" i="1"/>
  <c r="J278" i="1"/>
  <c r="A278" i="1"/>
  <c r="S277" i="1"/>
  <c r="R277" i="1"/>
  <c r="Q277" i="1"/>
  <c r="P84" i="1"/>
  <c r="P277" i="1"/>
  <c r="O84" i="1"/>
  <c r="O277" i="1"/>
  <c r="N277" i="1"/>
  <c r="M277" i="1"/>
  <c r="L277" i="1"/>
  <c r="K277" i="1"/>
  <c r="J277" i="1"/>
  <c r="A277" i="1"/>
  <c r="S276" i="1"/>
  <c r="R276" i="1"/>
  <c r="Q276" i="1"/>
  <c r="P65" i="1"/>
  <c r="P276" i="1"/>
  <c r="O65" i="1"/>
  <c r="O276" i="1"/>
  <c r="N276" i="1"/>
  <c r="M276" i="1"/>
  <c r="L276" i="1"/>
  <c r="K276" i="1"/>
  <c r="J276" i="1"/>
  <c r="A276" i="1"/>
  <c r="S275" i="1"/>
  <c r="R275" i="1"/>
  <c r="Q275" i="1"/>
  <c r="M275" i="1"/>
  <c r="L275" i="1"/>
  <c r="K275" i="1"/>
  <c r="J275" i="1"/>
  <c r="A275" i="1"/>
  <c r="S274" i="1"/>
  <c r="R274" i="1"/>
  <c r="Q274" i="1"/>
  <c r="P62" i="1"/>
  <c r="P274" i="1"/>
  <c r="O62" i="1"/>
  <c r="O274" i="1"/>
  <c r="N274" i="1"/>
  <c r="M274" i="1"/>
  <c r="L274" i="1"/>
  <c r="K274" i="1"/>
  <c r="J274" i="1"/>
  <c r="A274" i="1"/>
  <c r="S273" i="1"/>
  <c r="R273" i="1"/>
  <c r="Q273" i="1"/>
  <c r="M273" i="1"/>
  <c r="L273" i="1"/>
  <c r="K273" i="1"/>
  <c r="J273" i="1"/>
  <c r="A273" i="1"/>
  <c r="S254" i="1"/>
  <c r="R254" i="1"/>
  <c r="Q254" i="1"/>
  <c r="P254" i="1"/>
  <c r="O254" i="1"/>
  <c r="N254" i="1"/>
  <c r="J254" i="1"/>
  <c r="A254" i="1"/>
  <c r="S253" i="1"/>
  <c r="R253" i="1"/>
  <c r="Q253" i="1"/>
  <c r="P253" i="1"/>
  <c r="O253" i="1"/>
  <c r="N253" i="1"/>
  <c r="J253" i="1"/>
  <c r="A253" i="1"/>
  <c r="S252" i="1"/>
  <c r="R252" i="1"/>
  <c r="Q252" i="1"/>
  <c r="J252" i="1"/>
  <c r="Q236" i="1"/>
  <c r="R235" i="1"/>
  <c r="S235" i="1"/>
  <c r="S248" i="1"/>
  <c r="R248" i="1"/>
  <c r="Q248" i="1"/>
  <c r="P248" i="1"/>
  <c r="O248" i="1"/>
  <c r="N248" i="1"/>
  <c r="A248" i="1"/>
  <c r="S247" i="1"/>
  <c r="R247" i="1"/>
  <c r="Q247" i="1"/>
  <c r="P247" i="1"/>
  <c r="O247" i="1"/>
  <c r="N247" i="1"/>
  <c r="A247" i="1"/>
  <c r="S246" i="1"/>
  <c r="R246" i="1"/>
  <c r="Q246" i="1"/>
  <c r="P246" i="1"/>
  <c r="O246" i="1"/>
  <c r="N246" i="1"/>
  <c r="A246" i="1"/>
  <c r="S245" i="1"/>
  <c r="R245" i="1"/>
  <c r="Q245" i="1"/>
  <c r="P245" i="1"/>
  <c r="O245" i="1"/>
  <c r="N245" i="1"/>
  <c r="A245" i="1"/>
  <c r="S244" i="1"/>
  <c r="R244" i="1"/>
  <c r="Q244" i="1"/>
  <c r="P244" i="1"/>
  <c r="O244" i="1"/>
  <c r="N244" i="1"/>
  <c r="A244" i="1"/>
  <c r="S243" i="1"/>
  <c r="R243" i="1"/>
  <c r="Q243" i="1"/>
  <c r="P243" i="1"/>
  <c r="O243" i="1"/>
  <c r="N243" i="1"/>
  <c r="A243" i="1"/>
  <c r="S242" i="1"/>
  <c r="R242" i="1"/>
  <c r="Q242" i="1"/>
  <c r="P97" i="1"/>
  <c r="P242" i="1"/>
  <c r="O97" i="1"/>
  <c r="O242" i="1"/>
  <c r="N242" i="1"/>
  <c r="A242" i="1"/>
  <c r="S241" i="1"/>
  <c r="R241" i="1"/>
  <c r="Q241" i="1"/>
  <c r="P81" i="1"/>
  <c r="P241" i="1"/>
  <c r="O81" i="1"/>
  <c r="O241" i="1"/>
  <c r="N241" i="1"/>
  <c r="A241" i="1"/>
  <c r="S239" i="1"/>
  <c r="R239" i="1"/>
  <c r="Q239" i="1"/>
  <c r="P61" i="1"/>
  <c r="P239" i="1"/>
  <c r="O61" i="1"/>
  <c r="O239" i="1"/>
  <c r="N239" i="1"/>
  <c r="A239" i="1"/>
  <c r="S238" i="1"/>
  <c r="R238" i="1"/>
  <c r="Q238" i="1"/>
  <c r="P43" i="1"/>
  <c r="P238" i="1"/>
  <c r="O43" i="1"/>
  <c r="O238" i="1"/>
  <c r="N238" i="1"/>
  <c r="A238" i="1"/>
  <c r="A237" i="1"/>
  <c r="A236" i="1"/>
  <c r="S237" i="1"/>
  <c r="R237" i="1"/>
  <c r="Q237" i="1"/>
  <c r="P42" i="1"/>
  <c r="P237" i="1"/>
  <c r="O42" i="1"/>
  <c r="O237" i="1"/>
  <c r="N237" i="1"/>
  <c r="S236" i="1"/>
  <c r="R236" i="1"/>
  <c r="Q235" i="1"/>
  <c r="A235" i="1"/>
  <c r="N185" i="1"/>
  <c r="P185" i="1"/>
  <c r="N325" i="1"/>
  <c r="S342" i="1"/>
  <c r="R342" i="1"/>
  <c r="M342" i="1"/>
  <c r="S334" i="1"/>
  <c r="R334" i="1"/>
  <c r="Q334" i="1"/>
  <c r="M334" i="1"/>
  <c r="L334" i="1"/>
  <c r="K334" i="1"/>
  <c r="J334" i="1"/>
  <c r="S312" i="1"/>
  <c r="R312" i="1"/>
  <c r="Q312" i="1"/>
  <c r="M312" i="1"/>
  <c r="L312" i="1"/>
  <c r="K312" i="1"/>
  <c r="J312" i="1"/>
  <c r="S303" i="1"/>
  <c r="R303" i="1"/>
  <c r="Q303" i="1"/>
  <c r="M303" i="1"/>
  <c r="L303" i="1"/>
  <c r="K303" i="1"/>
  <c r="J303" i="1"/>
  <c r="S255" i="1"/>
  <c r="R255" i="1"/>
  <c r="Q255" i="1"/>
  <c r="J255" i="1"/>
  <c r="P187" i="1"/>
  <c r="N187" i="1"/>
  <c r="P186" i="1"/>
  <c r="N186" i="1"/>
  <c r="O185" i="1"/>
  <c r="P179" i="1"/>
  <c r="N179" i="1"/>
  <c r="S188" i="1"/>
  <c r="Q188" i="1"/>
  <c r="P184" i="1"/>
  <c r="N154" i="1"/>
  <c r="N170" i="1"/>
  <c r="P170" i="1"/>
  <c r="N177" i="1"/>
  <c r="N182" i="1"/>
  <c r="P182" i="1"/>
  <c r="J143" i="1"/>
  <c r="P181" i="1"/>
  <c r="N181" i="1"/>
  <c r="P180" i="1"/>
  <c r="N180" i="1"/>
  <c r="P118" i="1"/>
  <c r="P119" i="1"/>
  <c r="P120" i="1"/>
  <c r="P121" i="1"/>
  <c r="P122" i="1"/>
  <c r="P123" i="1"/>
  <c r="N275" i="1"/>
  <c r="P83" i="1"/>
  <c r="P275" i="1"/>
  <c r="J126" i="1"/>
  <c r="K126" i="1"/>
  <c r="L126" i="1"/>
  <c r="M126" i="1"/>
  <c r="Q126" i="1"/>
  <c r="R126" i="1"/>
  <c r="S126" i="1"/>
  <c r="P131" i="1"/>
  <c r="K143" i="1"/>
  <c r="L143" i="1"/>
  <c r="M143" i="1"/>
  <c r="Q143" i="1"/>
  <c r="R143" i="1"/>
  <c r="S143" i="1"/>
  <c r="P106" i="1"/>
  <c r="P105" i="1"/>
  <c r="P90" i="1"/>
  <c r="P89" i="1"/>
  <c r="P45" i="1"/>
  <c r="N184" i="1"/>
  <c r="O184" i="1"/>
  <c r="N176" i="1"/>
  <c r="P162" i="1"/>
  <c r="N162" i="1"/>
  <c r="P154" i="1"/>
  <c r="S109" i="1"/>
  <c r="R109" i="1"/>
  <c r="Q109" i="1"/>
  <c r="M109" i="1"/>
  <c r="L109" i="1"/>
  <c r="K109" i="1"/>
  <c r="J109" i="1"/>
  <c r="P104" i="1"/>
  <c r="P103" i="1"/>
  <c r="P102" i="1"/>
  <c r="P98" i="1"/>
  <c r="S92" i="1"/>
  <c r="R92" i="1"/>
  <c r="Q92" i="1"/>
  <c r="M92" i="1"/>
  <c r="L92" i="1"/>
  <c r="K92" i="1"/>
  <c r="J92" i="1"/>
  <c r="P88" i="1"/>
  <c r="P87" i="1"/>
  <c r="P86" i="1"/>
  <c r="P323" i="1"/>
  <c r="M71" i="1"/>
  <c r="L71" i="1"/>
  <c r="K71" i="1"/>
  <c r="J71" i="1"/>
  <c r="P67" i="1"/>
  <c r="P66" i="1"/>
  <c r="P44" i="1"/>
  <c r="P273" i="1"/>
  <c r="N273" i="1"/>
  <c r="K50" i="1"/>
  <c r="P41" i="1"/>
  <c r="P40" i="1"/>
  <c r="M50" i="1"/>
  <c r="L50" i="1"/>
  <c r="J50" i="1"/>
  <c r="O64" i="1"/>
  <c r="O325" i="1"/>
  <c r="O4" i="1"/>
  <c r="U3" i="1"/>
  <c r="O83" i="1"/>
  <c r="O187" i="1"/>
  <c r="P92" i="1"/>
  <c r="P126" i="1"/>
  <c r="O86" i="1"/>
  <c r="O6" i="1"/>
  <c r="U7" i="1"/>
  <c r="T353" i="1"/>
  <c r="T355" i="1"/>
  <c r="O179" i="1"/>
  <c r="U92" i="1"/>
  <c r="O67" i="1"/>
  <c r="O154" i="1"/>
  <c r="O5" i="1"/>
  <c r="U5" i="1"/>
  <c r="N323" i="1"/>
  <c r="U143" i="1"/>
  <c r="U126" i="1"/>
  <c r="U109" i="1"/>
  <c r="J343" i="1"/>
  <c r="M343" i="1"/>
  <c r="K343" i="1"/>
  <c r="R343" i="1"/>
  <c r="L313" i="1"/>
  <c r="K344" i="1"/>
  <c r="M314" i="1"/>
  <c r="R313" i="1"/>
  <c r="M344" i="1"/>
  <c r="N306" i="1"/>
  <c r="N312" i="1"/>
  <c r="N279" i="1"/>
  <c r="N303" i="1"/>
  <c r="N327" i="1"/>
  <c r="N252" i="1"/>
  <c r="N255" i="1"/>
  <c r="N235" i="1"/>
  <c r="P71" i="1"/>
  <c r="P236" i="1"/>
  <c r="O98" i="1"/>
  <c r="O102" i="1"/>
  <c r="O104" i="1"/>
  <c r="O176" i="1"/>
  <c r="O89" i="1"/>
  <c r="O90" i="1"/>
  <c r="O139" i="1"/>
  <c r="O137" i="1"/>
  <c r="O133" i="1"/>
  <c r="O123" i="1"/>
  <c r="O121" i="1"/>
  <c r="O119" i="1"/>
  <c r="O180" i="1"/>
  <c r="O182" i="1"/>
  <c r="O170" i="1"/>
  <c r="P306" i="1"/>
  <c r="P312" i="1"/>
  <c r="P279" i="1"/>
  <c r="P303" i="1"/>
  <c r="P327" i="1"/>
  <c r="P334" i="1"/>
  <c r="P252" i="1"/>
  <c r="P255" i="1"/>
  <c r="P235" i="1"/>
  <c r="N236" i="1"/>
  <c r="O45" i="1"/>
  <c r="O40" i="1"/>
  <c r="O44" i="1"/>
  <c r="J313" i="1"/>
  <c r="L314" i="1"/>
  <c r="Q313" i="1"/>
  <c r="S313" i="1"/>
  <c r="Q343" i="1"/>
  <c r="M256" i="1"/>
  <c r="K256" i="1"/>
  <c r="R250" i="1"/>
  <c r="R256" i="1"/>
  <c r="L256" i="1"/>
  <c r="Q250" i="1"/>
  <c r="Q256" i="1"/>
  <c r="S250" i="1"/>
  <c r="S256" i="1"/>
  <c r="O323" i="1"/>
  <c r="S343" i="1"/>
  <c r="P143" i="1"/>
  <c r="R5" i="1"/>
  <c r="U6" i="1"/>
  <c r="P50" i="1"/>
  <c r="O273" i="1"/>
  <c r="O41" i="1"/>
  <c r="R4" i="1"/>
  <c r="U4" i="1"/>
  <c r="O66" i="1"/>
  <c r="O87" i="1"/>
  <c r="O88" i="1"/>
  <c r="O103" i="1"/>
  <c r="O162" i="1"/>
  <c r="J354" i="1"/>
  <c r="O105" i="1"/>
  <c r="O106" i="1"/>
  <c r="O140" i="1"/>
  <c r="O138" i="1"/>
  <c r="O136" i="1"/>
  <c r="O135" i="1"/>
  <c r="R6" i="1"/>
  <c r="U8" i="1"/>
  <c r="O275" i="1"/>
  <c r="O122" i="1"/>
  <c r="O120" i="1"/>
  <c r="O118" i="1"/>
  <c r="O181" i="1"/>
  <c r="O177" i="1"/>
  <c r="O186" i="1"/>
  <c r="K190" i="1"/>
  <c r="P109" i="1"/>
  <c r="O131" i="1"/>
  <c r="M313" i="1"/>
  <c r="S353" i="1"/>
  <c r="S355" i="1"/>
  <c r="K314" i="1"/>
  <c r="K313" i="1"/>
  <c r="L343" i="1"/>
  <c r="L344" i="1"/>
  <c r="K192" i="1"/>
  <c r="K227" i="1"/>
  <c r="J353" i="1"/>
  <c r="N334" i="1"/>
  <c r="N344" i="1"/>
  <c r="L354" i="1"/>
  <c r="J256" i="1"/>
  <c r="H354" i="1"/>
  <c r="K345" i="1"/>
  <c r="K347" i="1"/>
  <c r="K315" i="1"/>
  <c r="K317" i="1"/>
  <c r="P343" i="1"/>
  <c r="P313" i="1"/>
  <c r="P250" i="1"/>
  <c r="P257" i="1"/>
  <c r="P314" i="1"/>
  <c r="P344" i="1"/>
  <c r="O236" i="1"/>
  <c r="O327" i="1"/>
  <c r="O334" i="1"/>
  <c r="O306" i="1"/>
  <c r="O312" i="1"/>
  <c r="O279" i="1"/>
  <c r="O303" i="1"/>
  <c r="O252" i="1"/>
  <c r="O255" i="1"/>
  <c r="O235" i="1"/>
  <c r="N313" i="1"/>
  <c r="N314" i="1"/>
  <c r="N250" i="1"/>
  <c r="N256" i="1"/>
  <c r="O143" i="1"/>
  <c r="O71" i="1"/>
  <c r="O126" i="1"/>
  <c r="O50" i="1"/>
  <c r="O109" i="1"/>
  <c r="O92" i="1"/>
  <c r="N343" i="1"/>
  <c r="N354" i="1"/>
  <c r="L353" i="1"/>
  <c r="L355" i="1"/>
  <c r="N190" i="1"/>
  <c r="P256" i="1"/>
  <c r="O250" i="1"/>
  <c r="O257" i="1"/>
  <c r="O314" i="1"/>
  <c r="N315" i="1"/>
  <c r="O344" i="1"/>
  <c r="N345" i="1"/>
  <c r="O313" i="1"/>
  <c r="O343" i="1"/>
  <c r="H353" i="1"/>
  <c r="H355" i="1"/>
  <c r="P354" i="1"/>
  <c r="N257" i="1"/>
  <c r="J355" i="1"/>
  <c r="W374" i="1"/>
  <c r="W376" i="1"/>
  <c r="U374" i="1"/>
  <c r="U376" i="1"/>
  <c r="N353" i="1"/>
  <c r="N355" i="1"/>
  <c r="U354" i="1"/>
  <c r="N258" i="1"/>
  <c r="O256" i="1"/>
  <c r="P353" i="1"/>
  <c r="P355" i="1"/>
</calcChain>
</file>

<file path=xl/comments1.xml><?xml version="1.0" encoding="utf-8"?>
<comments xmlns="http://schemas.openxmlformats.org/spreadsheetml/2006/main">
  <authors>
    <author>Windows User</author>
    <author>Gelu Gherghin</author>
  </authors>
  <commentList>
    <comment ref="A4" authorId="0" shapeId="0">
      <text>
        <r>
          <rPr>
            <b/>
            <sz val="9"/>
            <color indexed="81"/>
            <rFont val="Tahoma"/>
            <family val="2"/>
            <charset val="238"/>
          </rPr>
          <t xml:space="preserve">Gelu Gherghin:
</t>
        </r>
        <r>
          <rPr>
            <sz val="9"/>
            <color indexed="10"/>
            <rFont val="Tahoma"/>
            <family val="2"/>
            <charset val="238"/>
          </rPr>
          <t>Se introduce numele facultății</t>
        </r>
      </text>
    </comment>
    <comment ref="O4" authorId="1" shapeId="0">
      <text>
        <r>
          <rPr>
            <b/>
            <sz val="9"/>
            <color indexed="81"/>
            <rFont val="Tahoma"/>
            <family val="2"/>
            <charset val="238"/>
          </rPr>
          <t xml:space="preserve">Gelu Gherghin:
</t>
        </r>
        <r>
          <rPr>
            <b/>
            <sz val="9"/>
            <color indexed="10"/>
            <rFont val="Tahoma"/>
            <family val="2"/>
            <charset val="238"/>
          </rPr>
          <t xml:space="preserve">Date preluate automat din tabelele cu discipline pe semestre. Nu introduceți manual.
</t>
        </r>
        <r>
          <rPr>
            <sz val="9"/>
            <color indexed="10"/>
            <rFont val="Tahoma"/>
            <family val="2"/>
            <charset val="238"/>
          </rPr>
          <t xml:space="preserve">
Valoarea de minim 22 ore/săptămână se aplică majorității domeniilor, dar unele standarde specifice prevăd alte valori. Verificați standardul domeniului dumneavoastră.</t>
        </r>
      </text>
    </comment>
    <comment ref="R4" authorId="1"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O5" authorId="1"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R5" authorId="1"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domeniului, conform ultimului nomenclator publicat</t>
        </r>
      </text>
    </comment>
    <comment ref="O6" authorId="1"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R6" authorId="1"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programului de studiu, conform ultimului H.G. referitor la structura universităților publicat</t>
        </r>
      </text>
    </comment>
    <comment ref="A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limba de predare, așa cum apare în H.G. -ul din care luați denumirea programului</t>
        </r>
      </text>
    </comment>
    <comment ref="A9"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titlul absolventului, conform ultimului H.G. referitor la titluri publicat</t>
        </r>
      </text>
    </comment>
    <comment ref="A15" authorId="0" shapeId="0">
      <text>
        <r>
          <rPr>
            <b/>
            <sz val="9"/>
            <color indexed="81"/>
            <rFont val="Tahoma"/>
            <family val="2"/>
            <charset val="238"/>
          </rPr>
          <t xml:space="preserve">Gelu Gherghin:
</t>
        </r>
        <r>
          <rPr>
            <sz val="9"/>
            <color indexed="10"/>
            <rFont val="Tahoma"/>
            <family val="2"/>
            <charset val="238"/>
          </rPr>
          <t xml:space="preserve">nr. credite obligatorii + nr. credite opționale trebuie să dea 180
</t>
        </r>
      </text>
    </comment>
    <comment ref="A16" authorId="0" shapeId="0">
      <text>
        <r>
          <rPr>
            <b/>
            <sz val="9"/>
            <color indexed="81"/>
            <rFont val="Tahoma"/>
            <family val="2"/>
            <charset val="238"/>
          </rPr>
          <t>Gelu Gherghin:</t>
        </r>
        <r>
          <rPr>
            <b/>
            <sz val="9"/>
            <color indexed="10"/>
            <rFont val="Tahoma"/>
            <family val="2"/>
            <charset val="238"/>
          </rPr>
          <t xml:space="preserve">
</t>
        </r>
        <r>
          <rPr>
            <sz val="9"/>
            <color indexed="10"/>
            <rFont val="Tahoma"/>
            <family val="2"/>
            <charset val="238"/>
          </rPr>
          <t xml:space="preserve">
</t>
        </r>
        <r>
          <rPr>
            <b/>
            <sz val="9"/>
            <color indexed="10"/>
            <rFont val="Tahoma"/>
            <family val="2"/>
            <charset val="238"/>
          </rPr>
          <t>Alegeți o singură variantă: fie 6 credite - 2 semestre, fie 12 credite - 4 semestre alocate limbilor străine. Ștergeți cealaltă variantă!</t>
        </r>
        <r>
          <rPr>
            <sz val="9"/>
            <color indexed="10"/>
            <rFont val="Tahoma"/>
            <family val="2"/>
            <charset val="238"/>
          </rPr>
          <t xml:space="preserve">
*Pentru mai mult de 2 semestre este nevoie de justificare scrisă adresată Rectoratului
ATENȚIE! Creditele alocate limbilor străine sunt incluse în cele 180, sau sunt suplimentare acestora? (Verificati în tabelele cu discipline aferente semestrelor în care se studiază limba străină.) Dacă sunt suplimentare celor 180, ele trebuie mutate după "Și", înainte de cele 4  credite alocate disciplinei Educație fizică.  În ambele situații e corect numai dacă Obligatorii+Opționale=180</t>
        </r>
      </text>
    </comment>
    <comment ref="A18" authorId="0" shapeId="0">
      <text>
        <r>
          <rPr>
            <b/>
            <sz val="9"/>
            <color indexed="81"/>
            <rFont val="Tahoma"/>
            <family val="2"/>
            <charset val="238"/>
          </rPr>
          <t xml:space="preserve">Gelu Gherghin:
</t>
        </r>
        <r>
          <rPr>
            <sz val="9"/>
            <color indexed="10"/>
            <rFont val="Tahoma"/>
            <family val="2"/>
            <charset val="238"/>
          </rPr>
          <t>În cazul în care creditele alocate Limbii străine sunt suplimentare celor 180, rândul referitor la aceasta trebuie mutat mai jos de "Și"</t>
        </r>
        <r>
          <rPr>
            <sz val="9"/>
            <color indexed="81"/>
            <rFont val="Tahoma"/>
            <family val="2"/>
            <charset val="238"/>
          </rPr>
          <t xml:space="preserve">
</t>
        </r>
      </text>
    </comment>
    <comment ref="A20"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Numărul de credite la examenul de licență depinde de numărul probelor.</t>
        </r>
      </text>
    </comment>
    <comment ref="M2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cel puțin trei denumiri de instituții europene de învățământ superior</t>
        </r>
      </text>
    </comment>
    <comment ref="N38"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38"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38"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47" authorId="1"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A48"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în acest rând alocat Limbii străine și nu introduceți alte rânduri pentru fiecare limba străină. Cel mult se poate introduce un cod generic, dar NU codurile și denumirile tuturor limbilor. Acestea se vor detalia în primul rând de sub tabel</t>
        </r>
      </text>
    </comment>
    <comment ref="A49"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A51" authorId="1" shapeId="0">
      <text>
        <r>
          <rPr>
            <b/>
            <sz val="9"/>
            <color indexed="81"/>
            <rFont val="Tahoma"/>
            <family val="2"/>
            <charset val="238"/>
          </rPr>
          <t xml:space="preserve">Gelu Gherghin: 
</t>
        </r>
        <r>
          <rPr>
            <sz val="9"/>
            <color indexed="10"/>
            <rFont val="Tahoma"/>
            <family val="2"/>
            <charset val="238"/>
          </rPr>
          <t>Treceți aici toate limbilie străine pe care studenții le pot alege, împreună cu codurile aferente.</t>
        </r>
      </text>
    </comment>
    <comment ref="N59"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59"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59"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68" authorId="1"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A69"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în acest rând alocat Limbii străine și nu introduceți alte rânduri pentru fiecare limba străină. Cel mult se poate introduce un cod generic, dar NU codurile și denumirile tuturor limbilor. Acestea se vor detalia în primul rând de sub tabel</t>
        </r>
      </text>
    </comment>
    <comment ref="A70"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A72" authorId="1" shapeId="0">
      <text>
        <r>
          <rPr>
            <b/>
            <sz val="9"/>
            <color indexed="81"/>
            <rFont val="Tahoma"/>
            <family val="2"/>
            <charset val="238"/>
          </rPr>
          <t xml:space="preserve">Gelu Gherghin: 
</t>
        </r>
        <r>
          <rPr>
            <sz val="9"/>
            <color indexed="10"/>
            <rFont val="Tahoma"/>
            <family val="2"/>
            <charset val="238"/>
          </rPr>
          <t>Treceți aici toate limbilie străine pe care studenții le pot alege, împreună cu codurile aferente.</t>
        </r>
      </text>
    </comment>
    <comment ref="N79"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79"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79"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91" authorId="1"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N95"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95"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95"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07" authorId="1"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A108" authorId="1"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N112"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12"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112"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24" authorId="1"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A125" authorId="1"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N129"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29"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129"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41" authorId="1"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A142" authorId="1"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A146"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ca o disciplină să fie opțională, fiecare pachet trebuie să conțină cel puțin </t>
        </r>
        <r>
          <rPr>
            <i/>
            <sz val="9"/>
            <color indexed="10"/>
            <rFont val="Tahoma"/>
            <family val="2"/>
            <charset val="238"/>
          </rPr>
          <t>n+1</t>
        </r>
        <r>
          <rPr>
            <sz val="9"/>
            <color indexed="10"/>
            <rFont val="Tahoma"/>
            <family val="2"/>
            <charset val="238"/>
          </rPr>
          <t xml:space="preserve"> opțiuni, unde </t>
        </r>
        <r>
          <rPr>
            <i/>
            <sz val="9"/>
            <color indexed="10"/>
            <rFont val="Tahoma"/>
            <family val="2"/>
            <charset val="238"/>
          </rPr>
          <t>n</t>
        </r>
        <r>
          <rPr>
            <sz val="9"/>
            <color indexed="10"/>
            <rFont val="Tahoma"/>
            <family val="2"/>
            <charset val="238"/>
          </rPr>
          <t xml:space="preserve"> este numărul de discipline care se aleg din pachet. În caz contrar, opționalul este, de fapt, obligatoriu. De exemplu, dacă dintr-un pachet se alege o disciplină, trebuie să existe cel puțin 2 discipline/pachet; dacă se aleg două, trebuie cel puțin 3 discipline/pachet, etc.</t>
        </r>
      </text>
    </comment>
    <comment ref="J147"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TOATE DISCIPLINELE DINTR-UN PACHET TREBUIE SĂ AIBĂ ACELAȘI NUMĂR DE CREDITE (încât un student să poată acumula 30  de credite/semestru,  indiferent de opțiune)</t>
        </r>
      </text>
    </comment>
    <comment ref="N147"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47"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T147"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SE RECOMANDA CA TOATE DISCIPLINELE DINTR-UN PACHET DE OPȚIONALE SĂ FIE DE ACELAȘI TIP. 
În caz contrar, în tabelele din anexa planului de învățământ pachetul va fi raportat în tabelul aferent tipului de curs care se regăsește cel mai frecvent în pachet. 
De exemplu, un pachet cu 2 DF și 1 DS se va raporta în tabelul DF. Un pachet cu 2 DF și 4 DS se va raporta în tabelul DS. </t>
        </r>
      </text>
    </comment>
    <comment ref="A149" authorId="1"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A155" authorId="1"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A163" authorId="1"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A171"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78"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83"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Q189" authorId="1"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ATENȚIE!</t>
        </r>
        <r>
          <rPr>
            <sz val="9"/>
            <color indexed="10"/>
            <rFont val="Tahoma"/>
            <family val="2"/>
            <charset val="238"/>
          </rPr>
          <t xml:space="preserve">
Formulele de total/coloană și de procent opționale sunt implementate pentru situația tipică în care se alege o singură disciplină din fiecare cele șase pachete.
Dacă se adaugă pachete suplimentare sau în situația particulară în care dintr-un pachet se alege mai mult de o disciplină, acest lucru trebuie să se reflecte în formulele de total pe coloane și în formula de calcul al procentului.</t>
        </r>
      </text>
    </comment>
    <comment ref="A192" authorId="1" shapeId="0">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r>
          <rPr>
            <sz val="9"/>
            <color indexed="10"/>
            <rFont val="Tahoma"/>
            <family val="2"/>
            <charset val="238"/>
          </rPr>
          <t xml:space="preserve"> Dacă nu se obține o valoare între aceste limite, va trebui să introduceți opțiuni suplimentare: fie pachete suplimentare, fie posibilitatea ca studenâii să aleagă mai multe discipine din fiecare pachet.</t>
        </r>
      </text>
    </comment>
    <comment ref="A195"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Disciplinele facultative se trec doar în acest tabel! 
Ele nu vor apărea nici în tabelele cu discipline pe semestre, nici în tabelele cu tipuri de discipline (DF, DS, DC, DD, DCOU). 
De asemenea, numărul de discipline/ore/credite alocate facultativelor nu se iau în considerare în calcularea procentelor din celelalte tabele și nici la Bilanțul general.
</t>
        </r>
        <r>
          <rPr>
            <b/>
            <sz val="9"/>
            <color indexed="10"/>
            <rFont val="Tahoma"/>
            <family val="2"/>
            <charset val="238"/>
          </rPr>
          <t>Dacă nu aveți deloc discipline facultative, ștergeți acest tabel cu totul.</t>
        </r>
      </text>
    </comment>
    <comment ref="N196"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96"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T196"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226"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35" authorId="1"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59"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73" authorId="1"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316"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323" authorId="1"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346"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350"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introduceți manual date decât în celulele marcate cu galben</t>
        </r>
      </text>
    </comment>
    <comment ref="R354"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1 + 2</t>
        </r>
      </text>
    </comment>
    <comment ref="S354"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3 + 4</t>
        </r>
      </text>
    </comment>
    <comment ref="T354"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5 + 6</t>
        </r>
      </text>
    </comment>
    <comment ref="A360"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Recomandăm ca tabelul cu Modulul Pedagogic să fie trecut pe o pagină separată, după Bilanțul General.</t>
        </r>
      </text>
    </comment>
    <comment ref="B370" authorId="1"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Alegeți o singură disciplină, într-o singură limbă de predare, din lista de didactici de mai jos. Vă rugăm să nu faceți alte modificări în tabel.</t>
        </r>
        <r>
          <rPr>
            <sz val="9"/>
            <color indexed="81"/>
            <rFont val="Tahoma"/>
            <family val="2"/>
            <charset val="238"/>
          </rPr>
          <t xml:space="preserve">
Didactica specialităţii:
Didactica limbii şi literaturii maghiare
Didactica istoriei (română, maghiară, germană )
Didactica etnologiei (maghiară )
Didactica filosofiei (română, maghiară)
Didactica sociologiei si a asistenţei sociale (română, maghiară)
Didactica  ştiinţelor socio-umane (română, maghiară)
Didactica economiei (română, maghiară, germană )
Didactica psihologiei (română, maghiară )
Didactica pedagogiei (română, maghiară )
Didactica teologiei  (religiei ) ortodoxe (română)
Didactica teologiei  (religiei ) greco-catolice (română)
Didactica teologiei  (religiei ) reformate (maghiară)
Didactica teologiei  (religiei ) romano-catolice (maghiară)
Didactica educaţiei fizice şi a kinetoterapiei (română, maghiară)
Didactica fizicii , a ingineriei fizicii şi a fizicii medicale (română, maghiară) 
Didactica chimiei şi a ingineriei chimice (română, maghiară)
Didactica matematicii (română, maghiară, germană)
Didactica informaticii (română, maghiară, germană)
Didactica biologiei (română, maghiară, germană) 
Didactica ecologiei (română, maghiară)
Didactica geografiei şi a geografiei turismului (română, maghiară, germană)                 
Didactica geologiei (română, maghiară)
Didactica ştiinţei mediului (română, maghiară)
Didactica specializării pedagogia muzicii (maghiară)
Didactica specializării teatru şi film (română, maghiară)</t>
        </r>
      </text>
    </comment>
  </commentList>
</comments>
</file>

<file path=xl/sharedStrings.xml><?xml version="1.0" encoding="utf-8"?>
<sst xmlns="http://schemas.openxmlformats.org/spreadsheetml/2006/main" count="712" uniqueCount="282">
  <si>
    <t>I. CERINŢE PENTRU OBŢINEREA DIPLOMEI DE LICENŢĂ</t>
  </si>
  <si>
    <t>180 de credite din care:</t>
  </si>
  <si>
    <r>
      <rPr>
        <b/>
        <sz val="10"/>
        <color indexed="8"/>
        <rFont val="Times New Roman"/>
        <family val="1"/>
      </rPr>
      <t xml:space="preserve">20 </t>
    </r>
    <r>
      <rPr>
        <sz val="10"/>
        <color indexed="8"/>
        <rFont val="Times New Roman"/>
        <family val="1"/>
      </rPr>
      <t xml:space="preserve">de credite la examenul de licenţă </t>
    </r>
  </si>
  <si>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</si>
  <si>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</si>
  <si>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</si>
  <si>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</si>
  <si>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</si>
  <si>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</si>
  <si>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</si>
  <si>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</si>
  <si>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</si>
  <si>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</si>
  <si>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</si>
  <si>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</si>
  <si>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</si>
  <si>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</si>
  <si>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</si>
  <si>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</si>
  <si>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</si>
  <si>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</si>
  <si>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</si>
  <si>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</si>
  <si>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</si>
  <si>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</si>
  <si>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</si>
  <si>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</si>
  <si>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</si>
  <si>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</si>
  <si>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</si>
  <si>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</si>
  <si>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</si>
  <si>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</si>
  <si>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</si>
  <si>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</si>
  <si>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</si>
  <si>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</si>
  <si>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</si>
  <si>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</si>
  <si>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</si>
  <si>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</si>
  <si>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</si>
  <si>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</si>
  <si>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</si>
  <si>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</si>
  <si>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</si>
  <si>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</si>
  <si>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</si>
  <si>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</si>
  <si>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</si>
  <si>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</si>
  <si>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</si>
  <si>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</si>
  <si>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</si>
  <si>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</si>
  <si>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</si>
  <si>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</si>
  <si>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</si>
  <si>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</si>
  <si>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</si>
  <si>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</si>
  <si>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</si>
  <si>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</si>
  <si>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DISCIPLINE DE PREGĂTIRE FUNDAMENTALĂ (DF)</t>
  </si>
  <si>
    <t>DISCIPLINE DE SPECIALIATE (DS)</t>
  </si>
  <si>
    <t>DISCIPLINE</t>
  </si>
  <si>
    <t>OBLIGATORII</t>
  </si>
  <si>
    <t>OPȚIONALE</t>
  </si>
  <si>
    <t>ORE FIZICE</t>
  </si>
  <si>
    <t>ORE ALOCATE STUDIULUI</t>
  </si>
  <si>
    <t>NR. DE CREDITE</t>
  </si>
  <si>
    <t>AN I</t>
  </si>
  <si>
    <t>AN II</t>
  </si>
  <si>
    <t>AN III</t>
  </si>
  <si>
    <t>DISCIPLINE COMPLEMANTARE (DC)</t>
  </si>
  <si>
    <t>Semestrul 6 (12 săptămâni)</t>
  </si>
  <si>
    <t>Semestrul  6 (12 săptămâni)</t>
  </si>
  <si>
    <t>BILANȚ GENERAL</t>
  </si>
  <si>
    <t>Educație fizică 1</t>
  </si>
  <si>
    <t>Educație fizică 2</t>
  </si>
  <si>
    <t>Și</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</si>
  <si>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</si>
  <si>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 xml:space="preserve">TOTAL CREDITE / ORE PE SĂPTĂMÂNĂ / EVALUĂRI </t>
  </si>
  <si>
    <t xml:space="preserve">PROGRAM DE STUDII PSIHOPEDAGOGICE </t>
  </si>
  <si>
    <t>VDP 1101</t>
  </si>
  <si>
    <t>VDP 1202</t>
  </si>
  <si>
    <t>Psihologia educaţiei</t>
  </si>
  <si>
    <t xml:space="preserve">Pedagogie I: 
- Fundamentele pedagogiei 
- Teoria şi metodologia curriculumului
</t>
  </si>
  <si>
    <t xml:space="preserve">Pedagogie II:
- Teoria şi metodologia instruirii 
- Teoria şi metodologia evaluării
</t>
  </si>
  <si>
    <t>VDP 2303</t>
  </si>
  <si>
    <t>VDP 2404</t>
  </si>
  <si>
    <t>VDP 3505</t>
  </si>
  <si>
    <t>Instruire asistată de calculator</t>
  </si>
  <si>
    <t>Practică pedagogică  în învăţământul preuniversitar obligatoriu (1)</t>
  </si>
  <si>
    <t>VDP 3506</t>
  </si>
  <si>
    <t>VDP 3607</t>
  </si>
  <si>
    <t>VDP 3608</t>
  </si>
  <si>
    <t>Managementul clasei de elevi</t>
  </si>
  <si>
    <t>Practică pedagogică  în învăţământul preuniversitar obligatoriu (2)</t>
  </si>
  <si>
    <t>MODUL PEDAGOCIC - Nivelul I: 30 de credite ECTS  + 5 credite ECTS aferente examenului de absolvire</t>
  </si>
  <si>
    <t>DPPF</t>
  </si>
  <si>
    <t>DPDPS</t>
  </si>
  <si>
    <t>YLU0011</t>
  </si>
  <si>
    <t>YLU0012</t>
  </si>
  <si>
    <t>Curs opțional 1</t>
  </si>
  <si>
    <t>Curs opțional 2</t>
  </si>
  <si>
    <t>Limba străină 1</t>
  </si>
  <si>
    <t>Limba străină 2</t>
  </si>
  <si>
    <t>Curs opțional 3</t>
  </si>
  <si>
    <t>Curs opțional 4</t>
  </si>
  <si>
    <t>Curs opțional 5</t>
  </si>
  <si>
    <t>Curs opțional 6</t>
  </si>
  <si>
    <t>PACHET OPȚIONAL 5 (An III, Semestrul 5)</t>
  </si>
  <si>
    <t>PACHET OPȚIONAL 6 (An III, Semestrul 6)</t>
  </si>
  <si>
    <t>UNIVERSITATEA BABEŞ-BOLYAI CLUJ-NAPOCA</t>
  </si>
  <si>
    <r>
      <rPr>
        <b/>
        <sz val="10"/>
        <color indexed="8"/>
        <rFont val="Times New Roman"/>
        <family val="1"/>
      </rPr>
      <t>4</t>
    </r>
    <r>
      <rPr>
        <sz val="10"/>
        <color indexed="8"/>
        <rFont val="Times New Roman"/>
        <family val="1"/>
      </rPr>
      <t xml:space="preserve"> credite pentru disciplina Educație fizică</t>
    </r>
  </si>
  <si>
    <t>PROCENT DIN NUMĂRUL TOTAL DE DISCIPLINE</t>
  </si>
  <si>
    <t xml:space="preserve">TOTAL CREDITE / ORE PE SĂPTĂMÂNĂ / EVALUĂRI / TOTAL DISCIPLINE </t>
  </si>
  <si>
    <t>TOTAL CREDITE / ORE PE SĂPTĂMÂNĂ / EVALUĂRI / TOTAL DISCIPLINE</t>
  </si>
  <si>
    <t xml:space="preserve">PROCENT DIN NUMĂRUL TOTAL DE ORE FIZICE </t>
  </si>
  <si>
    <t>DD</t>
  </si>
  <si>
    <t>*</t>
  </si>
  <si>
    <t>MLX0001</t>
  </si>
  <si>
    <t>MLX0002</t>
  </si>
  <si>
    <t xml:space="preserve"> </t>
  </si>
  <si>
    <t>DPPF – Discipline de pregătire psihopedagogică fundamentală (obligatorii)                      DPDPS – Discipline de pregătire didactică şi practică de specialitate (obligatorii)</t>
  </si>
  <si>
    <t>Chei de verificare: Planul este corect dacă adunând procentele din toate tipurile de discipline  se obține 100%</t>
  </si>
  <si>
    <r>
      <rPr>
        <b/>
        <sz val="10"/>
        <color indexed="8"/>
        <rFont val="Times New Roman"/>
        <family val="1"/>
      </rPr>
      <t>Domenii care au DD</t>
    </r>
    <r>
      <rPr>
        <sz val="10"/>
        <color indexed="8"/>
        <rFont val="Times New Roman"/>
        <family val="1"/>
      </rPr>
      <t xml:space="preserve">
DF+DD+DS+DC</t>
    </r>
  </si>
  <si>
    <r>
      <rPr>
        <b/>
        <sz val="10"/>
        <rFont val="Times New Roman"/>
        <family val="1"/>
        <charset val="238"/>
      </rPr>
      <t>Domenii fără DD</t>
    </r>
    <r>
      <rPr>
        <sz val="10"/>
        <color indexed="8"/>
        <rFont val="Times New Roman"/>
        <family val="1"/>
      </rPr>
      <t xml:space="preserve">
DF+DS+DC</t>
    </r>
  </si>
  <si>
    <t xml:space="preserve">Procent total discipline </t>
  </si>
  <si>
    <t>Procent total ore fizie</t>
  </si>
  <si>
    <t>Dacă domeniul dumneavoastră are Discipline în Domeniu (DD), atunci luați în considerare prima coloană a cheii de verificare.
Dacă domeniul dumneavoastră nu are Discipline în Domeniu (DD) și ați șters tabelul DD, atunci luați în considerare cea de-a doua coloană a cheii de verificare.</t>
  </si>
  <si>
    <t>ÎN TOATE TABELELE DIN ACEASTĂ MACHETĂ, TREBUIE SĂ INTRODUCEȚI  CONȚINUT NUMAI ÎN CELULELE MARCATE CU GALBEN. 
NICIO CELULĂ GALBENA NU TREBUIE SĂ RĂMÂNĂ  NECOMPLETATĂ.</t>
  </si>
  <si>
    <t>PLAN DE ÎNVĂŢĂMÂNT valabil începând din anul universitar 2018-2019</t>
  </si>
  <si>
    <t>În contul a cel mult 3 discipline opţionale generale, studentul are dreptul să aleagă 3 discipline de la alte specializări ale facultăţilor din Universitatea Babeş-Bolyai, respectând condiționările din planurile de învățământ ale respectivelor specializări.</t>
  </si>
  <si>
    <t>FACULTATEA DE ȘTIINȚE POLITICE, ADMINISTRATIVE ȘI ALE COMUNICĂRII</t>
  </si>
  <si>
    <t>Titlul absolventului: Licențiat în științele comunicării</t>
  </si>
  <si>
    <t>0</t>
  </si>
  <si>
    <t>ULR4101</t>
  </si>
  <si>
    <t>Introducere în știința comunicării și a relațiilor publice</t>
  </si>
  <si>
    <t>ULR4207</t>
  </si>
  <si>
    <t>Elaborarea și redactarea lucrărilor științifice</t>
  </si>
  <si>
    <t>ULR4624</t>
  </si>
  <si>
    <t>ULR4104</t>
  </si>
  <si>
    <t>Metode de cercetare în științele comunicării</t>
  </si>
  <si>
    <t>ULR4105</t>
  </si>
  <si>
    <t>Utilizarea calculatorului în relații publice</t>
  </si>
  <si>
    <t>ULR4102</t>
  </si>
  <si>
    <t>Comunicare verbală și non-verbală</t>
  </si>
  <si>
    <t>ULR4206</t>
  </si>
  <si>
    <t>Introducere în studiile de conflict</t>
  </si>
  <si>
    <t>ULR4208</t>
  </si>
  <si>
    <t>Comunicare publicitară</t>
  </si>
  <si>
    <t>ULR4303</t>
  </si>
  <si>
    <t>Ideologii politice</t>
  </si>
  <si>
    <t>ULR4210</t>
  </si>
  <si>
    <t>Comunicare interpersonală</t>
  </si>
  <si>
    <t>Bazele PR</t>
  </si>
  <si>
    <t>ULR4311</t>
  </si>
  <si>
    <t>ULR4312</t>
  </si>
  <si>
    <t>Comunicare mediatică</t>
  </si>
  <si>
    <t>ULR4209</t>
  </si>
  <si>
    <t>Comunicare publică</t>
  </si>
  <si>
    <t>ULR4314</t>
  </si>
  <si>
    <t>Comunicare internă în organizații</t>
  </si>
  <si>
    <t>ULR4315</t>
  </si>
  <si>
    <t>Tehnici și instrumente de PR și publicitate</t>
  </si>
  <si>
    <t>ULR4416</t>
  </si>
  <si>
    <t>ULR4627</t>
  </si>
  <si>
    <t>PR online</t>
  </si>
  <si>
    <t>ULR4417</t>
  </si>
  <si>
    <t>PR și comunicare în sectorul politic</t>
  </si>
  <si>
    <t>ULR4418</t>
  </si>
  <si>
    <t>Managementul relațiilor mass-media</t>
  </si>
  <si>
    <t>Practică profesională 1</t>
  </si>
  <si>
    <t>Practică profesională 2</t>
  </si>
  <si>
    <t>ULR4419</t>
  </si>
  <si>
    <t>ULR4513</t>
  </si>
  <si>
    <t>Comunicare interculturală</t>
  </si>
  <si>
    <t>ULR4521</t>
  </si>
  <si>
    <t>Tehnici de promovare în mass-media</t>
  </si>
  <si>
    <t>ULR4522</t>
  </si>
  <si>
    <t>Strategii de promovare a actorului politic</t>
  </si>
  <si>
    <t>ULR4523</t>
  </si>
  <si>
    <t>Practică profesională 3</t>
  </si>
  <si>
    <t>ULR4520</t>
  </si>
  <si>
    <t>Teorii ale limbajului</t>
  </si>
  <si>
    <t>ULR4625</t>
  </si>
  <si>
    <t>Politici publice</t>
  </si>
  <si>
    <t>ULR4626</t>
  </si>
  <si>
    <t>Branding instituțional</t>
  </si>
  <si>
    <t>ULR2205</t>
  </si>
  <si>
    <t>Economie politică</t>
  </si>
  <si>
    <t>Curs opțional 7</t>
  </si>
  <si>
    <t>PACHET OPȚIONAL 1 (An II, Semestrul 3)</t>
  </si>
  <si>
    <t>ULR4328</t>
  </si>
  <si>
    <t>Presa de agenție</t>
  </si>
  <si>
    <t>ULR4329</t>
  </si>
  <si>
    <t>Societate și mass-media</t>
  </si>
  <si>
    <t>ULR4330</t>
  </si>
  <si>
    <t>Tehnici de persuasiune</t>
  </si>
  <si>
    <t>ULR4331</t>
  </si>
  <si>
    <t>Gândire critică</t>
  </si>
  <si>
    <t>ULR4332</t>
  </si>
  <si>
    <t>PR sportiv</t>
  </si>
  <si>
    <t>PACHET OPȚIONAL 2 (An II, Semestrul 4)</t>
  </si>
  <si>
    <t>ULR4434</t>
  </si>
  <si>
    <t>ULR4435</t>
  </si>
  <si>
    <t>ULR4436</t>
  </si>
  <si>
    <t>ULR4437</t>
  </si>
  <si>
    <t>ULR4439</t>
  </si>
  <si>
    <t>ULR4546</t>
  </si>
  <si>
    <t>ULR4445</t>
  </si>
  <si>
    <t>Limbaj și reprezentare în publicitate</t>
  </si>
  <si>
    <t>Strategii de publicitate</t>
  </si>
  <si>
    <t>Personal branding</t>
  </si>
  <si>
    <t>Antropologia conflictelor</t>
  </si>
  <si>
    <t>Comunicare audio-video</t>
  </si>
  <si>
    <t>Comunicare în sănătate</t>
  </si>
  <si>
    <t>PR cultural</t>
  </si>
  <si>
    <t>PACHET OPȚIONAL 3 (An III, Semestrul 5)</t>
  </si>
  <si>
    <t>ULR4432</t>
  </si>
  <si>
    <t>ULR4538</t>
  </si>
  <si>
    <t>ULR4540</t>
  </si>
  <si>
    <t>ULR4541</t>
  </si>
  <si>
    <t>ULR4542</t>
  </si>
  <si>
    <t>ULR4543</t>
  </si>
  <si>
    <t>ULR4544</t>
  </si>
  <si>
    <t>PR sectorial ONG</t>
  </si>
  <si>
    <t>Responsabilitate socială corporatistă</t>
  </si>
  <si>
    <t>Instituția purtătorului de cuvânt</t>
  </si>
  <si>
    <t>PR și autoevaluare</t>
  </si>
  <si>
    <t>Politici de sănătate publică</t>
  </si>
  <si>
    <t>Conflicte în lumea modernă</t>
  </si>
  <si>
    <t>Niveluri și metode de analiză a conflictelor</t>
  </si>
  <si>
    <t>PACHET OPȚIONAL 4 (An III, Semestrul 6)</t>
  </si>
  <si>
    <t>ULR4643</t>
  </si>
  <si>
    <t>ULR4644</t>
  </si>
  <si>
    <t>URL4645</t>
  </si>
  <si>
    <t>ULR4646</t>
  </si>
  <si>
    <t>ULR4647</t>
  </si>
  <si>
    <t>ULR4648</t>
  </si>
  <si>
    <t>Orientarea în carieră a specialiștilor în comunicare și relații publice</t>
  </si>
  <si>
    <t>Elemente de comunicare vizuală în publicitate</t>
  </si>
  <si>
    <t>Tehnici avansate de comunicare</t>
  </si>
  <si>
    <t>Metode de management a conflictelor</t>
  </si>
  <si>
    <t>Analiza politicilor publice</t>
  </si>
  <si>
    <t>Tehnici de public speaking</t>
  </si>
  <si>
    <t>7</t>
  </si>
  <si>
    <t>ULR4449</t>
  </si>
  <si>
    <t>Antreprenoriat</t>
  </si>
  <si>
    <t>ULR4455</t>
  </si>
  <si>
    <t>ULR4448</t>
  </si>
  <si>
    <t>Cultură și comunicare</t>
  </si>
  <si>
    <t>ULR4640</t>
  </si>
  <si>
    <t>Comunicare instituțională europeană</t>
  </si>
  <si>
    <t>Didactica specialităţii: Didactica științelor socio-umane (română)</t>
  </si>
  <si>
    <t>Analiza calitativă și cantitativă a datelor empirice</t>
  </si>
  <si>
    <r>
      <rPr>
        <b/>
        <sz val="10"/>
        <rFont val="Times New Roman"/>
        <family val="1"/>
        <charset val="238"/>
      </rPr>
      <t xml:space="preserve">   143 </t>
    </r>
    <r>
      <rPr>
        <sz val="10"/>
        <rFont val="Times New Roman"/>
        <family val="1"/>
      </rPr>
      <t>de credite la disciplinele obligatorii;</t>
    </r>
  </si>
  <si>
    <r>
      <t xml:space="preserve">           </t>
    </r>
    <r>
      <rPr>
        <sz val="10"/>
        <rFont val="Times New Roman"/>
        <family val="1"/>
      </rPr>
      <t xml:space="preserve"> inclusiv</t>
    </r>
    <r>
      <rPr>
        <b/>
        <sz val="10"/>
        <rFont val="Times New Roman"/>
        <family val="1"/>
        <charset val="238"/>
      </rPr>
      <t xml:space="preserve">  6 </t>
    </r>
    <r>
      <rPr>
        <sz val="10"/>
        <rFont val="Times New Roman"/>
        <family val="1"/>
      </rPr>
      <t>credite pentru o limbă străină (2 semestre)</t>
    </r>
  </si>
  <si>
    <r>
      <t xml:space="preserve">  </t>
    </r>
    <r>
      <rPr>
        <b/>
        <sz val="10"/>
        <rFont val="Times New Roman"/>
        <family val="1"/>
        <charset val="238"/>
      </rPr>
      <t xml:space="preserve"> 37 </t>
    </r>
    <r>
      <rPr>
        <sz val="10"/>
        <rFont val="Times New Roman"/>
        <family val="1"/>
      </rPr>
      <t>credite la disciplinele opţionale;</t>
    </r>
  </si>
  <si>
    <r>
      <rPr>
        <b/>
        <sz val="10"/>
        <color indexed="8"/>
        <rFont val="Times New Roman"/>
        <family val="1"/>
      </rPr>
      <t>VI.  UNIVERSITĂŢI EUROPENE DE REFERINŢĂ:</t>
    </r>
    <r>
      <rPr>
        <sz val="10"/>
        <color indexed="8"/>
        <rFont val="Times New Roman"/>
        <family val="1"/>
      </rPr>
      <t xml:space="preserve">
University of Applied Science and Arts (Fachhochschule Hannover-Informations-und Kommunikationswesen-Public Relations);
Ludwig-Maximilian Universitaet Munchen; 
Universitaet Wien</t>
    </r>
  </si>
  <si>
    <t>ULX0001</t>
  </si>
  <si>
    <t>ULX0002</t>
  </si>
  <si>
    <t>ULX0003</t>
  </si>
  <si>
    <t>ULX0004</t>
  </si>
  <si>
    <t>Analiză de discurs</t>
  </si>
  <si>
    <t>ULR4450</t>
  </si>
  <si>
    <t>Etică și integritate în CRP</t>
  </si>
  <si>
    <r>
      <t xml:space="preserve">Specializarea/Programul de studiu: </t>
    </r>
    <r>
      <rPr>
        <b/>
        <sz val="10"/>
        <color indexed="8"/>
        <rFont val="Times New Roman"/>
        <family val="1"/>
        <charset val="238"/>
      </rPr>
      <t>Comunicare și Relații Publice</t>
    </r>
  </si>
  <si>
    <r>
      <t>Limba de predare:</t>
    </r>
    <r>
      <rPr>
        <b/>
        <sz val="10"/>
        <color indexed="8"/>
        <rFont val="Times New Roman"/>
        <family val="1"/>
        <charset val="238"/>
      </rPr>
      <t xml:space="preserve"> Română</t>
    </r>
  </si>
  <si>
    <r>
      <t xml:space="preserve">Domeniul: </t>
    </r>
    <r>
      <rPr>
        <b/>
        <sz val="10"/>
        <color indexed="8"/>
        <rFont val="Times New Roman"/>
        <family val="1"/>
        <charset val="238"/>
      </rPr>
      <t>Științe ale Comunicării</t>
    </r>
  </si>
  <si>
    <r>
      <rPr>
        <b/>
        <sz val="10"/>
        <color indexed="8"/>
        <rFont val="Times New Roman"/>
        <family val="1"/>
      </rPr>
      <t>IV. EXAMENUL DE LICENŢĂ</t>
    </r>
    <r>
      <rPr>
        <sz val="10"/>
        <color indexed="8"/>
        <rFont val="Times New Roman"/>
        <family val="1"/>
      </rPr>
      <t xml:space="preserve"> - perioada iunie-iulie (1 săptămână)
Proba 1: Evaluarea cunoştinţelor fundamentale şi de specialitate - 10 credite
Proba 2: Prezentarea şi susţinerea lucrării de licenţă - 10 credite</t>
    </r>
  </si>
  <si>
    <t>Sem. 3: Se alege o disciplină (1) din pachetul opțional 1 (ULX0001)</t>
  </si>
  <si>
    <t>Sem. 4: Se aleg două discipline (2 și 3) din pachetul opțional 2 (ULX0002)</t>
  </si>
  <si>
    <t>Sem. 5: Se aleg două discipline (4 și 5) din pachetul opțional 3 (ULX0003)</t>
  </si>
  <si>
    <t>Sem. 6: Se aleg două discipline (6 și 7) din pachetul opțional 4 (ULX0004)</t>
  </si>
  <si>
    <t>Am detaliat putin modul de alegere al optionalelor</t>
  </si>
  <si>
    <t xml:space="preserve">* LLU0011, Limba engleză - curs practic limbaj specializat; LLU0021, Limba franceză - curs practic limbaj specializat; LLU0031, Limba germană - curs practic limbaj specializat; LLU0041, Limba italiană - curs practic limbaj specializat; LLU0051 - Limba spaniolă - curs practic limbaj specializat; LLU0061 - Limba rusă - curs practic limbaj specializat.             </t>
  </si>
  <si>
    <t>** LLU0012, Limba engleză - curs practic limbaj specializat; LLU0022, Limba franceză - curs practic limbaj specializat; LLU0032, Limba germană - curs practic limbaj specializat; LLU0042, Limba italiană - curs practic limbaj specializat; LLU0052 - Limba spaniolă - curs practic limbaj specializat; LLU0062 - Limba rusă - curs practic limbaj specializat.</t>
  </si>
  <si>
    <t>**</t>
  </si>
  <si>
    <t>Am corectat codurile pachetelor, prima data mi-au scapat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</si>
</sst>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2" x14ac:knownFonts="1">
    <font>
      <sz val="11"/>
      <color theme="1"/>
      <name val="Calibri"/>
      <family val="2"/>
      <charset val="238"/>
      <scheme val="minor"/>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sz val="10"/>
      <color indexed="8"/>
      <name val="Calibri"/>
      <family val="2"/>
    </font>
    <font>
      <sz val="10"/>
      <color theme="1"/>
      <name val="Times New Roman"/>
      <family val="1"/>
    </font>
    <font>
      <sz val="10"/>
      <name val="Times New Roman"/>
      <family val="1"/>
    </font>
    <font>
      <b/>
      <sz val="9"/>
      <color indexed="81"/>
      <name val="Tahoma"/>
      <family val="2"/>
      <charset val="238"/>
    </font>
    <font>
      <sz val="9"/>
      <color indexed="10"/>
      <name val="Tahoma"/>
      <family val="2"/>
      <charset val="238"/>
    </font>
    <font>
      <sz val="9"/>
      <color indexed="81"/>
      <name val="Tahoma"/>
      <family val="2"/>
      <charset val="238"/>
    </font>
    <font>
      <b/>
      <sz val="9"/>
      <color indexed="10"/>
      <name val="Tahoma"/>
      <family val="2"/>
      <charset val="238"/>
    </font>
    <font>
      <sz val="10"/>
      <color indexed="8"/>
      <name val="Times New Roman"/>
      <family val="1"/>
      <charset val="238"/>
    </font>
    <font>
      <i/>
      <sz val="9"/>
      <color indexed="10"/>
      <name val="Tahoma"/>
      <family val="2"/>
      <charset val="238"/>
    </font>
    <font>
      <b/>
      <sz val="10"/>
      <color rgb="FFFF0000"/>
      <name val="Times New Roman"/>
      <family val="1"/>
      <charset val="238"/>
    </font>
    <font>
      <b/>
      <sz val="10"/>
      <name val="Times New Roman"/>
      <family val="1"/>
      <charset val="238"/>
    </font>
    <font>
      <u/>
      <sz val="11"/>
      <color theme="10"/>
      <name val="Calibri"/>
      <family val="2"/>
      <charset val="238"/>
      <scheme val="minor"/>
    </font>
    <font>
      <u/>
      <sz val="11"/>
      <color theme="11"/>
      <name val="Calibri"/>
      <family val="2"/>
      <charset val="238"/>
      <scheme val="minor"/>
    </font>
    <font>
      <b/>
      <sz val="10"/>
      <name val="Times New Roman"/>
      <family val="1"/>
    </font>
    <font>
      <b/>
      <sz val="10"/>
      <color indexed="8"/>
      <name val="Times New Roman"/>
      <family val="1"/>
      <charset val="238"/>
    </font>
  </fonts>
  <fills count="10">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FFFFCC"/>
        <bgColor indexed="64"/>
      </patternFill>
    </fill>
    <fill>
      <patternFill patternType="solid">
        <fgColor rgb="FFFFFF99"/>
        <bgColor rgb="FF000000"/>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s>
  <cellStyleXfs count="37">
    <xf numFmtId="0" fontId="0"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311">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0" borderId="4" xfId="0" applyFont="1" applyBorder="1" applyAlignment="1" applyProtection="1">
      <protection locked="0"/>
    </xf>
    <xf numFmtId="0" fontId="1" fillId="0" borderId="0" xfId="0" applyFont="1" applyAlignment="1" applyProtection="1">
      <alignment vertical="center"/>
      <protection locked="0"/>
    </xf>
    <xf numFmtId="0" fontId="4" fillId="0" borderId="0" xfId="0" applyFont="1" applyProtection="1">
      <protection locked="0"/>
    </xf>
    <xf numFmtId="0" fontId="6" fillId="0" borderId="0" xfId="0" applyFont="1" applyProtection="1">
      <protection locked="0"/>
    </xf>
    <xf numFmtId="0" fontId="1" fillId="3" borderId="1" xfId="0" applyFont="1" applyFill="1" applyBorder="1" applyAlignment="1" applyProtection="1">
      <alignment horizontal="center" vertical="center"/>
      <protection locked="0"/>
    </xf>
    <xf numFmtId="0" fontId="2" fillId="0" borderId="0" xfId="0" applyFont="1" applyBorder="1" applyAlignment="1" applyProtection="1">
      <alignment horizontal="left" vertical="center" wrapText="1"/>
      <protection locked="0"/>
    </xf>
    <xf numFmtId="1" fontId="2" fillId="0" borderId="0" xfId="0" applyNumberFormat="1"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0" fontId="2" fillId="0" borderId="1" xfId="0" applyNumberFormat="1"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2"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1" fillId="3" borderId="1" xfId="0" applyFont="1" applyFill="1" applyBorder="1" applyAlignment="1" applyProtection="1">
      <alignment horizontal="left" vertical="center"/>
      <protection locked="0"/>
    </xf>
    <xf numFmtId="0" fontId="1" fillId="0" borderId="1" xfId="0" applyFont="1" applyBorder="1" applyAlignment="1" applyProtection="1">
      <alignment horizontal="left" vertical="center"/>
    </xf>
    <xf numFmtId="0" fontId="1" fillId="3" borderId="1" xfId="0" applyFont="1" applyFill="1" applyBorder="1" applyAlignment="1" applyProtection="1">
      <alignment horizontal="left" vertical="center"/>
      <protection locked="0"/>
    </xf>
    <xf numFmtId="49" fontId="1" fillId="3" borderId="1" xfId="0" applyNumberFormat="1" applyFont="1" applyFill="1" applyBorder="1" applyAlignment="1" applyProtection="1">
      <alignment horizontal="center" vertical="center" wrapText="1"/>
      <protection locked="0"/>
    </xf>
    <xf numFmtId="0" fontId="7" fillId="0" borderId="0" xfId="0" applyFont="1" applyProtection="1">
      <protection locked="0"/>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1" fillId="0" borderId="0" xfId="0" applyFont="1" applyProtection="1">
      <protection locked="0"/>
    </xf>
    <xf numFmtId="0" fontId="1" fillId="0" borderId="0" xfId="0" applyFont="1" applyAlignment="1" applyProtection="1">
      <alignment horizontal="left" vertical="center"/>
      <protection locked="0"/>
    </xf>
    <xf numFmtId="1" fontId="1" fillId="4" borderId="1" xfId="0" applyNumberFormat="1" applyFont="1" applyFill="1" applyBorder="1" applyAlignment="1" applyProtection="1">
      <alignment horizontal="left" vertical="center"/>
      <protection locked="0"/>
    </xf>
    <xf numFmtId="1" fontId="1"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center" vertical="center"/>
    </xf>
    <xf numFmtId="1" fontId="1" fillId="4" borderId="1" xfId="0" applyNumberFormat="1" applyFont="1" applyFill="1" applyBorder="1" applyAlignment="1" applyProtection="1">
      <alignment horizontal="center" vertical="center" wrapText="1"/>
      <protection locked="0"/>
    </xf>
    <xf numFmtId="1" fontId="2" fillId="4" borderId="1" xfId="0" applyNumberFormat="1" applyFont="1" applyFill="1" applyBorder="1" applyAlignment="1" applyProtection="1">
      <alignment horizontal="center" vertical="center"/>
    </xf>
    <xf numFmtId="0" fontId="8" fillId="0" borderId="1" xfId="0" applyFont="1" applyBorder="1" applyAlignment="1">
      <alignment horizontal="center" vertical="center"/>
    </xf>
    <xf numFmtId="0" fontId="1" fillId="3" borderId="1" xfId="0" applyFont="1" applyFill="1" applyBorder="1" applyAlignment="1" applyProtection="1">
      <alignment horizontal="left" vertical="center"/>
      <protection locked="0"/>
    </xf>
    <xf numFmtId="0" fontId="1" fillId="0" borderId="1" xfId="0" applyFont="1" applyBorder="1" applyAlignment="1" applyProtection="1">
      <alignment horizontal="center" vertical="center"/>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1" fillId="0" borderId="0" xfId="0" applyFont="1" applyProtection="1">
      <protection locked="0"/>
    </xf>
    <xf numFmtId="0" fontId="1" fillId="0" borderId="0" xfId="0" applyFont="1" applyProtection="1">
      <protection locked="0"/>
    </xf>
    <xf numFmtId="0" fontId="1" fillId="0" borderId="1" xfId="0" applyFont="1" applyFill="1" applyBorder="1" applyAlignment="1" applyProtection="1">
      <alignment horizontal="center" vertical="center"/>
    </xf>
    <xf numFmtId="1" fontId="1" fillId="0" borderId="1" xfId="0" applyNumberFormat="1" applyFont="1" applyFill="1" applyBorder="1" applyAlignment="1" applyProtection="1">
      <alignment horizontal="center" vertical="center"/>
    </xf>
    <xf numFmtId="2"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0" fontId="1" fillId="0" borderId="0" xfId="0" applyFont="1" applyBorder="1" applyProtection="1">
      <protection locked="0"/>
    </xf>
    <xf numFmtId="0" fontId="1" fillId="0" borderId="0" xfId="0" applyFont="1" applyBorder="1" applyAlignment="1" applyProtection="1">
      <alignment vertical="center"/>
      <protection locked="0"/>
    </xf>
    <xf numFmtId="0" fontId="1" fillId="0" borderId="0" xfId="0" applyFont="1" applyProtection="1">
      <protection locked="0"/>
    </xf>
    <xf numFmtId="0" fontId="1" fillId="0" borderId="1" xfId="0" applyFont="1" applyBorder="1" applyAlignment="1" applyProtection="1">
      <alignment horizontal="center" vertical="center"/>
    </xf>
    <xf numFmtId="0" fontId="1" fillId="0" borderId="1" xfId="0" applyFont="1" applyFill="1" applyBorder="1" applyAlignment="1" applyProtection="1">
      <alignment horizontal="center" vertical="center"/>
      <protection locked="0"/>
    </xf>
    <xf numFmtId="2" fontId="1" fillId="0" borderId="1" xfId="0" applyNumberFormat="1"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xf>
    <xf numFmtId="0" fontId="9" fillId="0" borderId="0" xfId="0" applyFont="1" applyFill="1" applyBorder="1" applyAlignment="1" applyProtection="1">
      <alignment vertical="top" wrapText="1"/>
      <protection locked="0"/>
    </xf>
    <xf numFmtId="0" fontId="1" fillId="0" borderId="1" xfId="0" applyFont="1" applyFill="1" applyBorder="1" applyAlignment="1" applyProtection="1">
      <alignment horizontal="center"/>
      <protection locked="0"/>
    </xf>
    <xf numFmtId="0" fontId="2" fillId="0" borderId="1" xfId="0" applyFont="1" applyBorder="1" applyAlignment="1" applyProtection="1">
      <alignment horizontal="center" vertical="center" wrapText="1"/>
      <protection locked="0"/>
    </xf>
    <xf numFmtId="0" fontId="1" fillId="0" borderId="0" xfId="0" applyFont="1" applyFill="1" applyBorder="1" applyAlignment="1" applyProtection="1">
      <alignment vertical="center" wrapText="1"/>
      <protection locked="0"/>
    </xf>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Border="1" applyAlignment="1" applyProtection="1">
      <protection locked="0"/>
    </xf>
    <xf numFmtId="0" fontId="0" fillId="0" borderId="0" xfId="0" applyAlignment="1"/>
    <xf numFmtId="0" fontId="1" fillId="0" borderId="0" xfId="0" applyFont="1" applyFill="1" applyProtection="1">
      <protection locked="0"/>
    </xf>
    <xf numFmtId="0" fontId="1" fillId="0" borderId="0" xfId="0" applyFont="1" applyFill="1" applyBorder="1" applyAlignment="1" applyProtection="1">
      <alignment vertical="top" wrapText="1"/>
      <protection locked="0"/>
    </xf>
    <xf numFmtId="0" fontId="1" fillId="0" borderId="0" xfId="0" applyFont="1" applyFill="1" applyAlignment="1" applyProtection="1">
      <alignment vertical="top"/>
      <protection locked="0"/>
    </xf>
    <xf numFmtId="0" fontId="1" fillId="0" borderId="0" xfId="0" applyFont="1" applyFill="1" applyBorder="1" applyAlignment="1" applyProtection="1">
      <alignment horizontal="left" vertical="center" wrapText="1"/>
      <protection locked="0"/>
    </xf>
    <xf numFmtId="0" fontId="1" fillId="0" borderId="0" xfId="0" applyFont="1" applyFill="1" applyBorder="1" applyProtection="1">
      <protection locked="0"/>
    </xf>
    <xf numFmtId="0" fontId="1" fillId="0" borderId="0" xfId="0" applyFont="1" applyFill="1" applyBorder="1" applyAlignment="1" applyProtection="1">
      <alignment vertical="top"/>
      <protection locked="0"/>
    </xf>
    <xf numFmtId="0" fontId="1" fillId="0" borderId="0" xfId="0" applyFont="1" applyFill="1" applyAlignment="1" applyProtection="1">
      <alignment vertical="top" wrapText="1"/>
      <protection locked="0"/>
    </xf>
    <xf numFmtId="0" fontId="1" fillId="0" borderId="0" xfId="0" applyFont="1" applyFill="1" applyAlignment="1" applyProtection="1">
      <alignment wrapText="1"/>
      <protection locked="0"/>
    </xf>
    <xf numFmtId="0" fontId="0" fillId="0" borderId="0" xfId="0" applyAlignment="1">
      <alignment wrapText="1"/>
    </xf>
    <xf numFmtId="0" fontId="0" fillId="0" borderId="0" xfId="0" applyAlignment="1">
      <alignment vertical="top" wrapText="1"/>
    </xf>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Border="1" applyAlignment="1" applyProtection="1">
      <alignment vertical="center" wrapText="1"/>
      <protection locked="0"/>
    </xf>
    <xf numFmtId="0" fontId="0" fillId="0" borderId="0" xfId="0" applyAlignment="1">
      <alignment vertical="center" wrapText="1"/>
    </xf>
    <xf numFmtId="0" fontId="17" fillId="0" borderId="0" xfId="0" applyFont="1" applyBorder="1" applyAlignment="1" applyProtection="1">
      <alignment vertical="center" wrapText="1"/>
      <protection locked="0"/>
    </xf>
    <xf numFmtId="0" fontId="17" fillId="0" borderId="0"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9" fontId="1" fillId="0" borderId="0" xfId="0" applyNumberFormat="1" applyFont="1" applyAlignment="1" applyProtection="1">
      <alignment vertical="center" wrapText="1"/>
      <protection locked="0"/>
    </xf>
    <xf numFmtId="0" fontId="2" fillId="0" borderId="0" xfId="0" applyFont="1" applyBorder="1" applyAlignment="1" applyProtection="1">
      <alignment horizontal="left" vertical="center"/>
      <protection locked="0"/>
    </xf>
    <xf numFmtId="10" fontId="2" fillId="0" borderId="0" xfId="0" applyNumberFormat="1" applyFont="1" applyBorder="1" applyAlignment="1" applyProtection="1">
      <alignment horizontal="center" vertical="center"/>
      <protection locked="0"/>
    </xf>
    <xf numFmtId="0" fontId="2" fillId="0" borderId="0" xfId="0" applyFont="1" applyBorder="1" applyAlignment="1" applyProtection="1">
      <alignment horizontal="center" vertical="center" wrapText="1"/>
    </xf>
    <xf numFmtId="9" fontId="2" fillId="0" borderId="0"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1" fontId="1" fillId="3" borderId="1" xfId="0" applyNumberFormat="1" applyFont="1" applyFill="1" applyBorder="1" applyAlignment="1" applyProtection="1">
      <alignment horizontal="left" vertical="center"/>
      <protection locked="0"/>
    </xf>
    <xf numFmtId="0" fontId="1" fillId="0" borderId="0" xfId="0" applyFont="1" applyFill="1" applyBorder="1" applyAlignment="1" applyProtection="1">
      <alignment vertical="center" wrapText="1"/>
      <protection locked="0"/>
    </xf>
    <xf numFmtId="0" fontId="0" fillId="0" borderId="0" xfId="0" applyBorder="1" applyAlignment="1"/>
    <xf numFmtId="1" fontId="2" fillId="0" borderId="1" xfId="0" applyNumberFormat="1" applyFont="1" applyFill="1" applyBorder="1" applyAlignment="1" applyProtection="1">
      <alignment horizontal="center" vertical="center"/>
      <protection locked="0"/>
    </xf>
    <xf numFmtId="0" fontId="1" fillId="0" borderId="0" xfId="0" applyFont="1" applyBorder="1" applyAlignment="1" applyProtection="1">
      <alignment wrapText="1"/>
      <protection locked="0"/>
    </xf>
    <xf numFmtId="0" fontId="0" fillId="0" borderId="0" xfId="0" applyBorder="1" applyAlignment="1">
      <alignment wrapText="1"/>
    </xf>
    <xf numFmtId="0" fontId="1" fillId="0" borderId="0" xfId="0" applyFont="1" applyFill="1" applyBorder="1" applyAlignment="1" applyProtection="1">
      <alignment wrapText="1"/>
      <protection locked="0"/>
    </xf>
    <xf numFmtId="0" fontId="2" fillId="3" borderId="1" xfId="0" applyNumberFormat="1" applyFont="1" applyFill="1" applyBorder="1" applyAlignment="1" applyProtection="1">
      <alignment horizontal="center" vertical="center"/>
      <protection locked="0"/>
    </xf>
    <xf numFmtId="0" fontId="1" fillId="0" borderId="0" xfId="0" applyFont="1" applyProtection="1">
      <protection locked="0"/>
    </xf>
    <xf numFmtId="0" fontId="1" fillId="0" borderId="0" xfId="0" applyFont="1" applyBorder="1" applyProtection="1">
      <protection locked="0"/>
    </xf>
    <xf numFmtId="0" fontId="1" fillId="0" borderId="1" xfId="0" applyFont="1" applyBorder="1" applyAlignment="1" applyProtection="1">
      <alignment horizontal="center" vertical="center"/>
    </xf>
    <xf numFmtId="1" fontId="1" fillId="3" borderId="1" xfId="0" applyNumberFormat="1" applyFont="1" applyFill="1" applyBorder="1" applyAlignment="1" applyProtection="1">
      <alignment horizontal="left" vertical="center"/>
      <protection locked="0"/>
    </xf>
    <xf numFmtId="0" fontId="1" fillId="0" borderId="0" xfId="0" applyFont="1" applyProtection="1">
      <protection locked="0"/>
    </xf>
    <xf numFmtId="0" fontId="1" fillId="0" borderId="0" xfId="0" applyFont="1" applyBorder="1" applyProtection="1">
      <protection locked="0"/>
    </xf>
    <xf numFmtId="0" fontId="1" fillId="0" borderId="0" xfId="0" applyFont="1" applyFill="1" applyBorder="1" applyAlignment="1" applyProtection="1">
      <alignment vertical="center" wrapText="1"/>
      <protection locked="0"/>
    </xf>
    <xf numFmtId="0" fontId="14" fillId="0" borderId="0" xfId="0" applyFont="1" applyBorder="1" applyAlignment="1" applyProtection="1">
      <alignment horizontal="left" vertical="center" wrapText="1"/>
    </xf>
    <xf numFmtId="1" fontId="2" fillId="0" borderId="1" xfId="0" applyNumberFormat="1" applyFont="1" applyBorder="1" applyAlignment="1" applyProtection="1">
      <alignment horizontal="center" vertical="center"/>
    </xf>
    <xf numFmtId="0" fontId="1" fillId="0" borderId="0" xfId="0" applyFont="1" applyProtection="1">
      <protection locked="0"/>
    </xf>
    <xf numFmtId="0" fontId="1" fillId="0" borderId="0" xfId="0" applyFont="1" applyBorder="1" applyProtection="1">
      <protection locked="0"/>
    </xf>
    <xf numFmtId="0" fontId="16" fillId="7" borderId="0" xfId="0" applyFont="1" applyFill="1" applyProtection="1">
      <protection locked="0"/>
    </xf>
    <xf numFmtId="0" fontId="1" fillId="0" borderId="0" xfId="0" applyFont="1" applyBorder="1" applyAlignment="1" applyProtection="1">
      <alignment horizontal="center" vertical="center"/>
    </xf>
    <xf numFmtId="10" fontId="2" fillId="0" borderId="0" xfId="0" applyNumberFormat="1" applyFont="1" applyBorder="1" applyAlignment="1" applyProtection="1">
      <alignment horizontal="left" vertical="center"/>
      <protection locked="0"/>
    </xf>
    <xf numFmtId="0" fontId="2" fillId="4" borderId="1" xfId="0" applyFont="1" applyFill="1" applyBorder="1" applyAlignment="1" applyProtection="1">
      <alignment horizontal="center" vertical="center"/>
      <protection locked="0"/>
    </xf>
    <xf numFmtId="0" fontId="1" fillId="0" borderId="0" xfId="0" applyFont="1" applyProtection="1">
      <protection locked="0"/>
    </xf>
    <xf numFmtId="1" fontId="1" fillId="3" borderId="1" xfId="0" applyNumberFormat="1" applyFont="1" applyFill="1" applyBorder="1" applyAlignment="1" applyProtection="1">
      <alignment horizontal="left" vertical="center"/>
      <protection locked="0"/>
    </xf>
    <xf numFmtId="0" fontId="9" fillId="3" borderId="1" xfId="0" applyFont="1" applyFill="1" applyBorder="1" applyAlignment="1" applyProtection="1">
      <alignment horizontal="left" vertical="center"/>
      <protection locked="0"/>
    </xf>
    <xf numFmtId="1" fontId="9" fillId="0" borderId="1" xfId="0" applyNumberFormat="1" applyFont="1" applyBorder="1" applyAlignment="1" applyProtection="1">
      <alignment horizontal="center" vertical="center"/>
    </xf>
    <xf numFmtId="1" fontId="17" fillId="0" borderId="1" xfId="0" applyNumberFormat="1" applyFont="1" applyBorder="1" applyAlignment="1" applyProtection="1">
      <alignment horizontal="center" vertical="center"/>
    </xf>
    <xf numFmtId="0" fontId="1" fillId="0" borderId="0" xfId="0" applyFont="1" applyProtection="1">
      <protection locked="0"/>
    </xf>
    <xf numFmtId="0" fontId="1" fillId="2" borderId="1" xfId="0" applyFont="1" applyFill="1" applyBorder="1" applyAlignment="1" applyProtection="1">
      <alignment horizontal="left" vertical="center"/>
      <protection locked="0"/>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xf>
    <xf numFmtId="1" fontId="1" fillId="3" borderId="2" xfId="0" applyNumberFormat="1" applyFont="1" applyFill="1" applyBorder="1" applyAlignment="1" applyProtection="1">
      <alignment horizontal="left" vertical="center"/>
      <protection locked="0"/>
    </xf>
    <xf numFmtId="1" fontId="1" fillId="3" borderId="5" xfId="0" applyNumberFormat="1" applyFont="1" applyFill="1" applyBorder="1" applyAlignment="1" applyProtection="1">
      <alignment horizontal="left" vertical="center"/>
      <protection locked="0"/>
    </xf>
    <xf numFmtId="1" fontId="1" fillId="3" borderId="6" xfId="0" applyNumberFormat="1" applyFont="1" applyFill="1" applyBorder="1" applyAlignment="1" applyProtection="1">
      <alignment horizontal="left" vertical="center"/>
      <protection locked="0"/>
    </xf>
    <xf numFmtId="1" fontId="1" fillId="3" borderId="1" xfId="0" applyNumberFormat="1" applyFont="1" applyFill="1" applyBorder="1" applyAlignment="1" applyProtection="1">
      <alignment horizontal="left" vertical="center"/>
      <protection locked="0"/>
    </xf>
    <xf numFmtId="1" fontId="2" fillId="0" borderId="1" xfId="0" applyNumberFormat="1" applyFont="1" applyBorder="1" applyAlignment="1" applyProtection="1">
      <alignment horizontal="center" vertical="center"/>
      <protection locked="0"/>
    </xf>
    <xf numFmtId="0" fontId="14" fillId="8" borderId="1" xfId="0" applyFont="1" applyFill="1" applyBorder="1" applyAlignment="1" applyProtection="1">
      <alignment horizontal="left" vertical="top" wrapText="1"/>
      <protection locked="0"/>
    </xf>
    <xf numFmtId="0" fontId="16" fillId="7" borderId="1" xfId="0" applyFont="1" applyFill="1" applyBorder="1" applyAlignment="1" applyProtection="1">
      <alignment horizontal="center" vertical="center" wrapText="1"/>
      <protection locked="0"/>
    </xf>
    <xf numFmtId="10" fontId="1" fillId="0" borderId="1" xfId="0" applyNumberFormat="1" applyFont="1" applyBorder="1" applyAlignment="1" applyProtection="1">
      <alignment horizontal="center" vertical="center" wrapText="1"/>
      <protection locked="0"/>
    </xf>
    <xf numFmtId="0" fontId="2" fillId="5" borderId="0" xfId="0" applyFont="1" applyFill="1" applyAlignment="1" applyProtection="1">
      <alignment horizontal="left" vertical="top" wrapText="1"/>
      <protection locked="0"/>
    </xf>
    <xf numFmtId="2" fontId="1" fillId="0" borderId="9" xfId="0" applyNumberFormat="1"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1" fontId="2" fillId="0" borderId="2"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6" xfId="0" applyNumberFormat="1" applyFont="1" applyBorder="1" applyAlignment="1" applyProtection="1">
      <alignment horizontal="center" vertical="center"/>
    </xf>
    <xf numFmtId="0" fontId="2" fillId="0" borderId="0" xfId="0" applyFont="1" applyAlignment="1" applyProtection="1">
      <alignment horizontal="left" vertical="center"/>
      <protection locked="0"/>
    </xf>
    <xf numFmtId="0" fontId="2" fillId="0" borderId="1" xfId="0" applyFont="1" applyBorder="1" applyAlignment="1" applyProtection="1">
      <alignment horizontal="center" vertical="center"/>
      <protection locked="0"/>
    </xf>
    <xf numFmtId="0" fontId="2" fillId="0" borderId="7" xfId="0" applyFont="1" applyBorder="1" applyProtection="1">
      <protection locked="0"/>
    </xf>
    <xf numFmtId="0" fontId="1" fillId="0" borderId="1" xfId="0" applyFont="1" applyBorder="1" applyAlignment="1" applyProtection="1">
      <alignment horizontal="left" vertical="top"/>
    </xf>
    <xf numFmtId="0" fontId="2" fillId="0" borderId="1"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1" fontId="1" fillId="4" borderId="2" xfId="0" applyNumberFormat="1" applyFont="1" applyFill="1" applyBorder="1" applyAlignment="1" applyProtection="1">
      <alignment horizontal="left" vertical="center"/>
      <protection locked="0"/>
    </xf>
    <xf numFmtId="1" fontId="1" fillId="4" borderId="5" xfId="0" applyNumberFormat="1" applyFont="1" applyFill="1" applyBorder="1" applyAlignment="1" applyProtection="1">
      <alignment horizontal="left" vertical="center"/>
      <protection locked="0"/>
    </xf>
    <xf numFmtId="1" fontId="1" fillId="4" borderId="6" xfId="0" applyNumberFormat="1" applyFont="1" applyFill="1" applyBorder="1" applyAlignment="1" applyProtection="1">
      <alignment horizontal="left" vertical="center"/>
      <protection locked="0"/>
    </xf>
    <xf numFmtId="1" fontId="2" fillId="4" borderId="2" xfId="0" applyNumberFormat="1" applyFont="1" applyFill="1" applyBorder="1" applyAlignment="1" applyProtection="1">
      <alignment horizontal="center" vertical="center"/>
      <protection locked="0"/>
    </xf>
    <xf numFmtId="1" fontId="2" fillId="4" borderId="5" xfId="0" applyNumberFormat="1" applyFont="1" applyFill="1" applyBorder="1" applyAlignment="1" applyProtection="1">
      <alignment horizontal="center" vertical="center"/>
      <protection locked="0"/>
    </xf>
    <xf numFmtId="1" fontId="2" fillId="4" borderId="6" xfId="0" applyNumberFormat="1" applyFont="1" applyFill="1" applyBorder="1" applyAlignment="1" applyProtection="1">
      <alignment horizontal="center" vertical="center"/>
      <protection locked="0"/>
    </xf>
    <xf numFmtId="0" fontId="2" fillId="4" borderId="2" xfId="0" applyFont="1" applyFill="1" applyBorder="1" applyAlignment="1" applyProtection="1">
      <alignment horizontal="left" vertical="center" wrapText="1"/>
    </xf>
    <xf numFmtId="0" fontId="2" fillId="4" borderId="5" xfId="0" applyFont="1" applyFill="1" applyBorder="1" applyAlignment="1" applyProtection="1">
      <alignment horizontal="left" vertical="center" wrapText="1"/>
    </xf>
    <xf numFmtId="0" fontId="2" fillId="4" borderId="6" xfId="0" applyFont="1" applyFill="1" applyBorder="1" applyAlignment="1" applyProtection="1">
      <alignment horizontal="left" vertical="center" wrapText="1"/>
    </xf>
    <xf numFmtId="0" fontId="1" fillId="6" borderId="14" xfId="0" applyFont="1" applyFill="1" applyBorder="1" applyAlignment="1" applyProtection="1">
      <alignment wrapText="1"/>
    </xf>
    <xf numFmtId="0" fontId="1" fillId="6" borderId="0" xfId="0" applyFont="1" applyFill="1" applyBorder="1" applyAlignment="1" applyProtection="1">
      <alignment wrapText="1"/>
    </xf>
    <xf numFmtId="0" fontId="2" fillId="0" borderId="2"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2"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10" fontId="2" fillId="0" borderId="2" xfId="0" applyNumberFormat="1" applyFont="1" applyBorder="1" applyAlignment="1" applyProtection="1">
      <alignment horizontal="center" vertical="center"/>
      <protection locked="0"/>
    </xf>
    <xf numFmtId="10" fontId="2" fillId="0" borderId="5" xfId="0" applyNumberFormat="1" applyFont="1" applyBorder="1" applyAlignment="1" applyProtection="1">
      <alignment horizontal="center" vertical="center"/>
      <protection locked="0"/>
    </xf>
    <xf numFmtId="10" fontId="2" fillId="0" borderId="6" xfId="0" applyNumberFormat="1" applyFont="1" applyBorder="1" applyAlignment="1" applyProtection="1">
      <alignment horizontal="center" vertical="center"/>
      <protection locked="0"/>
    </xf>
    <xf numFmtId="0" fontId="2" fillId="0" borderId="1" xfId="0" applyFont="1" applyBorder="1" applyAlignment="1" applyProtection="1">
      <alignment horizontal="left" vertical="center" wrapText="1"/>
      <protection locked="0"/>
    </xf>
    <xf numFmtId="0" fontId="1" fillId="0" borderId="0" xfId="0" applyFont="1" applyAlignment="1" applyProtection="1">
      <alignment wrapText="1"/>
    </xf>
    <xf numFmtId="0" fontId="2" fillId="4" borderId="9"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10" xfId="0" applyFont="1" applyFill="1" applyBorder="1" applyAlignment="1" applyProtection="1">
      <alignment horizontal="left" vertical="center" wrapText="1"/>
    </xf>
    <xf numFmtId="0" fontId="2" fillId="4" borderId="11"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2" fontId="1" fillId="4" borderId="1" xfId="0" applyNumberFormat="1" applyFont="1" applyFill="1" applyBorder="1" applyAlignment="1" applyProtection="1">
      <alignment horizontal="center" vertical="center"/>
    </xf>
    <xf numFmtId="1" fontId="2" fillId="4" borderId="2" xfId="0" applyNumberFormat="1" applyFont="1" applyFill="1" applyBorder="1" applyAlignment="1" applyProtection="1">
      <alignment horizontal="center" vertical="center"/>
    </xf>
    <xf numFmtId="1" fontId="2" fillId="4" borderId="5" xfId="0" applyNumberFormat="1" applyFont="1" applyFill="1" applyBorder="1" applyAlignment="1" applyProtection="1">
      <alignment horizontal="center" vertical="center"/>
    </xf>
    <xf numFmtId="1" fontId="2" fillId="4" borderId="6" xfId="0" applyNumberFormat="1" applyFont="1" applyFill="1" applyBorder="1" applyAlignment="1" applyProtection="1">
      <alignment horizontal="center" vertical="center"/>
    </xf>
    <xf numFmtId="1" fontId="1" fillId="4" borderId="2" xfId="0" applyNumberFormat="1" applyFont="1" applyFill="1" applyBorder="1" applyAlignment="1" applyProtection="1">
      <alignment horizontal="left" vertical="top" wrapText="1"/>
      <protection locked="0"/>
    </xf>
    <xf numFmtId="1" fontId="1" fillId="4" borderId="5" xfId="0" applyNumberFormat="1" applyFont="1" applyFill="1" applyBorder="1" applyAlignment="1" applyProtection="1">
      <alignment horizontal="left" vertical="top"/>
      <protection locked="0"/>
    </xf>
    <xf numFmtId="1" fontId="1" fillId="4" borderId="6" xfId="0" applyNumberFormat="1" applyFont="1" applyFill="1" applyBorder="1" applyAlignment="1" applyProtection="1">
      <alignment horizontal="left" vertical="top"/>
      <protection locked="0"/>
    </xf>
    <xf numFmtId="1" fontId="2" fillId="0" borderId="2" xfId="0" applyNumberFormat="1" applyFont="1" applyBorder="1" applyAlignment="1" applyProtection="1">
      <alignment horizontal="center" vertical="center"/>
      <protection locked="0"/>
    </xf>
    <xf numFmtId="1" fontId="1" fillId="0" borderId="5" xfId="0" applyNumberFormat="1" applyFont="1" applyBorder="1" applyAlignment="1" applyProtection="1">
      <alignment horizontal="center" vertical="center"/>
      <protection locked="0"/>
    </xf>
    <xf numFmtId="1" fontId="1" fillId="0" borderId="6" xfId="0" applyNumberFormat="1" applyFont="1" applyBorder="1" applyAlignment="1" applyProtection="1">
      <alignment horizontal="center" vertical="center"/>
      <protection locked="0"/>
    </xf>
    <xf numFmtId="1" fontId="1" fillId="3" borderId="2" xfId="0" applyNumberFormat="1" applyFont="1" applyFill="1" applyBorder="1" applyAlignment="1" applyProtection="1">
      <alignment horizontal="left" vertical="center" wrapText="1"/>
      <protection locked="0"/>
    </xf>
    <xf numFmtId="0" fontId="2"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left" vertical="center"/>
      <protection locked="0"/>
    </xf>
    <xf numFmtId="0" fontId="2" fillId="0" borderId="2"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1" fontId="1" fillId="0" borderId="2" xfId="0" applyNumberFormat="1"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9" fontId="2" fillId="0" borderId="2" xfId="0" applyNumberFormat="1" applyFont="1" applyBorder="1" applyAlignment="1" applyProtection="1">
      <alignment horizontal="center" vertical="center"/>
    </xf>
    <xf numFmtId="9" fontId="2" fillId="0" borderId="6" xfId="0" applyNumberFormat="1" applyFont="1" applyBorder="1" applyAlignment="1" applyProtection="1">
      <alignment horizontal="center" vertical="center"/>
    </xf>
    <xf numFmtId="0" fontId="1" fillId="0" borderId="1"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 fillId="0" borderId="1" xfId="0" applyFont="1" applyBorder="1" applyProtection="1">
      <protection locked="0"/>
    </xf>
    <xf numFmtId="9" fontId="1" fillId="0" borderId="2" xfId="0" applyNumberFormat="1" applyFont="1" applyBorder="1" applyAlignment="1" applyProtection="1">
      <alignment horizontal="center"/>
    </xf>
    <xf numFmtId="9" fontId="1" fillId="0" borderId="6" xfId="0" applyNumberFormat="1" applyFont="1" applyBorder="1" applyAlignment="1" applyProtection="1">
      <alignment horizontal="center"/>
    </xf>
    <xf numFmtId="0" fontId="1" fillId="0" borderId="2" xfId="0" applyFont="1" applyBorder="1" applyAlignment="1" applyProtection="1">
      <alignment horizontal="center" vertical="center"/>
    </xf>
    <xf numFmtId="0" fontId="1" fillId="0" borderId="6" xfId="0" applyFont="1" applyBorder="1" applyAlignment="1" applyProtection="1">
      <alignment horizontal="center" vertical="center"/>
    </xf>
    <xf numFmtId="1" fontId="2" fillId="0" borderId="5" xfId="0" applyNumberFormat="1" applyFont="1" applyBorder="1" applyAlignment="1" applyProtection="1">
      <alignment horizontal="center" vertical="center"/>
      <protection locked="0"/>
    </xf>
    <xf numFmtId="1" fontId="2" fillId="0" borderId="6" xfId="0" applyNumberFormat="1" applyFont="1" applyBorder="1" applyAlignment="1" applyProtection="1">
      <alignment horizontal="center" vertical="center"/>
      <protection locked="0"/>
    </xf>
    <xf numFmtId="2" fontId="1" fillId="0" borderId="1" xfId="0" applyNumberFormat="1"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0" fontId="2" fillId="0" borderId="0" xfId="0"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2" fillId="0" borderId="0" xfId="0" applyFont="1" applyAlignment="1" applyProtection="1">
      <alignment horizontal="left" vertical="center" wrapText="1"/>
      <protection locked="0"/>
    </xf>
    <xf numFmtId="0" fontId="2" fillId="0" borderId="11"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1" fillId="3" borderId="2"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2" fillId="0" borderId="0" xfId="0" applyFont="1" applyProtection="1">
      <protection locked="0"/>
    </xf>
    <xf numFmtId="0" fontId="3" fillId="0" borderId="0" xfId="0" applyFont="1" applyAlignment="1" applyProtection="1">
      <alignment horizontal="center" vertical="center"/>
      <protection locked="0"/>
    </xf>
    <xf numFmtId="0" fontId="1" fillId="0" borderId="0" xfId="0" applyFont="1" applyAlignment="1" applyProtection="1">
      <alignment vertical="center"/>
      <protection locked="0"/>
    </xf>
    <xf numFmtId="0" fontId="9" fillId="0" borderId="0" xfId="0" applyFont="1" applyAlignment="1" applyProtection="1">
      <alignment vertical="center"/>
      <protection locked="0"/>
    </xf>
    <xf numFmtId="0" fontId="1" fillId="0" borderId="2"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1" fillId="0" borderId="7" xfId="0" applyFont="1" applyBorder="1" applyProtection="1">
      <protection locked="0"/>
    </xf>
    <xf numFmtId="0" fontId="1" fillId="0" borderId="8" xfId="0" applyFont="1" applyBorder="1" applyProtection="1">
      <protection locked="0"/>
    </xf>
    <xf numFmtId="0" fontId="2" fillId="0" borderId="13" xfId="0" applyFont="1" applyBorder="1" applyAlignment="1" applyProtection="1">
      <alignment horizontal="center" vertical="center" wrapText="1"/>
      <protection locked="0"/>
    </xf>
    <xf numFmtId="0" fontId="2" fillId="0" borderId="0" xfId="0" applyFont="1" applyFill="1" applyBorder="1" applyAlignment="1" applyProtection="1">
      <alignment vertical="center" wrapText="1"/>
      <protection locked="0"/>
    </xf>
    <xf numFmtId="0" fontId="1" fillId="3" borderId="2" xfId="0" applyFont="1" applyFill="1" applyBorder="1" applyAlignment="1" applyProtection="1">
      <alignment horizontal="left"/>
      <protection locked="0"/>
    </xf>
    <xf numFmtId="0" fontId="1" fillId="3" borderId="5" xfId="0" applyFont="1" applyFill="1" applyBorder="1" applyAlignment="1" applyProtection="1">
      <alignment horizontal="left"/>
      <protection locked="0"/>
    </xf>
    <xf numFmtId="0" fontId="1" fillId="3" borderId="6" xfId="0" applyFont="1" applyFill="1" applyBorder="1" applyAlignment="1" applyProtection="1">
      <alignment horizontal="left"/>
      <protection locked="0"/>
    </xf>
    <xf numFmtId="0" fontId="2" fillId="0" borderId="2"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1" fillId="0" borderId="0" xfId="0" applyFont="1" applyAlignment="1" applyProtection="1">
      <alignment horizontal="left" vertical="center" wrapText="1"/>
      <protection locked="0"/>
    </xf>
    <xf numFmtId="0" fontId="1" fillId="4" borderId="2" xfId="0" applyFont="1" applyFill="1" applyBorder="1" applyAlignment="1" applyProtection="1">
      <alignment horizontal="center" vertical="center" wrapText="1"/>
      <protection locked="0"/>
    </xf>
    <xf numFmtId="0" fontId="1" fillId="4" borderId="5" xfId="0" applyFont="1" applyFill="1" applyBorder="1" applyAlignment="1" applyProtection="1">
      <alignment horizontal="center" vertical="center" wrapText="1"/>
      <protection locked="0"/>
    </xf>
    <xf numFmtId="0" fontId="1" fillId="4" borderId="6" xfId="0" applyFont="1" applyFill="1" applyBorder="1" applyAlignment="1" applyProtection="1">
      <alignment horizontal="center" vertical="center" wrapText="1"/>
      <protection locked="0"/>
    </xf>
    <xf numFmtId="0" fontId="1" fillId="0" borderId="0" xfId="0" applyFont="1" applyAlignment="1" applyProtection="1">
      <alignment vertical="center" wrapText="1"/>
      <protection locked="0"/>
    </xf>
    <xf numFmtId="0" fontId="2" fillId="0" borderId="1" xfId="0" applyNumberFormat="1" applyFont="1" applyBorder="1" applyAlignment="1" applyProtection="1">
      <alignment horizontal="center" vertical="center"/>
      <protection locked="0"/>
    </xf>
    <xf numFmtId="0" fontId="1" fillId="0" borderId="2" xfId="0" applyFont="1" applyFill="1" applyBorder="1" applyAlignment="1" applyProtection="1">
      <alignment horizontal="left" vertical="center"/>
    </xf>
    <xf numFmtId="0" fontId="1" fillId="0" borderId="5" xfId="0" applyFont="1" applyFill="1" applyBorder="1" applyAlignment="1" applyProtection="1">
      <alignment horizontal="left" vertical="center"/>
    </xf>
    <xf numFmtId="0" fontId="1" fillId="0" borderId="6" xfId="0" applyFont="1" applyFill="1" applyBorder="1" applyAlignment="1" applyProtection="1">
      <alignment horizontal="left" vertical="center"/>
    </xf>
    <xf numFmtId="0" fontId="1" fillId="0" borderId="2" xfId="0" applyFont="1" applyFill="1" applyBorder="1" applyAlignment="1" applyProtection="1">
      <alignment horizontal="left" vertical="center"/>
      <protection locked="0"/>
    </xf>
    <xf numFmtId="0" fontId="1" fillId="0" borderId="5" xfId="0" applyFont="1" applyFill="1" applyBorder="1" applyAlignment="1" applyProtection="1">
      <alignment horizontal="left" vertical="center"/>
      <protection locked="0"/>
    </xf>
    <xf numFmtId="0" fontId="1" fillId="0" borderId="6" xfId="0" applyFont="1" applyFill="1" applyBorder="1" applyAlignment="1" applyProtection="1">
      <alignment horizontal="left" vertical="center"/>
      <protection locked="0"/>
    </xf>
    <xf numFmtId="0" fontId="2" fillId="0" borderId="4"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1" fillId="0" borderId="2" xfId="0" applyFont="1" applyFill="1" applyBorder="1" applyAlignment="1" applyProtection="1">
      <alignment horizontal="center"/>
    </xf>
    <xf numFmtId="0" fontId="1" fillId="0" borderId="6" xfId="0" applyFont="1" applyFill="1" applyBorder="1" applyAlignment="1" applyProtection="1">
      <alignment horizontal="center"/>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10" fontId="2" fillId="0" borderId="1" xfId="0" applyNumberFormat="1" applyFont="1" applyBorder="1" applyAlignment="1" applyProtection="1">
      <alignment horizontal="center" vertical="center"/>
      <protection locked="0"/>
    </xf>
    <xf numFmtId="10" fontId="2" fillId="0" borderId="1" xfId="0" applyNumberFormat="1" applyFont="1" applyBorder="1" applyAlignment="1" applyProtection="1">
      <alignment horizontal="left" vertical="center"/>
      <protection locked="0"/>
    </xf>
    <xf numFmtId="2" fontId="1" fillId="0" borderId="1" xfId="0" applyNumberFormat="1" applyFont="1" applyBorder="1" applyAlignment="1" applyProtection="1">
      <alignment horizontal="center" vertical="center" wrapText="1"/>
    </xf>
    <xf numFmtId="1" fontId="1" fillId="3" borderId="1" xfId="0" applyNumberFormat="1" applyFont="1" applyFill="1" applyBorder="1" applyAlignment="1" applyProtection="1">
      <alignment horizontal="left" vertical="top"/>
      <protection locked="0"/>
    </xf>
    <xf numFmtId="0" fontId="1" fillId="0" borderId="0" xfId="0" applyFont="1" applyAlignment="1" applyProtection="1">
      <alignment wrapText="1"/>
      <protection locked="0"/>
    </xf>
    <xf numFmtId="0" fontId="2" fillId="0" borderId="0" xfId="0" applyFont="1" applyAlignment="1" applyProtection="1">
      <alignment vertical="center"/>
      <protection locked="0"/>
    </xf>
    <xf numFmtId="0" fontId="20" fillId="0" borderId="0" xfId="0" applyFont="1" applyAlignment="1" applyProtection="1">
      <alignment vertical="center"/>
      <protection locked="0"/>
    </xf>
    <xf numFmtId="0" fontId="1" fillId="0" borderId="0" xfId="0" applyFont="1" applyAlignment="1" applyProtection="1">
      <alignment vertical="top" wrapText="1"/>
      <protection locked="0"/>
    </xf>
    <xf numFmtId="0" fontId="1" fillId="0" borderId="1" xfId="0" applyFont="1" applyBorder="1" applyAlignment="1" applyProtection="1">
      <alignment horizontal="center" vertical="center" wrapText="1"/>
      <protection locked="0"/>
    </xf>
    <xf numFmtId="0" fontId="1" fillId="3" borderId="2" xfId="0" applyFont="1" applyFill="1" applyBorder="1" applyAlignment="1" applyProtection="1">
      <alignment horizontal="left" vertical="top"/>
      <protection locked="0"/>
    </xf>
    <xf numFmtId="0" fontId="1" fillId="3" borderId="5" xfId="0" applyFont="1" applyFill="1" applyBorder="1" applyAlignment="1" applyProtection="1">
      <alignment horizontal="left" vertical="top"/>
      <protection locked="0"/>
    </xf>
    <xf numFmtId="0" fontId="1" fillId="3" borderId="6" xfId="0" applyFont="1" applyFill="1" applyBorder="1" applyAlignment="1" applyProtection="1">
      <alignment horizontal="left" vertical="top"/>
      <protection locked="0"/>
    </xf>
    <xf numFmtId="0" fontId="1" fillId="0" borderId="14" xfId="0" applyFont="1" applyBorder="1" applyProtection="1">
      <protection locked="0"/>
    </xf>
    <xf numFmtId="0" fontId="1" fillId="0" borderId="0" xfId="0" applyFont="1" applyProtection="1">
      <protection locked="0"/>
    </xf>
    <xf numFmtId="0" fontId="17" fillId="0" borderId="1" xfId="0" applyFont="1" applyBorder="1" applyAlignment="1" applyProtection="1">
      <alignment horizontal="left" vertical="center" wrapText="1"/>
      <protection locked="0"/>
    </xf>
    <xf numFmtId="0" fontId="14" fillId="8" borderId="1" xfId="0" applyFont="1" applyFill="1" applyBorder="1" applyAlignment="1" applyProtection="1">
      <alignment horizontal="center" vertical="center" wrapText="1"/>
      <protection locked="0"/>
    </xf>
    <xf numFmtId="0" fontId="1" fillId="8" borderId="1" xfId="0" applyFont="1" applyFill="1" applyBorder="1" applyAlignment="1" applyProtection="1">
      <alignment horizontal="center" vertical="center" wrapText="1"/>
      <protection locked="0"/>
    </xf>
    <xf numFmtId="0" fontId="1" fillId="8" borderId="3" xfId="0" applyFont="1" applyFill="1" applyBorder="1" applyAlignment="1" applyProtection="1">
      <alignment horizontal="center" vertical="center" wrapText="1"/>
      <protection locked="0"/>
    </xf>
    <xf numFmtId="0" fontId="1" fillId="0" borderId="0" xfId="0" applyFont="1" applyBorder="1" applyProtection="1">
      <protection locked="0"/>
    </xf>
    <xf numFmtId="0" fontId="1" fillId="0" borderId="14" xfId="0" applyFont="1" applyBorder="1" applyAlignment="1" applyProtection="1">
      <alignment wrapText="1"/>
    </xf>
    <xf numFmtId="0" fontId="1" fillId="0" borderId="0" xfId="0" applyFont="1" applyBorder="1" applyAlignment="1" applyProtection="1">
      <alignment wrapText="1"/>
    </xf>
    <xf numFmtId="0" fontId="1" fillId="0" borderId="0"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top" wrapText="1"/>
      <protection locked="0"/>
    </xf>
    <xf numFmtId="0" fontId="16" fillId="7" borderId="0" xfId="0" applyFont="1" applyFill="1" applyBorder="1" applyAlignment="1" applyProtection="1">
      <alignment vertical="center"/>
      <protection locked="0"/>
    </xf>
    <xf numFmtId="0" fontId="9" fillId="0" borderId="4"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16" fillId="9" borderId="1" xfId="0" applyFont="1" applyFill="1" applyBorder="1" applyAlignment="1" applyProtection="1">
      <alignment horizontal="left" vertical="center"/>
      <protection locked="0"/>
    </xf>
    <xf numFmtId="0" fontId="16" fillId="3" borderId="1" xfId="0" applyFont="1" applyFill="1" applyBorder="1" applyAlignment="1" applyProtection="1">
      <alignment horizontal="left" vertical="center"/>
      <protection locked="0"/>
    </xf>
    <xf numFmtId="0" fontId="16" fillId="7" borderId="14" xfId="0" applyFont="1" applyFill="1" applyBorder="1" applyAlignment="1" applyProtection="1">
      <alignment horizontal="center" vertical="center"/>
      <protection locked="0"/>
    </xf>
    <xf numFmtId="0" fontId="16" fillId="7" borderId="0" xfId="0" applyFont="1" applyFill="1" applyBorder="1" applyAlignment="1" applyProtection="1">
      <alignment horizontal="center" vertical="center"/>
      <protection locked="0"/>
    </xf>
  </cellXfs>
  <cellStyles count="3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Normal" xfId="0" builtinId="0"/>
  </cellStyles>
  <dxfs count="30">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381"/>
  <sheetViews>
    <sheetView tabSelected="1" view="pageLayout" topLeftCell="A280" workbookViewId="0">
      <selection activeCell="V265" sqref="V265"/>
    </sheetView>
  </sheetViews>
  <sheetFormatPr defaultColWidth="9.140625" defaultRowHeight="12.75" x14ac:dyDescent="0.2"/>
  <cols>
    <col min="1" max="1" width="9.28515625" style="1" customWidth="1"/>
    <col min="2" max="2" width="7.140625" style="1" customWidth="1"/>
    <col min="3" max="3" width="7.28515625" style="1" customWidth="1"/>
    <col min="4" max="5" width="4.7109375" style="1" customWidth="1"/>
    <col min="6" max="6" width="4.42578125" style="1" customWidth="1"/>
    <col min="7" max="7" width="8.140625" style="1" customWidth="1"/>
    <col min="8" max="8" width="8.28515625" style="1" customWidth="1"/>
    <col min="9" max="9" width="5.85546875" style="1" customWidth="1"/>
    <col min="10" max="10" width="7.28515625" style="1" customWidth="1"/>
    <col min="11" max="11" width="5.7109375" style="1" customWidth="1"/>
    <col min="12" max="12" width="6.140625" style="1" customWidth="1"/>
    <col min="13" max="13" width="5.42578125" style="1" customWidth="1"/>
    <col min="14" max="18" width="6" style="1" customWidth="1"/>
    <col min="19" max="19" width="6.140625" style="1" customWidth="1"/>
    <col min="20" max="20" width="9.28515625" style="1" customWidth="1"/>
    <col min="21" max="21" width="12.42578125" style="1" customWidth="1"/>
    <col min="22" max="22" width="8.7109375" style="1" customWidth="1"/>
    <col min="23" max="23" width="8.42578125" style="1" customWidth="1"/>
    <col min="24" max="24" width="12.42578125" style="1" customWidth="1"/>
    <col min="25" max="25" width="12.140625" style="1" customWidth="1"/>
    <col min="26" max="16384" width="9.140625" style="1"/>
  </cols>
  <sheetData>
    <row r="1" spans="1:28" ht="15.75" customHeight="1" x14ac:dyDescent="0.2">
      <c r="A1" s="149" t="s">
        <v>133</v>
      </c>
      <c r="B1" s="149"/>
      <c r="C1" s="149"/>
      <c r="D1" s="149"/>
      <c r="E1" s="149"/>
      <c r="F1" s="149"/>
      <c r="G1" s="149"/>
      <c r="H1" s="149"/>
      <c r="I1" s="149"/>
      <c r="J1" s="149"/>
      <c r="K1" s="149"/>
      <c r="M1" s="242" t="s">
        <v>22</v>
      </c>
      <c r="N1" s="242"/>
      <c r="O1" s="242"/>
      <c r="P1" s="242"/>
      <c r="Q1" s="242"/>
      <c r="R1" s="242"/>
      <c r="S1" s="242"/>
      <c r="T1" s="242"/>
      <c r="Y1" s="56"/>
      <c r="Z1" s="56"/>
    </row>
    <row r="2" spans="1:28" ht="6.75" customHeight="1" x14ac:dyDescent="0.25">
      <c r="A2" s="149"/>
      <c r="B2" s="149"/>
      <c r="C2" s="149"/>
      <c r="D2" s="149"/>
      <c r="E2" s="149"/>
      <c r="F2" s="149"/>
      <c r="G2" s="149"/>
      <c r="H2" s="149"/>
      <c r="I2" s="149"/>
      <c r="J2" s="149"/>
      <c r="K2" s="149"/>
      <c r="Y2" s="70"/>
      <c r="Z2" s="71"/>
      <c r="AA2" s="56"/>
      <c r="AB2" s="56"/>
    </row>
    <row r="3" spans="1:28" ht="18" customHeight="1" x14ac:dyDescent="0.25">
      <c r="A3" s="235" t="s">
        <v>114</v>
      </c>
      <c r="B3" s="235"/>
      <c r="C3" s="235"/>
      <c r="D3" s="235"/>
      <c r="E3" s="235"/>
      <c r="F3" s="235"/>
      <c r="G3" s="235"/>
      <c r="H3" s="235"/>
      <c r="I3" s="235"/>
      <c r="J3" s="235"/>
      <c r="K3" s="235"/>
      <c r="M3" s="246"/>
      <c r="N3" s="247"/>
      <c r="O3" s="248" t="s">
        <v>38</v>
      </c>
      <c r="P3" s="249"/>
      <c r="Q3" s="250"/>
      <c r="R3" s="248" t="s">
        <v>39</v>
      </c>
      <c r="S3" s="249"/>
      <c r="T3" s="250"/>
      <c r="U3" s="169" t="str">
        <f>IF(O4&gt;=22,"Corect","Trebuie alocate cel puțin 22 de ore pe săptămână")</f>
        <v>Corect</v>
      </c>
      <c r="V3" s="170"/>
      <c r="W3" s="170"/>
      <c r="X3" s="170"/>
      <c r="Y3" s="71"/>
      <c r="Z3" s="71"/>
      <c r="AA3" s="56"/>
    </row>
    <row r="4" spans="1:28" ht="17.25" customHeight="1" x14ac:dyDescent="0.25">
      <c r="A4" s="235" t="s">
        <v>135</v>
      </c>
      <c r="B4" s="235"/>
      <c r="C4" s="235"/>
      <c r="D4" s="235"/>
      <c r="E4" s="235"/>
      <c r="F4" s="235"/>
      <c r="G4" s="235"/>
      <c r="H4" s="235"/>
      <c r="I4" s="235"/>
      <c r="J4" s="235"/>
      <c r="K4" s="235"/>
      <c r="M4" s="171" t="s">
        <v>15</v>
      </c>
      <c r="N4" s="173"/>
      <c r="O4" s="262">
        <f>N50</f>
        <v>24</v>
      </c>
      <c r="P4" s="263"/>
      <c r="Q4" s="264"/>
      <c r="R4" s="262">
        <f>N71</f>
        <v>23</v>
      </c>
      <c r="S4" s="263"/>
      <c r="T4" s="264"/>
      <c r="U4" s="169" t="str">
        <f>IF(R4&gt;=22,"Corect","Trebuie alocate cel puțin 22 de ore pe săptămână")</f>
        <v>Corect</v>
      </c>
      <c r="V4" s="170"/>
      <c r="W4" s="170"/>
      <c r="X4" s="170"/>
      <c r="Y4" s="71"/>
      <c r="Z4" s="71"/>
      <c r="AA4" s="56"/>
      <c r="AB4" s="56"/>
    </row>
    <row r="5" spans="1:28" ht="16.5" customHeight="1" x14ac:dyDescent="0.25">
      <c r="A5" s="235"/>
      <c r="B5" s="235"/>
      <c r="C5" s="235"/>
      <c r="D5" s="235"/>
      <c r="E5" s="235"/>
      <c r="F5" s="235"/>
      <c r="G5" s="235"/>
      <c r="H5" s="235"/>
      <c r="I5" s="235"/>
      <c r="J5" s="235"/>
      <c r="K5" s="235"/>
      <c r="M5" s="171" t="s">
        <v>16</v>
      </c>
      <c r="N5" s="173"/>
      <c r="O5" s="262">
        <f>N92</f>
        <v>23</v>
      </c>
      <c r="P5" s="263"/>
      <c r="Q5" s="264"/>
      <c r="R5" s="262">
        <f>N109</f>
        <v>27</v>
      </c>
      <c r="S5" s="263"/>
      <c r="T5" s="264"/>
      <c r="U5" s="169" t="str">
        <f>IF(O5&gt;=22,"Corect","Trebuie alocate cel puțin 22 de ore pe săptămână")</f>
        <v>Corect</v>
      </c>
      <c r="V5" s="170"/>
      <c r="W5" s="170"/>
      <c r="X5" s="170"/>
      <c r="Y5" s="71"/>
      <c r="Z5" s="71"/>
      <c r="AA5" s="56"/>
    </row>
    <row r="6" spans="1:28" ht="15" customHeight="1" x14ac:dyDescent="0.25">
      <c r="A6" s="261" t="s">
        <v>271</v>
      </c>
      <c r="B6" s="261"/>
      <c r="C6" s="261"/>
      <c r="D6" s="261"/>
      <c r="E6" s="261"/>
      <c r="F6" s="261"/>
      <c r="G6" s="261"/>
      <c r="H6" s="261"/>
      <c r="I6" s="261"/>
      <c r="J6" s="261"/>
      <c r="K6" s="261"/>
      <c r="M6" s="171" t="s">
        <v>17</v>
      </c>
      <c r="N6" s="173"/>
      <c r="O6" s="262">
        <f>N126</f>
        <v>23</v>
      </c>
      <c r="P6" s="263"/>
      <c r="Q6" s="264"/>
      <c r="R6" s="262">
        <f>N143</f>
        <v>24</v>
      </c>
      <c r="S6" s="263"/>
      <c r="T6" s="264"/>
      <c r="U6" s="169" t="str">
        <f>IF(R5&gt;=22,"Corect","Trebuie alocate cel puțin 22 de ore pe săptămână")</f>
        <v>Corect</v>
      </c>
      <c r="V6" s="170"/>
      <c r="W6" s="170"/>
      <c r="X6" s="170"/>
      <c r="Y6" s="71"/>
      <c r="Z6" s="71"/>
      <c r="AA6" s="56"/>
    </row>
    <row r="7" spans="1:28" ht="18" customHeight="1" x14ac:dyDescent="0.25">
      <c r="A7" s="265" t="s">
        <v>269</v>
      </c>
      <c r="B7" s="265"/>
      <c r="C7" s="265"/>
      <c r="D7" s="265"/>
      <c r="E7" s="265"/>
      <c r="F7" s="265"/>
      <c r="G7" s="265"/>
      <c r="H7" s="265"/>
      <c r="I7" s="265"/>
      <c r="J7" s="265"/>
      <c r="K7" s="265"/>
      <c r="M7" s="126"/>
      <c r="N7" s="126"/>
      <c r="O7" s="126"/>
      <c r="P7" s="126"/>
      <c r="Q7" s="126"/>
      <c r="R7" s="126"/>
      <c r="S7" s="126"/>
      <c r="T7" s="126"/>
      <c r="U7" s="169" t="str">
        <f>IF(O6&gt;=22,"Corect","Trebuie alocate cel puțin 22 de ore pe săptămână")</f>
        <v>Corect</v>
      </c>
      <c r="V7" s="170"/>
      <c r="W7" s="170"/>
      <c r="X7" s="170"/>
      <c r="Y7" s="71"/>
      <c r="Z7" s="71"/>
      <c r="AA7" s="56"/>
    </row>
    <row r="8" spans="1:28" ht="18.75" customHeight="1" x14ac:dyDescent="0.25">
      <c r="A8" s="244" t="s">
        <v>270</v>
      </c>
      <c r="B8" s="244"/>
      <c r="C8" s="244"/>
      <c r="D8" s="244"/>
      <c r="E8" s="244"/>
      <c r="F8" s="244"/>
      <c r="G8" s="244"/>
      <c r="H8" s="244"/>
      <c r="I8" s="244"/>
      <c r="J8" s="244"/>
      <c r="K8" s="244"/>
      <c r="M8" s="261" t="s">
        <v>272</v>
      </c>
      <c r="N8" s="261"/>
      <c r="O8" s="261"/>
      <c r="P8" s="261"/>
      <c r="Q8" s="261"/>
      <c r="R8" s="261"/>
      <c r="S8" s="261"/>
      <c r="T8" s="261"/>
      <c r="U8" s="169" t="str">
        <f>IF(R6&gt;=22,"Corect","Trebuie alocate cel puțin 22 de ore pe săptămână")</f>
        <v>Corect</v>
      </c>
      <c r="V8" s="170"/>
      <c r="W8" s="170"/>
      <c r="X8" s="170"/>
      <c r="Y8" s="71"/>
      <c r="Z8" s="71"/>
      <c r="AA8" s="56"/>
    </row>
    <row r="9" spans="1:28" ht="15" customHeight="1" x14ac:dyDescent="0.25">
      <c r="A9" s="244" t="s">
        <v>136</v>
      </c>
      <c r="B9" s="244"/>
      <c r="C9" s="244"/>
      <c r="D9" s="244"/>
      <c r="E9" s="244"/>
      <c r="F9" s="244"/>
      <c r="G9" s="244"/>
      <c r="H9" s="244"/>
      <c r="I9" s="244"/>
      <c r="J9" s="244"/>
      <c r="K9" s="244"/>
      <c r="M9" s="261"/>
      <c r="N9" s="261"/>
      <c r="O9" s="261"/>
      <c r="P9" s="261"/>
      <c r="Q9" s="261"/>
      <c r="R9" s="261"/>
      <c r="S9" s="261"/>
      <c r="T9" s="261"/>
      <c r="Y9" s="71"/>
      <c r="Z9" s="71"/>
    </row>
    <row r="10" spans="1:28" ht="16.5" customHeight="1" x14ac:dyDescent="0.25">
      <c r="A10" s="244" t="s">
        <v>19</v>
      </c>
      <c r="B10" s="244"/>
      <c r="C10" s="244"/>
      <c r="D10" s="244"/>
      <c r="E10" s="244"/>
      <c r="F10" s="244"/>
      <c r="G10" s="244"/>
      <c r="H10" s="244"/>
      <c r="I10" s="244"/>
      <c r="J10" s="244"/>
      <c r="K10" s="244"/>
      <c r="M10" s="261"/>
      <c r="N10" s="261"/>
      <c r="O10" s="261"/>
      <c r="P10" s="261"/>
      <c r="Q10" s="261"/>
      <c r="R10" s="261"/>
      <c r="S10" s="261"/>
      <c r="T10" s="261"/>
      <c r="U10" s="139" t="s">
        <v>132</v>
      </c>
      <c r="V10" s="139"/>
      <c r="W10" s="139"/>
      <c r="X10" s="139"/>
      <c r="Y10" s="71"/>
      <c r="Z10" s="71"/>
    </row>
    <row r="11" spans="1:28" ht="15" x14ac:dyDescent="0.25">
      <c r="A11" s="244" t="s">
        <v>20</v>
      </c>
      <c r="B11" s="244"/>
      <c r="C11" s="244"/>
      <c r="D11" s="244"/>
      <c r="E11" s="244"/>
      <c r="F11" s="244"/>
      <c r="G11" s="244"/>
      <c r="H11" s="244"/>
      <c r="I11" s="244"/>
      <c r="J11" s="244"/>
      <c r="K11" s="244"/>
      <c r="M11" s="261"/>
      <c r="N11" s="261"/>
      <c r="O11" s="261"/>
      <c r="P11" s="261"/>
      <c r="Q11" s="261"/>
      <c r="R11" s="261"/>
      <c r="S11" s="261"/>
      <c r="T11" s="261"/>
      <c r="U11" s="139"/>
      <c r="V11" s="139"/>
      <c r="W11" s="139"/>
      <c r="X11" s="139"/>
      <c r="Y11" s="71"/>
      <c r="Z11" s="71"/>
    </row>
    <row r="12" spans="1:28" ht="15" x14ac:dyDescent="0.25">
      <c r="A12" s="244"/>
      <c r="B12" s="244"/>
      <c r="C12" s="244"/>
      <c r="D12" s="244"/>
      <c r="E12" s="244"/>
      <c r="F12" s="244"/>
      <c r="G12" s="244"/>
      <c r="H12" s="244"/>
      <c r="I12" s="244"/>
      <c r="J12" s="244"/>
      <c r="K12" s="244"/>
      <c r="M12" s="254" t="s">
        <v>23</v>
      </c>
      <c r="N12" s="254"/>
      <c r="O12" s="254"/>
      <c r="P12" s="254"/>
      <c r="Q12" s="254"/>
      <c r="R12" s="254"/>
      <c r="S12" s="254"/>
      <c r="T12" s="254"/>
      <c r="U12" s="139"/>
      <c r="V12" s="139"/>
      <c r="W12" s="139"/>
      <c r="X12" s="139"/>
      <c r="Y12" s="71"/>
      <c r="Z12" s="71"/>
    </row>
    <row r="13" spans="1:28" ht="15" customHeight="1" x14ac:dyDescent="0.25">
      <c r="A13" s="285" t="s">
        <v>0</v>
      </c>
      <c r="B13" s="285"/>
      <c r="C13" s="285"/>
      <c r="D13" s="285"/>
      <c r="E13" s="285"/>
      <c r="F13" s="285"/>
      <c r="G13" s="285"/>
      <c r="H13" s="285"/>
      <c r="I13" s="285"/>
      <c r="J13" s="285"/>
      <c r="K13" s="285"/>
      <c r="M13" s="301" t="s">
        <v>273</v>
      </c>
      <c r="N13" s="301"/>
      <c r="O13" s="301"/>
      <c r="P13" s="301"/>
      <c r="Q13" s="301"/>
      <c r="R13" s="301"/>
      <c r="S13" s="301"/>
      <c r="T13" s="301"/>
      <c r="U13" s="139"/>
      <c r="V13" s="139"/>
      <c r="W13" s="139"/>
      <c r="X13" s="139"/>
      <c r="Y13" s="71"/>
      <c r="Z13" s="71"/>
    </row>
    <row r="14" spans="1:28" ht="12.75" customHeight="1" x14ac:dyDescent="0.25">
      <c r="A14" s="285" t="s">
        <v>1</v>
      </c>
      <c r="B14" s="285"/>
      <c r="C14" s="285"/>
      <c r="D14" s="285"/>
      <c r="E14" s="285"/>
      <c r="F14" s="285"/>
      <c r="G14" s="285"/>
      <c r="H14" s="285"/>
      <c r="I14" s="285"/>
      <c r="J14" s="285"/>
      <c r="K14" s="285"/>
      <c r="M14" s="301"/>
      <c r="N14" s="301"/>
      <c r="O14" s="301"/>
      <c r="P14" s="301"/>
      <c r="Q14" s="301"/>
      <c r="R14" s="301"/>
      <c r="S14" s="301"/>
      <c r="T14" s="301"/>
      <c r="U14" s="139"/>
      <c r="V14" s="139"/>
      <c r="W14" s="139"/>
      <c r="X14" s="139"/>
      <c r="Y14" s="71"/>
      <c r="Z14" s="71"/>
    </row>
    <row r="15" spans="1:28" ht="15" customHeight="1" x14ac:dyDescent="0.2">
      <c r="A15" s="245" t="s">
        <v>258</v>
      </c>
      <c r="B15" s="245"/>
      <c r="C15" s="245"/>
      <c r="D15" s="245"/>
      <c r="E15" s="245"/>
      <c r="F15" s="245"/>
      <c r="G15" s="245"/>
      <c r="H15" s="245"/>
      <c r="I15" s="245"/>
      <c r="J15" s="245"/>
      <c r="K15" s="245"/>
      <c r="M15" s="302" t="s">
        <v>274</v>
      </c>
      <c r="N15" s="302"/>
      <c r="O15" s="302"/>
      <c r="P15" s="302"/>
      <c r="Q15" s="302"/>
      <c r="R15" s="302"/>
      <c r="S15" s="302"/>
      <c r="T15" s="302"/>
      <c r="U15" s="139"/>
      <c r="V15" s="139"/>
      <c r="W15" s="139"/>
      <c r="X15" s="139"/>
      <c r="Y15" s="57"/>
      <c r="Z15" s="57"/>
    </row>
    <row r="16" spans="1:28" ht="15" customHeight="1" x14ac:dyDescent="0.2">
      <c r="A16" s="286" t="s">
        <v>259</v>
      </c>
      <c r="B16" s="245"/>
      <c r="C16" s="245"/>
      <c r="D16" s="245"/>
      <c r="E16" s="245"/>
      <c r="F16" s="245"/>
      <c r="G16" s="245"/>
      <c r="H16" s="245"/>
      <c r="I16" s="245"/>
      <c r="J16" s="245"/>
      <c r="K16" s="245"/>
      <c r="M16" s="302"/>
      <c r="N16" s="302"/>
      <c r="O16" s="302"/>
      <c r="P16" s="302"/>
      <c r="Q16" s="302"/>
      <c r="R16" s="302"/>
      <c r="S16" s="302"/>
      <c r="T16" s="302"/>
      <c r="U16" s="57"/>
      <c r="V16" s="57"/>
      <c r="W16" s="57"/>
      <c r="X16" s="57"/>
      <c r="Y16" s="57"/>
      <c r="Z16" s="57"/>
    </row>
    <row r="17" spans="1:26" ht="15" customHeight="1" x14ac:dyDescent="0.2">
      <c r="A17" s="245" t="s">
        <v>260</v>
      </c>
      <c r="B17" s="245"/>
      <c r="C17" s="245"/>
      <c r="D17" s="245"/>
      <c r="E17" s="245"/>
      <c r="F17" s="245"/>
      <c r="G17" s="245"/>
      <c r="H17" s="245"/>
      <c r="I17" s="245"/>
      <c r="J17" s="245"/>
      <c r="K17" s="245"/>
      <c r="M17" s="301" t="s">
        <v>275</v>
      </c>
      <c r="N17" s="301"/>
      <c r="O17" s="301"/>
      <c r="P17" s="301"/>
      <c r="Q17" s="301"/>
      <c r="R17" s="301"/>
      <c r="S17" s="301"/>
      <c r="T17" s="301"/>
      <c r="U17" s="304" t="s">
        <v>277</v>
      </c>
      <c r="V17" s="304"/>
      <c r="W17" s="304"/>
      <c r="X17" s="304"/>
      <c r="Y17" s="57"/>
      <c r="Z17" s="57"/>
    </row>
    <row r="18" spans="1:26" ht="14.25" customHeight="1" x14ac:dyDescent="0.2">
      <c r="A18" s="244" t="s">
        <v>80</v>
      </c>
      <c r="B18" s="244"/>
      <c r="C18" s="244"/>
      <c r="D18" s="244"/>
      <c r="E18" s="244"/>
      <c r="F18" s="244"/>
      <c r="G18" s="244"/>
      <c r="H18" s="244"/>
      <c r="I18" s="244"/>
      <c r="J18" s="244"/>
      <c r="K18" s="244"/>
      <c r="M18" s="301"/>
      <c r="N18" s="301"/>
      <c r="O18" s="301"/>
      <c r="P18" s="301"/>
      <c r="Q18" s="301"/>
      <c r="R18" s="301"/>
      <c r="S18" s="301"/>
      <c r="T18" s="301"/>
      <c r="U18" s="57"/>
      <c r="V18" s="57"/>
      <c r="W18" s="57"/>
      <c r="X18" s="57"/>
      <c r="Y18" s="57"/>
      <c r="Z18" s="57"/>
    </row>
    <row r="19" spans="1:26" ht="15" customHeight="1" x14ac:dyDescent="0.2">
      <c r="A19" s="244" t="s">
        <v>115</v>
      </c>
      <c r="B19" s="244"/>
      <c r="C19" s="244"/>
      <c r="D19" s="244"/>
      <c r="E19" s="244"/>
      <c r="F19" s="244"/>
      <c r="G19" s="244"/>
      <c r="H19" s="244"/>
      <c r="I19" s="244"/>
      <c r="J19" s="244"/>
      <c r="K19" s="244"/>
      <c r="M19" s="303" t="s">
        <v>276</v>
      </c>
      <c r="N19" s="303"/>
      <c r="O19" s="303"/>
      <c r="P19" s="303"/>
      <c r="Q19" s="303"/>
      <c r="R19" s="303"/>
      <c r="S19" s="303"/>
      <c r="T19" s="303"/>
      <c r="U19" s="57"/>
      <c r="V19" s="57"/>
      <c r="W19" s="57"/>
      <c r="X19" s="57"/>
      <c r="Y19" s="57"/>
      <c r="Z19" s="57"/>
    </row>
    <row r="20" spans="1:26" s="50" customFormat="1" ht="15" customHeight="1" x14ac:dyDescent="0.2">
      <c r="A20" s="244" t="s">
        <v>2</v>
      </c>
      <c r="B20" s="244"/>
      <c r="C20" s="244"/>
      <c r="D20" s="244"/>
      <c r="E20" s="244"/>
      <c r="F20" s="244"/>
      <c r="G20" s="244"/>
      <c r="H20" s="244"/>
      <c r="I20" s="244"/>
      <c r="J20" s="244"/>
      <c r="K20" s="244"/>
      <c r="M20" s="303"/>
      <c r="N20" s="303"/>
      <c r="O20" s="303"/>
      <c r="P20" s="303"/>
      <c r="Q20" s="303"/>
      <c r="R20" s="303"/>
      <c r="S20" s="303"/>
      <c r="T20" s="303"/>
      <c r="U20" s="57"/>
      <c r="V20" s="57"/>
      <c r="W20" s="57"/>
      <c r="X20" s="57"/>
      <c r="Y20" s="57"/>
      <c r="Z20" s="57"/>
    </row>
    <row r="21" spans="1:26" s="35" customFormat="1" ht="6.75" customHeight="1" x14ac:dyDescent="0.2">
      <c r="A21" s="34"/>
      <c r="B21" s="34"/>
      <c r="C21" s="34"/>
      <c r="D21" s="34"/>
      <c r="E21" s="34"/>
      <c r="F21" s="34"/>
      <c r="G21" s="34"/>
      <c r="H21" s="34"/>
      <c r="I21" s="34"/>
      <c r="J21" s="34"/>
      <c r="K21" s="34"/>
      <c r="M21" s="261" t="s">
        <v>134</v>
      </c>
      <c r="N21" s="261"/>
      <c r="O21" s="261"/>
      <c r="P21" s="261"/>
      <c r="Q21" s="261"/>
      <c r="R21" s="261"/>
      <c r="S21" s="261"/>
      <c r="T21" s="261"/>
      <c r="U21" s="57"/>
      <c r="V21" s="57"/>
      <c r="W21" s="57"/>
      <c r="X21" s="57"/>
      <c r="Y21" s="57"/>
      <c r="Z21" s="57"/>
    </row>
    <row r="22" spans="1:26" ht="7.5" customHeight="1" x14ac:dyDescent="0.2">
      <c r="A22" s="265" t="s">
        <v>81</v>
      </c>
      <c r="B22" s="265"/>
      <c r="C22" s="265"/>
      <c r="D22" s="265"/>
      <c r="E22" s="265"/>
      <c r="F22" s="265"/>
      <c r="G22" s="265"/>
      <c r="H22" s="265"/>
      <c r="I22" s="265"/>
      <c r="J22" s="265"/>
      <c r="K22" s="265"/>
      <c r="M22" s="261"/>
      <c r="N22" s="261"/>
      <c r="O22" s="261"/>
      <c r="P22" s="261"/>
      <c r="Q22" s="261"/>
      <c r="R22" s="261"/>
      <c r="S22" s="261"/>
      <c r="T22" s="261"/>
      <c r="U22" s="57"/>
      <c r="V22" s="57"/>
      <c r="W22" s="57"/>
      <c r="X22" s="57"/>
      <c r="Y22" s="57"/>
      <c r="Z22" s="57"/>
    </row>
    <row r="23" spans="1:26" ht="15" customHeight="1" x14ac:dyDescent="0.2">
      <c r="A23" s="265"/>
      <c r="B23" s="265"/>
      <c r="C23" s="265"/>
      <c r="D23" s="265"/>
      <c r="E23" s="265"/>
      <c r="F23" s="265"/>
      <c r="G23" s="265"/>
      <c r="H23" s="265"/>
      <c r="I23" s="265"/>
      <c r="J23" s="265"/>
      <c r="K23" s="265"/>
      <c r="M23" s="261"/>
      <c r="N23" s="261"/>
      <c r="O23" s="261"/>
      <c r="P23" s="261"/>
      <c r="Q23" s="261"/>
      <c r="R23" s="261"/>
      <c r="S23" s="261"/>
      <c r="T23" s="261"/>
      <c r="U23" s="57"/>
      <c r="V23" s="57"/>
      <c r="W23" s="57"/>
      <c r="X23" s="57"/>
      <c r="Y23" s="57"/>
      <c r="Z23" s="57"/>
    </row>
    <row r="24" spans="1:26" ht="15" customHeight="1" x14ac:dyDescent="0.2">
      <c r="A24" s="265"/>
      <c r="B24" s="265"/>
      <c r="C24" s="265"/>
      <c r="D24" s="265"/>
      <c r="E24" s="265"/>
      <c r="F24" s="265"/>
      <c r="G24" s="265"/>
      <c r="H24" s="265"/>
      <c r="I24" s="265"/>
      <c r="J24" s="265"/>
      <c r="K24" s="265"/>
      <c r="M24" s="261"/>
      <c r="N24" s="261"/>
      <c r="O24" s="261"/>
      <c r="P24" s="261"/>
      <c r="Q24" s="261"/>
      <c r="R24" s="261"/>
      <c r="S24" s="261"/>
      <c r="T24" s="261"/>
      <c r="U24" s="57"/>
      <c r="V24" s="57"/>
      <c r="W24" s="57"/>
      <c r="X24" s="57"/>
      <c r="Y24" s="57"/>
      <c r="Z24" s="57"/>
    </row>
    <row r="25" spans="1:26" ht="17.25" customHeight="1" x14ac:dyDescent="0.2">
      <c r="A25" s="265"/>
      <c r="B25" s="265"/>
      <c r="C25" s="265"/>
      <c r="D25" s="265"/>
      <c r="E25" s="265"/>
      <c r="F25" s="265"/>
      <c r="G25" s="265"/>
      <c r="H25" s="265"/>
      <c r="I25" s="265"/>
      <c r="J25" s="265"/>
      <c r="K25" s="265"/>
      <c r="M25" s="261"/>
      <c r="N25" s="261"/>
      <c r="O25" s="261"/>
      <c r="P25" s="261"/>
      <c r="Q25" s="261"/>
      <c r="R25" s="261"/>
      <c r="S25" s="261"/>
      <c r="T25" s="261"/>
      <c r="U25" s="57"/>
      <c r="V25" s="57"/>
      <c r="W25" s="57"/>
      <c r="X25" s="57"/>
      <c r="Y25" s="57"/>
      <c r="Z25" s="57"/>
    </row>
    <row r="26" spans="1:26" ht="6" customHeight="1" x14ac:dyDescent="0.2">
      <c r="A26" s="2"/>
      <c r="B26" s="2"/>
      <c r="C26" s="2"/>
      <c r="D26" s="2"/>
      <c r="E26" s="2"/>
      <c r="F26" s="2"/>
      <c r="G26" s="2"/>
      <c r="H26" s="2"/>
      <c r="I26" s="2"/>
      <c r="J26" s="2"/>
      <c r="K26" s="2"/>
      <c r="M26" s="3"/>
      <c r="N26" s="3"/>
      <c r="O26" s="3"/>
      <c r="P26" s="3"/>
      <c r="Q26" s="3"/>
      <c r="R26" s="3"/>
      <c r="U26" s="57"/>
      <c r="V26" s="57"/>
      <c r="W26" s="57"/>
      <c r="X26" s="57"/>
      <c r="Y26" s="57"/>
      <c r="Z26" s="57"/>
    </row>
    <row r="27" spans="1:26" x14ac:dyDescent="0.2">
      <c r="A27" s="151" t="s">
        <v>18</v>
      </c>
      <c r="B27" s="151"/>
      <c r="C27" s="151"/>
      <c r="D27" s="151"/>
      <c r="E27" s="151"/>
      <c r="F27" s="151"/>
      <c r="G27" s="151"/>
      <c r="M27" s="287" t="s">
        <v>261</v>
      </c>
      <c r="N27" s="287"/>
      <c r="O27" s="287"/>
      <c r="P27" s="287"/>
      <c r="Q27" s="287"/>
      <c r="R27" s="287"/>
      <c r="S27" s="287"/>
      <c r="T27" s="287"/>
      <c r="U27" s="57"/>
      <c r="V27" s="57"/>
      <c r="W27" s="57"/>
      <c r="X27" s="57"/>
      <c r="Y27" s="57"/>
      <c r="Z27" s="57"/>
    </row>
    <row r="28" spans="1:26" ht="26.25" customHeight="1" x14ac:dyDescent="0.2">
      <c r="A28" s="4"/>
      <c r="B28" s="248" t="s">
        <v>3</v>
      </c>
      <c r="C28" s="250"/>
      <c r="D28" s="248" t="s">
        <v>4</v>
      </c>
      <c r="E28" s="249"/>
      <c r="F28" s="250"/>
      <c r="G28" s="221" t="s">
        <v>21</v>
      </c>
      <c r="H28" s="221" t="s">
        <v>11</v>
      </c>
      <c r="I28" s="248" t="s">
        <v>5</v>
      </c>
      <c r="J28" s="249"/>
      <c r="K28" s="250"/>
      <c r="M28" s="287"/>
      <c r="N28" s="287"/>
      <c r="O28" s="287"/>
      <c r="P28" s="287"/>
      <c r="Q28" s="287"/>
      <c r="R28" s="287"/>
      <c r="S28" s="287"/>
      <c r="T28" s="287"/>
    </row>
    <row r="29" spans="1:26" ht="14.25" customHeight="1" x14ac:dyDescent="0.2">
      <c r="A29" s="4"/>
      <c r="B29" s="46" t="s">
        <v>6</v>
      </c>
      <c r="C29" s="46" t="s">
        <v>7</v>
      </c>
      <c r="D29" s="46" t="s">
        <v>8</v>
      </c>
      <c r="E29" s="46" t="s">
        <v>9</v>
      </c>
      <c r="F29" s="46" t="s">
        <v>10</v>
      </c>
      <c r="G29" s="222"/>
      <c r="H29" s="222"/>
      <c r="I29" s="46" t="s">
        <v>12</v>
      </c>
      <c r="J29" s="46" t="s">
        <v>13</v>
      </c>
      <c r="K29" s="46" t="s">
        <v>14</v>
      </c>
      <c r="M29" s="287"/>
      <c r="N29" s="287"/>
      <c r="O29" s="287"/>
      <c r="P29" s="287"/>
      <c r="Q29" s="287"/>
      <c r="R29" s="287"/>
      <c r="S29" s="287"/>
      <c r="T29" s="287"/>
    </row>
    <row r="30" spans="1:26" ht="17.25" customHeight="1" x14ac:dyDescent="0.2">
      <c r="A30" s="48" t="s">
        <v>15</v>
      </c>
      <c r="B30" s="47">
        <v>14</v>
      </c>
      <c r="C30" s="47">
        <v>14</v>
      </c>
      <c r="D30" s="22">
        <v>3</v>
      </c>
      <c r="E30" s="22">
        <v>3</v>
      </c>
      <c r="F30" s="22">
        <v>2</v>
      </c>
      <c r="G30" s="22"/>
      <c r="H30" s="30" t="s">
        <v>137</v>
      </c>
      <c r="I30" s="22">
        <v>2</v>
      </c>
      <c r="J30" s="22">
        <v>1</v>
      </c>
      <c r="K30" s="22">
        <v>13</v>
      </c>
      <c r="L30" s="31"/>
      <c r="M30" s="287"/>
      <c r="N30" s="287"/>
      <c r="O30" s="287"/>
      <c r="P30" s="287"/>
      <c r="Q30" s="287"/>
      <c r="R30" s="287"/>
      <c r="S30" s="287"/>
      <c r="T30" s="287"/>
      <c r="U30" s="181" t="str">
        <f t="shared" ref="U30" si="0">IF(SUM(B30:K30)=52,"Corect","Suma trebuie să fie 52")</f>
        <v>Corect</v>
      </c>
      <c r="V30" s="181"/>
    </row>
    <row r="31" spans="1:26" ht="15" customHeight="1" x14ac:dyDescent="0.2">
      <c r="A31" s="48" t="s">
        <v>16</v>
      </c>
      <c r="B31" s="47">
        <v>14</v>
      </c>
      <c r="C31" s="47">
        <v>14</v>
      </c>
      <c r="D31" s="22">
        <v>3</v>
      </c>
      <c r="E31" s="22">
        <v>3</v>
      </c>
      <c r="F31" s="22">
        <v>2</v>
      </c>
      <c r="G31" s="22"/>
      <c r="H31" s="30" t="s">
        <v>137</v>
      </c>
      <c r="I31" s="22">
        <v>2</v>
      </c>
      <c r="J31" s="22">
        <v>1</v>
      </c>
      <c r="K31" s="22">
        <v>13</v>
      </c>
      <c r="M31" s="287"/>
      <c r="N31" s="287"/>
      <c r="O31" s="287"/>
      <c r="P31" s="287"/>
      <c r="Q31" s="287"/>
      <c r="R31" s="287"/>
      <c r="S31" s="287"/>
      <c r="T31" s="287"/>
      <c r="U31" s="181" t="str">
        <f t="shared" ref="U31:U32" si="1">IF(SUM(B31:K31)=52,"Corect","Suma trebuie să fie 52")</f>
        <v>Corect</v>
      </c>
      <c r="V31" s="181"/>
    </row>
    <row r="32" spans="1:26" ht="15.75" customHeight="1" x14ac:dyDescent="0.2">
      <c r="A32" s="49" t="s">
        <v>17</v>
      </c>
      <c r="B32" s="47">
        <v>14</v>
      </c>
      <c r="C32" s="47">
        <v>12</v>
      </c>
      <c r="D32" s="22">
        <v>3</v>
      </c>
      <c r="E32" s="22">
        <v>5</v>
      </c>
      <c r="F32" s="22">
        <v>2</v>
      </c>
      <c r="G32" s="22"/>
      <c r="H32" s="30" t="s">
        <v>137</v>
      </c>
      <c r="I32" s="22">
        <v>2</v>
      </c>
      <c r="J32" s="22">
        <v>1</v>
      </c>
      <c r="K32" s="22">
        <v>13</v>
      </c>
      <c r="M32" s="287"/>
      <c r="N32" s="287"/>
      <c r="O32" s="287"/>
      <c r="P32" s="287"/>
      <c r="Q32" s="287"/>
      <c r="R32" s="287"/>
      <c r="S32" s="287"/>
      <c r="T32" s="287"/>
      <c r="U32" s="181" t="str">
        <f t="shared" si="1"/>
        <v>Corect</v>
      </c>
      <c r="V32" s="181"/>
    </row>
    <row r="33" spans="1:25" ht="21" customHeight="1" x14ac:dyDescent="0.2">
      <c r="A33" s="6"/>
      <c r="B33" s="6"/>
      <c r="C33" s="6"/>
      <c r="D33" s="6"/>
      <c r="E33" s="6"/>
      <c r="F33" s="6"/>
      <c r="G33" s="6"/>
      <c r="M33" s="287"/>
      <c r="N33" s="287"/>
      <c r="O33" s="287"/>
      <c r="P33" s="287"/>
      <c r="Q33" s="287"/>
      <c r="R33" s="287"/>
      <c r="S33" s="287"/>
      <c r="T33" s="287"/>
    </row>
    <row r="34" spans="1:25" ht="4.5" customHeight="1" x14ac:dyDescent="0.2">
      <c r="B34" s="2"/>
      <c r="C34" s="2"/>
      <c r="D34" s="2"/>
      <c r="E34" s="2"/>
      <c r="F34" s="2"/>
      <c r="G34" s="2"/>
      <c r="M34" s="7"/>
      <c r="N34" s="7"/>
      <c r="O34" s="7"/>
      <c r="P34" s="7"/>
      <c r="Q34" s="7"/>
      <c r="R34" s="7"/>
      <c r="S34" s="7"/>
    </row>
    <row r="35" spans="1:25" ht="17.25" customHeight="1" x14ac:dyDescent="0.2">
      <c r="A35" s="243" t="s">
        <v>24</v>
      </c>
      <c r="B35" s="233"/>
      <c r="C35" s="233"/>
      <c r="D35" s="233"/>
      <c r="E35" s="233"/>
      <c r="F35" s="233"/>
      <c r="G35" s="233"/>
      <c r="H35" s="233"/>
      <c r="I35" s="233"/>
      <c r="J35" s="233"/>
      <c r="K35" s="233"/>
      <c r="L35" s="233"/>
      <c r="M35" s="233"/>
      <c r="N35" s="233"/>
      <c r="O35" s="233"/>
      <c r="P35" s="233"/>
      <c r="Q35" s="233"/>
      <c r="R35" s="233"/>
      <c r="S35" s="233"/>
      <c r="T35" s="233"/>
    </row>
    <row r="36" spans="1:25" ht="2.25" hidden="1" customHeight="1" x14ac:dyDescent="0.2">
      <c r="N36" s="8"/>
      <c r="O36" s="9" t="s">
        <v>40</v>
      </c>
      <c r="P36" s="9" t="s">
        <v>120</v>
      </c>
      <c r="Q36" s="9" t="s">
        <v>41</v>
      </c>
      <c r="R36" s="9" t="s">
        <v>42</v>
      </c>
      <c r="S36" s="9"/>
      <c r="T36" s="9"/>
    </row>
    <row r="37" spans="1:25" ht="17.25" customHeight="1" x14ac:dyDescent="0.2">
      <c r="A37" s="150" t="s">
        <v>45</v>
      </c>
      <c r="B37" s="150"/>
      <c r="C37" s="150"/>
      <c r="D37" s="150"/>
      <c r="E37" s="150"/>
      <c r="F37" s="150"/>
      <c r="G37" s="150"/>
      <c r="H37" s="150"/>
      <c r="I37" s="150"/>
      <c r="J37" s="150"/>
      <c r="K37" s="150"/>
      <c r="L37" s="150"/>
      <c r="M37" s="150"/>
      <c r="N37" s="150"/>
      <c r="O37" s="150"/>
      <c r="P37" s="150"/>
      <c r="Q37" s="150"/>
      <c r="R37" s="150"/>
      <c r="S37" s="150"/>
      <c r="T37" s="150"/>
    </row>
    <row r="38" spans="1:25" ht="25.5" customHeight="1" x14ac:dyDescent="0.2">
      <c r="A38" s="213" t="s">
        <v>30</v>
      </c>
      <c r="B38" s="215" t="s">
        <v>29</v>
      </c>
      <c r="C38" s="216"/>
      <c r="D38" s="216"/>
      <c r="E38" s="216"/>
      <c r="F38" s="216"/>
      <c r="G38" s="216"/>
      <c r="H38" s="216"/>
      <c r="I38" s="217"/>
      <c r="J38" s="221" t="s">
        <v>43</v>
      </c>
      <c r="K38" s="236" t="s">
        <v>27</v>
      </c>
      <c r="L38" s="237"/>
      <c r="M38" s="238"/>
      <c r="N38" s="236" t="s">
        <v>44</v>
      </c>
      <c r="O38" s="251"/>
      <c r="P38" s="252"/>
      <c r="Q38" s="236" t="s">
        <v>26</v>
      </c>
      <c r="R38" s="237"/>
      <c r="S38" s="238"/>
      <c r="T38" s="253" t="s">
        <v>25</v>
      </c>
    </row>
    <row r="39" spans="1:25" ht="13.5" customHeight="1" x14ac:dyDescent="0.2">
      <c r="A39" s="214"/>
      <c r="B39" s="218"/>
      <c r="C39" s="219"/>
      <c r="D39" s="219"/>
      <c r="E39" s="219"/>
      <c r="F39" s="219"/>
      <c r="G39" s="219"/>
      <c r="H39" s="219"/>
      <c r="I39" s="220"/>
      <c r="J39" s="222"/>
      <c r="K39" s="5" t="s">
        <v>31</v>
      </c>
      <c r="L39" s="5" t="s">
        <v>32</v>
      </c>
      <c r="M39" s="5" t="s">
        <v>33</v>
      </c>
      <c r="N39" s="5" t="s">
        <v>37</v>
      </c>
      <c r="O39" s="5" t="s">
        <v>8</v>
      </c>
      <c r="P39" s="5" t="s">
        <v>34</v>
      </c>
      <c r="Q39" s="5" t="s">
        <v>35</v>
      </c>
      <c r="R39" s="5" t="s">
        <v>31</v>
      </c>
      <c r="S39" s="5" t="s">
        <v>36</v>
      </c>
      <c r="T39" s="222"/>
    </row>
    <row r="40" spans="1:25" x14ac:dyDescent="0.2">
      <c r="A40" s="29" t="s">
        <v>138</v>
      </c>
      <c r="B40" s="239" t="s">
        <v>139</v>
      </c>
      <c r="C40" s="240"/>
      <c r="D40" s="240"/>
      <c r="E40" s="240"/>
      <c r="F40" s="240"/>
      <c r="G40" s="240"/>
      <c r="H40" s="240"/>
      <c r="I40" s="241"/>
      <c r="J40" s="10">
        <v>6</v>
      </c>
      <c r="K40" s="10">
        <v>2</v>
      </c>
      <c r="L40" s="10">
        <v>2</v>
      </c>
      <c r="M40" s="10">
        <v>0</v>
      </c>
      <c r="N40" s="15">
        <f>K40+L40+M40</f>
        <v>4</v>
      </c>
      <c r="O40" s="16">
        <f>P40-N40</f>
        <v>7</v>
      </c>
      <c r="P40" s="16">
        <f>ROUND(PRODUCT(J40,25)/14,0)</f>
        <v>11</v>
      </c>
      <c r="Q40" s="21" t="s">
        <v>35</v>
      </c>
      <c r="R40" s="10"/>
      <c r="S40" s="22"/>
      <c r="T40" s="10" t="s">
        <v>40</v>
      </c>
    </row>
    <row r="41" spans="1:25" x14ac:dyDescent="0.2">
      <c r="A41" s="27" t="s">
        <v>140</v>
      </c>
      <c r="B41" s="239" t="s">
        <v>141</v>
      </c>
      <c r="C41" s="240"/>
      <c r="D41" s="240"/>
      <c r="E41" s="240"/>
      <c r="F41" s="240"/>
      <c r="G41" s="240"/>
      <c r="H41" s="240"/>
      <c r="I41" s="241"/>
      <c r="J41" s="10">
        <v>6</v>
      </c>
      <c r="K41" s="10">
        <v>2</v>
      </c>
      <c r="L41" s="10">
        <v>2</v>
      </c>
      <c r="M41" s="10">
        <v>0</v>
      </c>
      <c r="N41" s="15">
        <f t="shared" ref="N41:N49" si="2">K41+L41+M41</f>
        <v>4</v>
      </c>
      <c r="O41" s="16">
        <f t="shared" ref="O41:O49" si="3">P41-N41</f>
        <v>7</v>
      </c>
      <c r="P41" s="16">
        <f t="shared" ref="P41:P44" si="4">ROUND(PRODUCT(J41,25)/14,0)</f>
        <v>11</v>
      </c>
      <c r="Q41" s="21" t="s">
        <v>35</v>
      </c>
      <c r="R41" s="10"/>
      <c r="S41" s="22"/>
      <c r="T41" s="10" t="s">
        <v>40</v>
      </c>
    </row>
    <row r="42" spans="1:25" x14ac:dyDescent="0.2">
      <c r="A42" s="27" t="s">
        <v>142</v>
      </c>
      <c r="B42" s="239" t="s">
        <v>268</v>
      </c>
      <c r="C42" s="240"/>
      <c r="D42" s="240"/>
      <c r="E42" s="240"/>
      <c r="F42" s="240"/>
      <c r="G42" s="240"/>
      <c r="H42" s="240"/>
      <c r="I42" s="241"/>
      <c r="J42" s="10">
        <v>5</v>
      </c>
      <c r="K42" s="10">
        <v>2</v>
      </c>
      <c r="L42" s="10">
        <v>2</v>
      </c>
      <c r="M42" s="10">
        <v>0</v>
      </c>
      <c r="N42" s="15">
        <f t="shared" si="2"/>
        <v>4</v>
      </c>
      <c r="O42" s="16">
        <f t="shared" si="3"/>
        <v>5</v>
      </c>
      <c r="P42" s="16">
        <f t="shared" si="4"/>
        <v>9</v>
      </c>
      <c r="Q42" s="21" t="s">
        <v>35</v>
      </c>
      <c r="R42" s="10"/>
      <c r="S42" s="22"/>
      <c r="T42" s="10" t="s">
        <v>40</v>
      </c>
    </row>
    <row r="43" spans="1:25" x14ac:dyDescent="0.2">
      <c r="A43" s="27" t="s">
        <v>143</v>
      </c>
      <c r="B43" s="239" t="s">
        <v>144</v>
      </c>
      <c r="C43" s="240"/>
      <c r="D43" s="240"/>
      <c r="E43" s="240"/>
      <c r="F43" s="240"/>
      <c r="G43" s="240"/>
      <c r="H43" s="240"/>
      <c r="I43" s="241"/>
      <c r="J43" s="10">
        <v>6</v>
      </c>
      <c r="K43" s="10">
        <v>2</v>
      </c>
      <c r="L43" s="10">
        <v>2</v>
      </c>
      <c r="M43" s="10">
        <v>0</v>
      </c>
      <c r="N43" s="15">
        <f t="shared" si="2"/>
        <v>4</v>
      </c>
      <c r="O43" s="16">
        <f t="shared" si="3"/>
        <v>7</v>
      </c>
      <c r="P43" s="16">
        <f t="shared" si="4"/>
        <v>11</v>
      </c>
      <c r="Q43" s="21" t="s">
        <v>35</v>
      </c>
      <c r="R43" s="10"/>
      <c r="S43" s="22"/>
      <c r="T43" s="10" t="s">
        <v>40</v>
      </c>
      <c r="X43" s="1" t="s">
        <v>124</v>
      </c>
    </row>
    <row r="44" spans="1:25" x14ac:dyDescent="0.2">
      <c r="A44" s="27" t="s">
        <v>145</v>
      </c>
      <c r="B44" s="239" t="s">
        <v>146</v>
      </c>
      <c r="C44" s="240"/>
      <c r="D44" s="240"/>
      <c r="E44" s="240"/>
      <c r="F44" s="240"/>
      <c r="G44" s="240"/>
      <c r="H44" s="240"/>
      <c r="I44" s="241"/>
      <c r="J44" s="10">
        <v>4</v>
      </c>
      <c r="K44" s="10">
        <v>2</v>
      </c>
      <c r="L44" s="10">
        <v>2</v>
      </c>
      <c r="M44" s="10">
        <v>0</v>
      </c>
      <c r="N44" s="15">
        <f t="shared" si="2"/>
        <v>4</v>
      </c>
      <c r="O44" s="16">
        <f t="shared" si="3"/>
        <v>3</v>
      </c>
      <c r="P44" s="16">
        <f t="shared" si="4"/>
        <v>7</v>
      </c>
      <c r="Q44" s="21"/>
      <c r="R44" s="10" t="s">
        <v>31</v>
      </c>
      <c r="S44" s="22"/>
      <c r="T44" s="10" t="s">
        <v>41</v>
      </c>
    </row>
    <row r="45" spans="1:25" ht="12" hidden="1" customHeight="1" x14ac:dyDescent="0.2">
      <c r="A45" s="27"/>
      <c r="B45" s="239"/>
      <c r="C45" s="240"/>
      <c r="D45" s="240"/>
      <c r="E45" s="240"/>
      <c r="F45" s="240"/>
      <c r="G45" s="240"/>
      <c r="H45" s="240"/>
      <c r="I45" s="241"/>
      <c r="J45" s="10">
        <v>0</v>
      </c>
      <c r="K45" s="10">
        <v>0</v>
      </c>
      <c r="L45" s="10">
        <v>0</v>
      </c>
      <c r="M45" s="10">
        <v>0</v>
      </c>
      <c r="N45" s="15">
        <f>K45+L45+M45</f>
        <v>0</v>
      </c>
      <c r="O45" s="16">
        <f>P45-N45</f>
        <v>0</v>
      </c>
      <c r="P45" s="16">
        <f>ROUND(PRODUCT(J45,25)/14,0)</f>
        <v>0</v>
      </c>
      <c r="Q45" s="21"/>
      <c r="R45" s="10"/>
      <c r="S45" s="22"/>
      <c r="T45" s="10"/>
    </row>
    <row r="46" spans="1:25" ht="12" hidden="1" customHeight="1" x14ac:dyDescent="0.2">
      <c r="A46" s="43"/>
      <c r="B46" s="239"/>
      <c r="C46" s="240"/>
      <c r="D46" s="240"/>
      <c r="E46" s="240"/>
      <c r="F46" s="240"/>
      <c r="G46" s="240"/>
      <c r="H46" s="240"/>
      <c r="I46" s="241"/>
      <c r="J46" s="10">
        <v>0</v>
      </c>
      <c r="K46" s="10">
        <v>0</v>
      </c>
      <c r="L46" s="10">
        <v>0</v>
      </c>
      <c r="M46" s="10">
        <v>0</v>
      </c>
      <c r="N46" s="44">
        <f t="shared" ref="N46" si="5">K46+L46+M46</f>
        <v>0</v>
      </c>
      <c r="O46" s="16">
        <f t="shared" ref="O46" si="6">P46-N46</f>
        <v>0</v>
      </c>
      <c r="P46" s="16">
        <f t="shared" ref="P46" si="7">ROUND(PRODUCT(J46,25)/14,0)</f>
        <v>0</v>
      </c>
      <c r="Q46" s="21"/>
      <c r="R46" s="10"/>
      <c r="S46" s="22"/>
      <c r="T46" s="10"/>
    </row>
    <row r="47" spans="1:25" ht="12" hidden="1" customHeight="1" x14ac:dyDescent="0.2">
      <c r="A47" s="43" t="s">
        <v>122</v>
      </c>
      <c r="B47" s="239" t="s">
        <v>104</v>
      </c>
      <c r="C47" s="240"/>
      <c r="D47" s="240"/>
      <c r="E47" s="240"/>
      <c r="F47" s="240"/>
      <c r="G47" s="240"/>
      <c r="H47" s="240"/>
      <c r="I47" s="241"/>
      <c r="J47" s="10">
        <v>0</v>
      </c>
      <c r="K47" s="10">
        <v>0</v>
      </c>
      <c r="L47" s="10">
        <v>0</v>
      </c>
      <c r="M47" s="10">
        <v>0</v>
      </c>
      <c r="N47" s="44">
        <f t="shared" ref="N47" si="8">K47+L47+M47</f>
        <v>0</v>
      </c>
      <c r="O47" s="16">
        <f t="shared" ref="O47" si="9">P47-N47</f>
        <v>0</v>
      </c>
      <c r="P47" s="16">
        <f t="shared" ref="P47" si="10">ROUND(PRODUCT(J47,25)/14,0)</f>
        <v>0</v>
      </c>
      <c r="Q47" s="21" t="s">
        <v>35</v>
      </c>
      <c r="R47" s="10"/>
      <c r="S47" s="22"/>
      <c r="T47" s="10" t="s">
        <v>40</v>
      </c>
      <c r="U47" s="64"/>
      <c r="V47" s="64"/>
      <c r="W47" s="64"/>
      <c r="X47" s="64"/>
      <c r="Y47" s="64"/>
    </row>
    <row r="48" spans="1:25" ht="12" customHeight="1" x14ac:dyDescent="0.2">
      <c r="A48" s="65" t="s">
        <v>121</v>
      </c>
      <c r="B48" s="270" t="s">
        <v>106</v>
      </c>
      <c r="C48" s="271"/>
      <c r="D48" s="271"/>
      <c r="E48" s="271"/>
      <c r="F48" s="271"/>
      <c r="G48" s="271"/>
      <c r="H48" s="271"/>
      <c r="I48" s="272"/>
      <c r="J48" s="60">
        <v>3</v>
      </c>
      <c r="K48" s="60">
        <v>0</v>
      </c>
      <c r="L48" s="60">
        <v>2</v>
      </c>
      <c r="M48" s="60">
        <v>0</v>
      </c>
      <c r="N48" s="44">
        <f t="shared" ref="N48" si="11">K48+L48+M48</f>
        <v>2</v>
      </c>
      <c r="O48" s="16">
        <f t="shared" ref="O48" si="12">P48-N48</f>
        <v>3</v>
      </c>
      <c r="P48" s="16">
        <f t="shared" ref="P48:P49" si="13">ROUND(PRODUCT(J48,25)/14,0)</f>
        <v>5</v>
      </c>
      <c r="Q48" s="61"/>
      <c r="R48" s="60" t="s">
        <v>31</v>
      </c>
      <c r="S48" s="62"/>
      <c r="T48" s="60" t="s">
        <v>42</v>
      </c>
      <c r="U48" s="64"/>
      <c r="V48" s="64"/>
      <c r="W48" s="64"/>
      <c r="X48" s="64"/>
      <c r="Y48" s="64"/>
    </row>
    <row r="49" spans="1:25" x14ac:dyDescent="0.2">
      <c r="A49" s="52" t="s">
        <v>102</v>
      </c>
      <c r="B49" s="267" t="s">
        <v>78</v>
      </c>
      <c r="C49" s="268"/>
      <c r="D49" s="268"/>
      <c r="E49" s="268"/>
      <c r="F49" s="268"/>
      <c r="G49" s="268"/>
      <c r="H49" s="268"/>
      <c r="I49" s="269"/>
      <c r="J49" s="52">
        <v>2</v>
      </c>
      <c r="K49" s="52">
        <v>0</v>
      </c>
      <c r="L49" s="52">
        <v>2</v>
      </c>
      <c r="M49" s="52">
        <v>0</v>
      </c>
      <c r="N49" s="52">
        <f t="shared" si="2"/>
        <v>2</v>
      </c>
      <c r="O49" s="53">
        <f t="shared" si="3"/>
        <v>2</v>
      </c>
      <c r="P49" s="53">
        <f t="shared" si="13"/>
        <v>4</v>
      </c>
      <c r="Q49" s="54"/>
      <c r="R49" s="52"/>
      <c r="S49" s="55" t="s">
        <v>36</v>
      </c>
      <c r="T49" s="52" t="s">
        <v>42</v>
      </c>
      <c r="U49" s="64"/>
      <c r="V49" s="64"/>
      <c r="W49" s="64"/>
      <c r="X49" s="64"/>
      <c r="Y49" s="64"/>
    </row>
    <row r="50" spans="1:25" x14ac:dyDescent="0.2">
      <c r="A50" s="17" t="s">
        <v>28</v>
      </c>
      <c r="B50" s="258"/>
      <c r="C50" s="259"/>
      <c r="D50" s="259"/>
      <c r="E50" s="259"/>
      <c r="F50" s="259"/>
      <c r="G50" s="259"/>
      <c r="H50" s="259"/>
      <c r="I50" s="260"/>
      <c r="J50" s="17">
        <f t="shared" ref="J50:P50" si="14">SUM(J40:J49)</f>
        <v>32</v>
      </c>
      <c r="K50" s="17">
        <f t="shared" si="14"/>
        <v>10</v>
      </c>
      <c r="L50" s="17">
        <f t="shared" si="14"/>
        <v>14</v>
      </c>
      <c r="M50" s="17">
        <f t="shared" si="14"/>
        <v>0</v>
      </c>
      <c r="N50" s="17">
        <f t="shared" si="14"/>
        <v>24</v>
      </c>
      <c r="O50" s="17">
        <f t="shared" si="14"/>
        <v>34</v>
      </c>
      <c r="P50" s="17">
        <f t="shared" si="14"/>
        <v>58</v>
      </c>
      <c r="Q50" s="32">
        <f>COUNTIF(Q40:Q49,"E")</f>
        <v>5</v>
      </c>
      <c r="R50" s="94">
        <f>COUNTIF(R40:R49,"C")</f>
        <v>2</v>
      </c>
      <c r="S50" s="94">
        <f>COUNTIF(S40:S49,"VP")</f>
        <v>1</v>
      </c>
      <c r="T50" s="95">
        <v>7</v>
      </c>
      <c r="U50" s="298" t="str">
        <f>IF(Q50&gt;=SUM(R50:S50),"Corect","E trebuie să fie cel puțin egal cu C+VP")</f>
        <v>Corect</v>
      </c>
      <c r="V50" s="293"/>
      <c r="W50" s="293"/>
    </row>
    <row r="51" spans="1:25" s="58" customFormat="1" ht="12.75" customHeight="1" x14ac:dyDescent="0.2">
      <c r="A51" s="305" t="s">
        <v>278</v>
      </c>
      <c r="B51" s="305"/>
      <c r="C51" s="305"/>
      <c r="D51" s="305"/>
      <c r="E51" s="305"/>
      <c r="F51" s="305"/>
      <c r="G51" s="305"/>
      <c r="H51" s="305"/>
      <c r="I51" s="305"/>
      <c r="J51" s="305"/>
      <c r="K51" s="305"/>
      <c r="L51" s="305"/>
      <c r="M51" s="305"/>
      <c r="N51" s="305"/>
      <c r="O51" s="305"/>
      <c r="P51" s="305"/>
      <c r="Q51" s="305"/>
      <c r="R51" s="305"/>
      <c r="S51" s="305"/>
      <c r="T51" s="305"/>
      <c r="U51" s="56"/>
    </row>
    <row r="52" spans="1:25" s="106" customFormat="1" x14ac:dyDescent="0.2">
      <c r="A52" s="306"/>
      <c r="B52" s="306"/>
      <c r="C52" s="306"/>
      <c r="D52" s="306"/>
      <c r="E52" s="306"/>
      <c r="F52" s="306"/>
      <c r="G52" s="306"/>
      <c r="H52" s="306"/>
      <c r="I52" s="306"/>
      <c r="J52" s="306"/>
      <c r="K52" s="306"/>
      <c r="L52" s="306"/>
      <c r="M52" s="306"/>
      <c r="N52" s="306"/>
      <c r="O52" s="306"/>
      <c r="P52" s="306"/>
      <c r="Q52" s="306"/>
      <c r="R52" s="306"/>
      <c r="S52" s="306"/>
      <c r="T52" s="306"/>
      <c r="U52" s="107"/>
    </row>
    <row r="53" spans="1:25" s="115" customFormat="1" x14ac:dyDescent="0.2">
      <c r="A53" s="113"/>
      <c r="B53" s="113"/>
      <c r="C53" s="113"/>
      <c r="D53" s="113"/>
      <c r="E53" s="113"/>
      <c r="F53" s="113"/>
      <c r="G53" s="113"/>
      <c r="H53" s="113"/>
      <c r="I53" s="113"/>
      <c r="J53" s="113"/>
      <c r="K53" s="113"/>
      <c r="L53" s="113"/>
      <c r="M53" s="113"/>
      <c r="N53" s="113"/>
      <c r="O53" s="113"/>
      <c r="P53" s="113"/>
      <c r="Q53" s="113"/>
      <c r="R53" s="113"/>
      <c r="S53" s="113"/>
      <c r="T53" s="113"/>
      <c r="U53" s="116"/>
    </row>
    <row r="54" spans="1:25" s="115" customFormat="1" x14ac:dyDescent="0.2">
      <c r="A54" s="113"/>
      <c r="B54" s="113"/>
      <c r="C54" s="113"/>
      <c r="D54" s="113"/>
      <c r="E54" s="113"/>
      <c r="F54" s="113"/>
      <c r="G54" s="113"/>
      <c r="H54" s="113"/>
      <c r="I54" s="113"/>
      <c r="J54" s="113"/>
      <c r="K54" s="113"/>
      <c r="L54" s="113"/>
      <c r="M54" s="113"/>
      <c r="N54" s="113"/>
      <c r="O54" s="113"/>
      <c r="P54" s="113"/>
      <c r="Q54" s="113"/>
      <c r="R54" s="113"/>
      <c r="S54" s="113"/>
      <c r="T54" s="113"/>
      <c r="U54" s="116"/>
    </row>
    <row r="55" spans="1:25" s="115" customFormat="1" x14ac:dyDescent="0.2">
      <c r="A55" s="113"/>
      <c r="B55" s="113"/>
      <c r="C55" s="113"/>
      <c r="D55" s="113"/>
      <c r="E55" s="113"/>
      <c r="F55" s="113"/>
      <c r="G55" s="113"/>
      <c r="H55" s="113"/>
      <c r="I55" s="113"/>
      <c r="J55" s="113"/>
      <c r="K55" s="113"/>
      <c r="L55" s="113"/>
      <c r="M55" s="113"/>
      <c r="N55" s="113"/>
      <c r="O55" s="113"/>
      <c r="P55" s="113"/>
      <c r="Q55" s="113"/>
      <c r="R55" s="113"/>
      <c r="S55" s="113"/>
      <c r="T55" s="113"/>
      <c r="U55" s="116"/>
    </row>
    <row r="56" spans="1:25" s="115" customFormat="1" x14ac:dyDescent="0.2">
      <c r="A56" s="113"/>
      <c r="B56" s="113"/>
      <c r="C56" s="113"/>
      <c r="D56" s="113"/>
      <c r="E56" s="113"/>
      <c r="F56" s="113"/>
      <c r="G56" s="113"/>
      <c r="H56" s="113"/>
      <c r="I56" s="113"/>
      <c r="J56" s="113"/>
      <c r="K56" s="113"/>
      <c r="L56" s="113"/>
      <c r="M56" s="113"/>
      <c r="N56" s="113"/>
      <c r="O56" s="113"/>
      <c r="P56" s="113"/>
      <c r="Q56" s="113"/>
      <c r="R56" s="113"/>
      <c r="S56" s="113"/>
      <c r="T56" s="113"/>
      <c r="U56" s="116"/>
    </row>
    <row r="58" spans="1:25" ht="16.5" customHeight="1" x14ac:dyDescent="0.2">
      <c r="A58" s="150" t="s">
        <v>46</v>
      </c>
      <c r="B58" s="150"/>
      <c r="C58" s="150"/>
      <c r="D58" s="150"/>
      <c r="E58" s="150"/>
      <c r="F58" s="150"/>
      <c r="G58" s="150"/>
      <c r="H58" s="150"/>
      <c r="I58" s="150"/>
      <c r="J58" s="150"/>
      <c r="K58" s="150"/>
      <c r="L58" s="150"/>
      <c r="M58" s="150"/>
      <c r="N58" s="150"/>
      <c r="O58" s="150"/>
      <c r="P58" s="150"/>
      <c r="Q58" s="150"/>
      <c r="R58" s="150"/>
      <c r="S58" s="150"/>
      <c r="T58" s="150"/>
    </row>
    <row r="59" spans="1:25" ht="26.25" customHeight="1" x14ac:dyDescent="0.2">
      <c r="A59" s="213" t="s">
        <v>30</v>
      </c>
      <c r="B59" s="215" t="s">
        <v>29</v>
      </c>
      <c r="C59" s="216"/>
      <c r="D59" s="216"/>
      <c r="E59" s="216"/>
      <c r="F59" s="216"/>
      <c r="G59" s="216"/>
      <c r="H59" s="216"/>
      <c r="I59" s="217"/>
      <c r="J59" s="221" t="s">
        <v>43</v>
      </c>
      <c r="K59" s="236" t="s">
        <v>27</v>
      </c>
      <c r="L59" s="237"/>
      <c r="M59" s="238"/>
      <c r="N59" s="236" t="s">
        <v>44</v>
      </c>
      <c r="O59" s="251"/>
      <c r="P59" s="252"/>
      <c r="Q59" s="236" t="s">
        <v>26</v>
      </c>
      <c r="R59" s="237"/>
      <c r="S59" s="238"/>
      <c r="T59" s="253" t="s">
        <v>25</v>
      </c>
    </row>
    <row r="60" spans="1:25" ht="12.75" customHeight="1" x14ac:dyDescent="0.2">
      <c r="A60" s="214"/>
      <c r="B60" s="218"/>
      <c r="C60" s="219"/>
      <c r="D60" s="219"/>
      <c r="E60" s="219"/>
      <c r="F60" s="219"/>
      <c r="G60" s="219"/>
      <c r="H60" s="219"/>
      <c r="I60" s="220"/>
      <c r="J60" s="222"/>
      <c r="K60" s="5" t="s">
        <v>31</v>
      </c>
      <c r="L60" s="5" t="s">
        <v>32</v>
      </c>
      <c r="M60" s="5" t="s">
        <v>33</v>
      </c>
      <c r="N60" s="66" t="s">
        <v>37</v>
      </c>
      <c r="O60" s="66" t="s">
        <v>8</v>
      </c>
      <c r="P60" s="66" t="s">
        <v>34</v>
      </c>
      <c r="Q60" s="66" t="s">
        <v>35</v>
      </c>
      <c r="R60" s="66" t="s">
        <v>31</v>
      </c>
      <c r="S60" s="66" t="s">
        <v>36</v>
      </c>
      <c r="T60" s="222"/>
    </row>
    <row r="61" spans="1:25" x14ac:dyDescent="0.2">
      <c r="A61" s="29" t="s">
        <v>147</v>
      </c>
      <c r="B61" s="239" t="s">
        <v>148</v>
      </c>
      <c r="C61" s="240"/>
      <c r="D61" s="240"/>
      <c r="E61" s="240"/>
      <c r="F61" s="240"/>
      <c r="G61" s="240"/>
      <c r="H61" s="240"/>
      <c r="I61" s="241"/>
      <c r="J61" s="10">
        <v>6</v>
      </c>
      <c r="K61" s="10">
        <v>2</v>
      </c>
      <c r="L61" s="10">
        <v>2</v>
      </c>
      <c r="M61" s="10">
        <v>0</v>
      </c>
      <c r="N61" s="15">
        <f>K61+L61+M61</f>
        <v>4</v>
      </c>
      <c r="O61" s="16">
        <f>P61-N61</f>
        <v>7</v>
      </c>
      <c r="P61" s="16">
        <f>ROUND(PRODUCT(J61,25)/14,0)</f>
        <v>11</v>
      </c>
      <c r="Q61" s="21" t="s">
        <v>35</v>
      </c>
      <c r="R61" s="10"/>
      <c r="S61" s="22"/>
      <c r="T61" s="10" t="s">
        <v>40</v>
      </c>
    </row>
    <row r="62" spans="1:25" x14ac:dyDescent="0.2">
      <c r="A62" s="27" t="s">
        <v>149</v>
      </c>
      <c r="B62" s="239" t="s">
        <v>150</v>
      </c>
      <c r="C62" s="240"/>
      <c r="D62" s="240"/>
      <c r="E62" s="240"/>
      <c r="F62" s="240"/>
      <c r="G62" s="240"/>
      <c r="H62" s="240"/>
      <c r="I62" s="241"/>
      <c r="J62" s="10">
        <v>5</v>
      </c>
      <c r="K62" s="10">
        <v>2</v>
      </c>
      <c r="L62" s="10">
        <v>2</v>
      </c>
      <c r="M62" s="10">
        <v>0</v>
      </c>
      <c r="N62" s="15">
        <f t="shared" ref="N62:N70" si="15">K62+L62+M62</f>
        <v>4</v>
      </c>
      <c r="O62" s="16">
        <f t="shared" ref="O62:O70" si="16">P62-N62</f>
        <v>5</v>
      </c>
      <c r="P62" s="16">
        <f t="shared" ref="P62:P70" si="17">ROUND(PRODUCT(J62,25)/14,0)</f>
        <v>9</v>
      </c>
      <c r="Q62" s="21" t="s">
        <v>35</v>
      </c>
      <c r="R62" s="10"/>
      <c r="S62" s="22"/>
      <c r="T62" s="10" t="s">
        <v>41</v>
      </c>
    </row>
    <row r="63" spans="1:25" x14ac:dyDescent="0.2">
      <c r="A63" s="27" t="s">
        <v>151</v>
      </c>
      <c r="B63" s="239" t="s">
        <v>152</v>
      </c>
      <c r="C63" s="240"/>
      <c r="D63" s="240"/>
      <c r="E63" s="240"/>
      <c r="F63" s="240"/>
      <c r="G63" s="240"/>
      <c r="H63" s="240"/>
      <c r="I63" s="241"/>
      <c r="J63" s="10">
        <v>6</v>
      </c>
      <c r="K63" s="10">
        <v>2</v>
      </c>
      <c r="L63" s="10">
        <v>2</v>
      </c>
      <c r="M63" s="10">
        <v>0</v>
      </c>
      <c r="N63" s="15">
        <f t="shared" si="15"/>
        <v>4</v>
      </c>
      <c r="O63" s="16">
        <f t="shared" si="16"/>
        <v>7</v>
      </c>
      <c r="P63" s="16">
        <f t="shared" si="17"/>
        <v>11</v>
      </c>
      <c r="Q63" s="21" t="s">
        <v>35</v>
      </c>
      <c r="R63" s="10"/>
      <c r="S63" s="22"/>
      <c r="T63" s="10" t="s">
        <v>40</v>
      </c>
    </row>
    <row r="64" spans="1:25" x14ac:dyDescent="0.2">
      <c r="A64" s="27" t="s">
        <v>153</v>
      </c>
      <c r="B64" s="239" t="s">
        <v>154</v>
      </c>
      <c r="C64" s="240"/>
      <c r="D64" s="240"/>
      <c r="E64" s="240"/>
      <c r="F64" s="240"/>
      <c r="G64" s="240"/>
      <c r="H64" s="240"/>
      <c r="I64" s="241"/>
      <c r="J64" s="10">
        <v>5</v>
      </c>
      <c r="K64" s="10">
        <v>2</v>
      </c>
      <c r="L64" s="10">
        <v>2</v>
      </c>
      <c r="M64" s="10">
        <v>0</v>
      </c>
      <c r="N64" s="15">
        <f t="shared" si="15"/>
        <v>4</v>
      </c>
      <c r="O64" s="16">
        <f t="shared" si="16"/>
        <v>5</v>
      </c>
      <c r="P64" s="16">
        <f t="shared" si="17"/>
        <v>9</v>
      </c>
      <c r="Q64" s="21" t="s">
        <v>35</v>
      </c>
      <c r="R64" s="10"/>
      <c r="S64" s="22"/>
      <c r="T64" s="10" t="s">
        <v>42</v>
      </c>
    </row>
    <row r="65" spans="1:25" x14ac:dyDescent="0.2">
      <c r="A65" s="27" t="s">
        <v>155</v>
      </c>
      <c r="B65" s="239" t="s">
        <v>156</v>
      </c>
      <c r="C65" s="240"/>
      <c r="D65" s="240"/>
      <c r="E65" s="240"/>
      <c r="F65" s="240"/>
      <c r="G65" s="240"/>
      <c r="H65" s="240"/>
      <c r="I65" s="241"/>
      <c r="J65" s="10">
        <v>5</v>
      </c>
      <c r="K65" s="10">
        <v>2</v>
      </c>
      <c r="L65" s="10">
        <v>1</v>
      </c>
      <c r="M65" s="10">
        <v>0</v>
      </c>
      <c r="N65" s="15">
        <f>K65+L65+M65</f>
        <v>3</v>
      </c>
      <c r="O65" s="16">
        <f>P65-N65</f>
        <v>6</v>
      </c>
      <c r="P65" s="16">
        <f>ROUND(PRODUCT(J65,25)/14,0)</f>
        <v>9</v>
      </c>
      <c r="Q65" s="21" t="s">
        <v>35</v>
      </c>
      <c r="R65" s="10"/>
      <c r="S65" s="22"/>
      <c r="T65" s="10" t="s">
        <v>41</v>
      </c>
    </row>
    <row r="66" spans="1:25" hidden="1" x14ac:dyDescent="0.2">
      <c r="A66" s="27"/>
      <c r="B66" s="239"/>
      <c r="C66" s="240"/>
      <c r="D66" s="240"/>
      <c r="E66" s="240"/>
      <c r="F66" s="240"/>
      <c r="G66" s="240"/>
      <c r="H66" s="240"/>
      <c r="I66" s="241"/>
      <c r="J66" s="10">
        <v>0</v>
      </c>
      <c r="K66" s="10">
        <v>0</v>
      </c>
      <c r="L66" s="10">
        <v>0</v>
      </c>
      <c r="M66" s="10">
        <v>0</v>
      </c>
      <c r="N66" s="15">
        <f t="shared" si="15"/>
        <v>0</v>
      </c>
      <c r="O66" s="16">
        <f t="shared" si="16"/>
        <v>0</v>
      </c>
      <c r="P66" s="16">
        <f t="shared" si="17"/>
        <v>0</v>
      </c>
      <c r="Q66" s="21"/>
      <c r="R66" s="10"/>
      <c r="S66" s="22"/>
      <c r="T66" s="10"/>
    </row>
    <row r="67" spans="1:25" hidden="1" x14ac:dyDescent="0.2">
      <c r="A67" s="27"/>
      <c r="B67" s="239"/>
      <c r="C67" s="240"/>
      <c r="D67" s="240"/>
      <c r="E67" s="240"/>
      <c r="F67" s="240"/>
      <c r="G67" s="240"/>
      <c r="H67" s="240"/>
      <c r="I67" s="241"/>
      <c r="J67" s="10">
        <v>0</v>
      </c>
      <c r="K67" s="10">
        <v>0</v>
      </c>
      <c r="L67" s="10">
        <v>0</v>
      </c>
      <c r="M67" s="10">
        <v>0</v>
      </c>
      <c r="N67" s="15">
        <f t="shared" si="15"/>
        <v>0</v>
      </c>
      <c r="O67" s="16">
        <f t="shared" si="16"/>
        <v>0</v>
      </c>
      <c r="P67" s="16">
        <f t="shared" si="17"/>
        <v>0</v>
      </c>
      <c r="Q67" s="21"/>
      <c r="R67" s="10"/>
      <c r="S67" s="22"/>
      <c r="T67" s="10"/>
    </row>
    <row r="68" spans="1:25" ht="12.75" hidden="1" customHeight="1" x14ac:dyDescent="0.2">
      <c r="A68" s="43" t="s">
        <v>123</v>
      </c>
      <c r="B68" s="239" t="s">
        <v>105</v>
      </c>
      <c r="C68" s="240"/>
      <c r="D68" s="240"/>
      <c r="E68" s="240"/>
      <c r="F68" s="240"/>
      <c r="G68" s="240"/>
      <c r="H68" s="240"/>
      <c r="I68" s="241"/>
      <c r="J68" s="10">
        <v>0</v>
      </c>
      <c r="K68" s="10">
        <v>0</v>
      </c>
      <c r="L68" s="10">
        <v>0</v>
      </c>
      <c r="M68" s="10">
        <v>0</v>
      </c>
      <c r="N68" s="44">
        <f t="shared" si="15"/>
        <v>0</v>
      </c>
      <c r="O68" s="16">
        <f t="shared" si="16"/>
        <v>0</v>
      </c>
      <c r="P68" s="16">
        <f t="shared" si="17"/>
        <v>0</v>
      </c>
      <c r="Q68" s="21"/>
      <c r="R68" s="10" t="s">
        <v>31</v>
      </c>
      <c r="S68" s="22"/>
      <c r="T68" s="10" t="s">
        <v>40</v>
      </c>
      <c r="U68" s="64"/>
      <c r="V68" s="64"/>
      <c r="W68" s="64"/>
      <c r="X68" s="64"/>
      <c r="Y68" s="64"/>
    </row>
    <row r="69" spans="1:25" x14ac:dyDescent="0.2">
      <c r="A69" s="65" t="s">
        <v>280</v>
      </c>
      <c r="B69" s="270" t="s">
        <v>107</v>
      </c>
      <c r="C69" s="271"/>
      <c r="D69" s="271"/>
      <c r="E69" s="271"/>
      <c r="F69" s="271"/>
      <c r="G69" s="271"/>
      <c r="H69" s="271"/>
      <c r="I69" s="272"/>
      <c r="J69" s="60">
        <v>3</v>
      </c>
      <c r="K69" s="60">
        <v>0</v>
      </c>
      <c r="L69" s="60">
        <v>2</v>
      </c>
      <c r="M69" s="60">
        <v>0</v>
      </c>
      <c r="N69" s="59">
        <f t="shared" si="15"/>
        <v>2</v>
      </c>
      <c r="O69" s="16">
        <f t="shared" si="16"/>
        <v>3</v>
      </c>
      <c r="P69" s="16">
        <f t="shared" si="17"/>
        <v>5</v>
      </c>
      <c r="Q69" s="61"/>
      <c r="R69" s="60" t="s">
        <v>31</v>
      </c>
      <c r="S69" s="62"/>
      <c r="T69" s="60" t="s">
        <v>42</v>
      </c>
      <c r="U69" s="64"/>
      <c r="V69" s="64"/>
      <c r="W69" s="64"/>
      <c r="X69" s="64"/>
      <c r="Y69" s="64"/>
    </row>
    <row r="70" spans="1:25" x14ac:dyDescent="0.2">
      <c r="A70" s="52" t="s">
        <v>103</v>
      </c>
      <c r="B70" s="267" t="s">
        <v>79</v>
      </c>
      <c r="C70" s="268"/>
      <c r="D70" s="268"/>
      <c r="E70" s="268"/>
      <c r="F70" s="268"/>
      <c r="G70" s="268"/>
      <c r="H70" s="268"/>
      <c r="I70" s="269"/>
      <c r="J70" s="52">
        <v>2</v>
      </c>
      <c r="K70" s="52">
        <v>0</v>
      </c>
      <c r="L70" s="52">
        <v>2</v>
      </c>
      <c r="M70" s="52">
        <v>0</v>
      </c>
      <c r="N70" s="52">
        <f t="shared" si="15"/>
        <v>2</v>
      </c>
      <c r="O70" s="53">
        <f t="shared" si="16"/>
        <v>2</v>
      </c>
      <c r="P70" s="53">
        <f t="shared" si="17"/>
        <v>4</v>
      </c>
      <c r="Q70" s="54"/>
      <c r="R70" s="52"/>
      <c r="S70" s="55" t="s">
        <v>36</v>
      </c>
      <c r="T70" s="52" t="s">
        <v>42</v>
      </c>
      <c r="U70" s="64"/>
      <c r="V70" s="64"/>
      <c r="W70" s="64"/>
      <c r="X70" s="64"/>
      <c r="Y70" s="64"/>
    </row>
    <row r="71" spans="1:25" x14ac:dyDescent="0.2">
      <c r="A71" s="17" t="s">
        <v>28</v>
      </c>
      <c r="B71" s="258"/>
      <c r="C71" s="259"/>
      <c r="D71" s="259"/>
      <c r="E71" s="259"/>
      <c r="F71" s="259"/>
      <c r="G71" s="259"/>
      <c r="H71" s="259"/>
      <c r="I71" s="260"/>
      <c r="J71" s="17">
        <f t="shared" ref="J71:P71" si="18">SUM(J61:J70)</f>
        <v>32</v>
      </c>
      <c r="K71" s="17">
        <f t="shared" si="18"/>
        <v>10</v>
      </c>
      <c r="L71" s="17">
        <f t="shared" si="18"/>
        <v>13</v>
      </c>
      <c r="M71" s="17">
        <f t="shared" si="18"/>
        <v>0</v>
      </c>
      <c r="N71" s="17">
        <f t="shared" si="18"/>
        <v>23</v>
      </c>
      <c r="O71" s="17">
        <f t="shared" si="18"/>
        <v>35</v>
      </c>
      <c r="P71" s="17">
        <f t="shared" si="18"/>
        <v>58</v>
      </c>
      <c r="Q71" s="32">
        <f>COUNTIF(Q61:Q70,"E")</f>
        <v>5</v>
      </c>
      <c r="R71" s="32">
        <f>COUNTIF(R61:R70,"C")</f>
        <v>2</v>
      </c>
      <c r="S71" s="32">
        <f>COUNTIF(S61:S70,"VP")</f>
        <v>1</v>
      </c>
      <c r="T71" s="44">
        <v>7</v>
      </c>
      <c r="U71" s="292" t="str">
        <f>IF(Q71&gt;=SUM(R71:S71),"Corect","E trebuie să fie cel puțin egal cu C+VP")</f>
        <v>Corect</v>
      </c>
      <c r="V71" s="293"/>
      <c r="W71" s="293"/>
    </row>
    <row r="72" spans="1:25" ht="11.25" customHeight="1" x14ac:dyDescent="0.2">
      <c r="A72" s="305" t="s">
        <v>279</v>
      </c>
      <c r="B72" s="305"/>
      <c r="C72" s="305"/>
      <c r="D72" s="305"/>
      <c r="E72" s="305"/>
      <c r="F72" s="305"/>
      <c r="G72" s="305"/>
      <c r="H72" s="305"/>
      <c r="I72" s="305"/>
      <c r="J72" s="305"/>
      <c r="K72" s="305"/>
      <c r="L72" s="305"/>
      <c r="M72" s="305"/>
      <c r="N72" s="305"/>
      <c r="O72" s="305"/>
      <c r="P72" s="305"/>
      <c r="Q72" s="305"/>
      <c r="R72" s="305"/>
      <c r="S72" s="305"/>
      <c r="T72" s="305"/>
    </row>
    <row r="73" spans="1:25" ht="15" customHeight="1" x14ac:dyDescent="0.2">
      <c r="A73" s="306"/>
      <c r="B73" s="306"/>
      <c r="C73" s="306"/>
      <c r="D73" s="306"/>
      <c r="E73" s="306"/>
      <c r="F73" s="306"/>
      <c r="G73" s="306"/>
      <c r="H73" s="306"/>
      <c r="I73" s="306"/>
      <c r="J73" s="306"/>
      <c r="K73" s="306"/>
      <c r="L73" s="306"/>
      <c r="M73" s="306"/>
      <c r="N73" s="306"/>
      <c r="O73" s="306"/>
      <c r="P73" s="306"/>
      <c r="Q73" s="306"/>
      <c r="R73" s="306"/>
      <c r="S73" s="306"/>
      <c r="T73" s="306"/>
    </row>
    <row r="74" spans="1:25" s="115" customFormat="1" x14ac:dyDescent="0.2">
      <c r="A74" s="113"/>
      <c r="B74" s="113"/>
      <c r="C74" s="113"/>
      <c r="D74" s="113"/>
      <c r="E74" s="113"/>
      <c r="F74" s="113"/>
      <c r="G74" s="113"/>
      <c r="H74" s="113"/>
      <c r="I74" s="113"/>
      <c r="J74" s="113"/>
      <c r="K74" s="113"/>
      <c r="L74" s="113"/>
      <c r="M74" s="113"/>
      <c r="N74" s="113"/>
      <c r="O74" s="113"/>
      <c r="P74" s="113"/>
      <c r="Q74" s="113"/>
      <c r="R74" s="113"/>
      <c r="S74" s="113"/>
      <c r="T74" s="113"/>
    </row>
    <row r="75" spans="1:25" s="115" customFormat="1" x14ac:dyDescent="0.2">
      <c r="A75" s="113"/>
      <c r="B75" s="113"/>
      <c r="C75" s="113"/>
      <c r="D75" s="113"/>
      <c r="E75" s="113"/>
      <c r="F75" s="113"/>
      <c r="G75" s="113"/>
      <c r="H75" s="113"/>
      <c r="I75" s="113"/>
      <c r="J75" s="113"/>
      <c r="K75" s="113"/>
      <c r="L75" s="113"/>
      <c r="M75" s="113"/>
      <c r="N75" s="113"/>
      <c r="O75" s="113"/>
      <c r="P75" s="113"/>
      <c r="Q75" s="113"/>
      <c r="R75" s="113"/>
      <c r="S75" s="113"/>
      <c r="T75" s="113"/>
    </row>
    <row r="76" spans="1:25" s="115" customFormat="1" x14ac:dyDescent="0.2">
      <c r="A76" s="113"/>
      <c r="B76" s="113"/>
      <c r="C76" s="113"/>
      <c r="D76" s="113"/>
      <c r="E76" s="113"/>
      <c r="F76" s="113"/>
      <c r="G76" s="113"/>
      <c r="H76" s="113"/>
      <c r="I76" s="113"/>
      <c r="J76" s="113"/>
      <c r="K76" s="113"/>
      <c r="L76" s="113"/>
      <c r="M76" s="113"/>
      <c r="N76" s="113"/>
      <c r="O76" s="113"/>
      <c r="P76" s="113"/>
      <c r="Q76" s="113"/>
      <c r="R76" s="113"/>
      <c r="S76" s="113"/>
      <c r="T76" s="113"/>
    </row>
    <row r="78" spans="1:25" ht="18" customHeight="1" x14ac:dyDescent="0.2">
      <c r="A78" s="150" t="s">
        <v>47</v>
      </c>
      <c r="B78" s="150"/>
      <c r="C78" s="150"/>
      <c r="D78" s="150"/>
      <c r="E78" s="150"/>
      <c r="F78" s="150"/>
      <c r="G78" s="150"/>
      <c r="H78" s="150"/>
      <c r="I78" s="150"/>
      <c r="J78" s="150"/>
      <c r="K78" s="150"/>
      <c r="L78" s="150"/>
      <c r="M78" s="150"/>
      <c r="N78" s="150"/>
      <c r="O78" s="150"/>
      <c r="P78" s="150"/>
      <c r="Q78" s="150"/>
      <c r="R78" s="150"/>
      <c r="S78" s="150"/>
      <c r="T78" s="150"/>
    </row>
    <row r="79" spans="1:25" ht="25.5" customHeight="1" x14ac:dyDescent="0.2">
      <c r="A79" s="213" t="s">
        <v>30</v>
      </c>
      <c r="B79" s="215" t="s">
        <v>29</v>
      </c>
      <c r="C79" s="216"/>
      <c r="D79" s="216"/>
      <c r="E79" s="216"/>
      <c r="F79" s="216"/>
      <c r="G79" s="216"/>
      <c r="H79" s="216"/>
      <c r="I79" s="217"/>
      <c r="J79" s="221" t="s">
        <v>43</v>
      </c>
      <c r="K79" s="236" t="s">
        <v>27</v>
      </c>
      <c r="L79" s="237"/>
      <c r="M79" s="238"/>
      <c r="N79" s="236" t="s">
        <v>44</v>
      </c>
      <c r="O79" s="251"/>
      <c r="P79" s="252"/>
      <c r="Q79" s="236" t="s">
        <v>26</v>
      </c>
      <c r="R79" s="237"/>
      <c r="S79" s="238"/>
      <c r="T79" s="253" t="s">
        <v>25</v>
      </c>
    </row>
    <row r="80" spans="1:25" ht="16.5" customHeight="1" x14ac:dyDescent="0.2">
      <c r="A80" s="214"/>
      <c r="B80" s="218"/>
      <c r="C80" s="219"/>
      <c r="D80" s="219"/>
      <c r="E80" s="219"/>
      <c r="F80" s="219"/>
      <c r="G80" s="219"/>
      <c r="H80" s="219"/>
      <c r="I80" s="220"/>
      <c r="J80" s="222"/>
      <c r="K80" s="5" t="s">
        <v>31</v>
      </c>
      <c r="L80" s="5" t="s">
        <v>32</v>
      </c>
      <c r="M80" s="5" t="s">
        <v>33</v>
      </c>
      <c r="N80" s="66" t="s">
        <v>37</v>
      </c>
      <c r="O80" s="66" t="s">
        <v>8</v>
      </c>
      <c r="P80" s="66" t="s">
        <v>34</v>
      </c>
      <c r="Q80" s="66" t="s">
        <v>35</v>
      </c>
      <c r="R80" s="66" t="s">
        <v>31</v>
      </c>
      <c r="S80" s="66" t="s">
        <v>36</v>
      </c>
      <c r="T80" s="222"/>
    </row>
    <row r="81" spans="1:23" x14ac:dyDescent="0.2">
      <c r="A81" s="29" t="s">
        <v>158</v>
      </c>
      <c r="B81" s="239" t="s">
        <v>157</v>
      </c>
      <c r="C81" s="240"/>
      <c r="D81" s="240"/>
      <c r="E81" s="240"/>
      <c r="F81" s="240"/>
      <c r="G81" s="240"/>
      <c r="H81" s="240"/>
      <c r="I81" s="241"/>
      <c r="J81" s="10">
        <v>5</v>
      </c>
      <c r="K81" s="10">
        <v>2</v>
      </c>
      <c r="L81" s="10">
        <v>2</v>
      </c>
      <c r="M81" s="10">
        <v>0</v>
      </c>
      <c r="N81" s="15">
        <f>K81+L81+M81</f>
        <v>4</v>
      </c>
      <c r="O81" s="16">
        <f>P81-N81</f>
        <v>5</v>
      </c>
      <c r="P81" s="16">
        <f>ROUND(PRODUCT(J81,25)/14,0)</f>
        <v>9</v>
      </c>
      <c r="Q81" s="21" t="s">
        <v>35</v>
      </c>
      <c r="R81" s="10"/>
      <c r="S81" s="22"/>
      <c r="T81" s="10" t="s">
        <v>40</v>
      </c>
    </row>
    <row r="82" spans="1:23" x14ac:dyDescent="0.2">
      <c r="A82" s="27" t="s">
        <v>159</v>
      </c>
      <c r="B82" s="239" t="s">
        <v>160</v>
      </c>
      <c r="C82" s="240"/>
      <c r="D82" s="240"/>
      <c r="E82" s="240"/>
      <c r="F82" s="240"/>
      <c r="G82" s="240"/>
      <c r="H82" s="240"/>
      <c r="I82" s="241"/>
      <c r="J82" s="10">
        <v>6</v>
      </c>
      <c r="K82" s="10">
        <v>2</v>
      </c>
      <c r="L82" s="10">
        <v>2</v>
      </c>
      <c r="M82" s="10">
        <v>0</v>
      </c>
      <c r="N82" s="15">
        <f t="shared" ref="N82:N88" si="19">K82+L82+M82</f>
        <v>4</v>
      </c>
      <c r="O82" s="16">
        <f t="shared" ref="O82:O88" si="20">P82-N82</f>
        <v>7</v>
      </c>
      <c r="P82" s="16">
        <f t="shared" ref="P82:P88" si="21">ROUND(PRODUCT(J82,25)/14,0)</f>
        <v>11</v>
      </c>
      <c r="Q82" s="21" t="s">
        <v>35</v>
      </c>
      <c r="R82" s="10"/>
      <c r="S82" s="22"/>
      <c r="T82" s="10" t="s">
        <v>41</v>
      </c>
    </row>
    <row r="83" spans="1:23" x14ac:dyDescent="0.2">
      <c r="A83" s="27" t="s">
        <v>161</v>
      </c>
      <c r="B83" s="239" t="s">
        <v>162</v>
      </c>
      <c r="C83" s="240"/>
      <c r="D83" s="240"/>
      <c r="E83" s="240"/>
      <c r="F83" s="240"/>
      <c r="G83" s="240"/>
      <c r="H83" s="240"/>
      <c r="I83" s="241"/>
      <c r="J83" s="10">
        <v>5</v>
      </c>
      <c r="K83" s="10">
        <v>2</v>
      </c>
      <c r="L83" s="10">
        <v>2</v>
      </c>
      <c r="M83" s="10">
        <v>0</v>
      </c>
      <c r="N83" s="15">
        <f t="shared" si="19"/>
        <v>4</v>
      </c>
      <c r="O83" s="16">
        <f t="shared" si="20"/>
        <v>5</v>
      </c>
      <c r="P83" s="16">
        <f t="shared" si="21"/>
        <v>9</v>
      </c>
      <c r="Q83" s="21"/>
      <c r="R83" s="10"/>
      <c r="S83" s="22" t="s">
        <v>36</v>
      </c>
      <c r="T83" s="10" t="s">
        <v>41</v>
      </c>
    </row>
    <row r="84" spans="1:23" x14ac:dyDescent="0.2">
      <c r="A84" s="27" t="s">
        <v>163</v>
      </c>
      <c r="B84" s="239" t="s">
        <v>164</v>
      </c>
      <c r="C84" s="240"/>
      <c r="D84" s="240"/>
      <c r="E84" s="240"/>
      <c r="F84" s="240"/>
      <c r="G84" s="240"/>
      <c r="H84" s="240"/>
      <c r="I84" s="241"/>
      <c r="J84" s="10">
        <v>6</v>
      </c>
      <c r="K84" s="10">
        <v>2</v>
      </c>
      <c r="L84" s="10">
        <v>2</v>
      </c>
      <c r="M84" s="10">
        <v>0</v>
      </c>
      <c r="N84" s="15">
        <f t="shared" si="19"/>
        <v>4</v>
      </c>
      <c r="O84" s="16">
        <f t="shared" si="20"/>
        <v>7</v>
      </c>
      <c r="P84" s="16">
        <f t="shared" si="21"/>
        <v>11</v>
      </c>
      <c r="Q84" s="21" t="s">
        <v>35</v>
      </c>
      <c r="R84" s="10"/>
      <c r="S84" s="22"/>
      <c r="T84" s="10" t="s">
        <v>41</v>
      </c>
    </row>
    <row r="85" spans="1:23" x14ac:dyDescent="0.2">
      <c r="A85" s="27" t="s">
        <v>165</v>
      </c>
      <c r="B85" s="239" t="s">
        <v>174</v>
      </c>
      <c r="C85" s="240"/>
      <c r="D85" s="240"/>
      <c r="E85" s="240"/>
      <c r="F85" s="240"/>
      <c r="G85" s="240"/>
      <c r="H85" s="240"/>
      <c r="I85" s="241"/>
      <c r="J85" s="10">
        <v>3</v>
      </c>
      <c r="K85" s="10">
        <v>0</v>
      </c>
      <c r="L85" s="10">
        <v>0</v>
      </c>
      <c r="M85" s="10">
        <v>3</v>
      </c>
      <c r="N85" s="15">
        <f t="shared" si="19"/>
        <v>3</v>
      </c>
      <c r="O85" s="16">
        <f t="shared" si="20"/>
        <v>2</v>
      </c>
      <c r="P85" s="16">
        <f t="shared" si="21"/>
        <v>5</v>
      </c>
      <c r="Q85" s="21"/>
      <c r="R85" s="10" t="s">
        <v>31</v>
      </c>
      <c r="S85" s="22"/>
      <c r="T85" s="10" t="s">
        <v>41</v>
      </c>
    </row>
    <row r="86" spans="1:23" hidden="1" x14ac:dyDescent="0.2">
      <c r="A86" s="27"/>
      <c r="B86" s="239"/>
      <c r="C86" s="240"/>
      <c r="D86" s="240"/>
      <c r="E86" s="240"/>
      <c r="F86" s="240"/>
      <c r="G86" s="240"/>
      <c r="H86" s="240"/>
      <c r="I86" s="241"/>
      <c r="J86" s="10">
        <v>0</v>
      </c>
      <c r="K86" s="10">
        <v>0</v>
      </c>
      <c r="L86" s="10">
        <v>0</v>
      </c>
      <c r="M86" s="10">
        <v>0</v>
      </c>
      <c r="N86" s="15">
        <f t="shared" si="19"/>
        <v>0</v>
      </c>
      <c r="O86" s="16">
        <f t="shared" si="20"/>
        <v>0</v>
      </c>
      <c r="P86" s="16">
        <f t="shared" si="21"/>
        <v>0</v>
      </c>
      <c r="Q86" s="21"/>
      <c r="R86" s="10"/>
      <c r="S86" s="22"/>
      <c r="T86" s="10"/>
    </row>
    <row r="87" spans="1:23" hidden="1" x14ac:dyDescent="0.2">
      <c r="A87" s="27"/>
      <c r="B87" s="239"/>
      <c r="C87" s="240"/>
      <c r="D87" s="240"/>
      <c r="E87" s="240"/>
      <c r="F87" s="240"/>
      <c r="G87" s="240"/>
      <c r="H87" s="240"/>
      <c r="I87" s="241"/>
      <c r="J87" s="10">
        <v>0</v>
      </c>
      <c r="K87" s="10">
        <v>0</v>
      </c>
      <c r="L87" s="10">
        <v>0</v>
      </c>
      <c r="M87" s="10">
        <v>0</v>
      </c>
      <c r="N87" s="15">
        <f t="shared" si="19"/>
        <v>0</v>
      </c>
      <c r="O87" s="16">
        <f t="shared" si="20"/>
        <v>0</v>
      </c>
      <c r="P87" s="16">
        <f t="shared" si="21"/>
        <v>0</v>
      </c>
      <c r="Q87" s="21"/>
      <c r="R87" s="10"/>
      <c r="S87" s="22"/>
      <c r="T87" s="10"/>
    </row>
    <row r="88" spans="1:23" hidden="1" x14ac:dyDescent="0.2">
      <c r="A88" s="27"/>
      <c r="B88" s="239"/>
      <c r="C88" s="240"/>
      <c r="D88" s="240"/>
      <c r="E88" s="240"/>
      <c r="F88" s="240"/>
      <c r="G88" s="240"/>
      <c r="H88" s="240"/>
      <c r="I88" s="241"/>
      <c r="J88" s="10">
        <v>0</v>
      </c>
      <c r="K88" s="10">
        <v>0</v>
      </c>
      <c r="L88" s="10">
        <v>0</v>
      </c>
      <c r="M88" s="10">
        <v>0</v>
      </c>
      <c r="N88" s="15">
        <f t="shared" si="19"/>
        <v>0</v>
      </c>
      <c r="O88" s="16">
        <f t="shared" si="20"/>
        <v>0</v>
      </c>
      <c r="P88" s="16">
        <f t="shared" si="21"/>
        <v>0</v>
      </c>
      <c r="Q88" s="21"/>
      <c r="R88" s="10"/>
      <c r="S88" s="22"/>
      <c r="T88" s="10"/>
    </row>
    <row r="89" spans="1:23" hidden="1" x14ac:dyDescent="0.2">
      <c r="A89" s="27"/>
      <c r="B89" s="239"/>
      <c r="C89" s="240"/>
      <c r="D89" s="240"/>
      <c r="E89" s="240"/>
      <c r="F89" s="240"/>
      <c r="G89" s="240"/>
      <c r="H89" s="240"/>
      <c r="I89" s="241"/>
      <c r="J89" s="10">
        <v>0</v>
      </c>
      <c r="K89" s="10">
        <v>0</v>
      </c>
      <c r="L89" s="10">
        <v>0</v>
      </c>
      <c r="M89" s="10">
        <v>0</v>
      </c>
      <c r="N89" s="15">
        <f>K89+L89+M89</f>
        <v>0</v>
      </c>
      <c r="O89" s="16">
        <f>P89-N89</f>
        <v>0</v>
      </c>
      <c r="P89" s="16">
        <f>ROUND(PRODUCT(J89,25)/14,0)</f>
        <v>0</v>
      </c>
      <c r="Q89" s="21"/>
      <c r="R89" s="10"/>
      <c r="S89" s="22"/>
      <c r="T89" s="10"/>
    </row>
    <row r="90" spans="1:23" hidden="1" x14ac:dyDescent="0.2">
      <c r="A90" s="27"/>
      <c r="B90" s="239"/>
      <c r="C90" s="240"/>
      <c r="D90" s="240"/>
      <c r="E90" s="240"/>
      <c r="F90" s="240"/>
      <c r="G90" s="240"/>
      <c r="H90" s="240"/>
      <c r="I90" s="241"/>
      <c r="J90" s="10">
        <v>0</v>
      </c>
      <c r="K90" s="10">
        <v>0</v>
      </c>
      <c r="L90" s="10">
        <v>0</v>
      </c>
      <c r="M90" s="10">
        <v>0</v>
      </c>
      <c r="N90" s="15">
        <f>K90+L90+M90</f>
        <v>0</v>
      </c>
      <c r="O90" s="16">
        <f>P90-N90</f>
        <v>0</v>
      </c>
      <c r="P90" s="16">
        <f>ROUND(PRODUCT(J90,25)/14,0)</f>
        <v>0</v>
      </c>
      <c r="Q90" s="21"/>
      <c r="R90" s="10"/>
      <c r="S90" s="22"/>
      <c r="T90" s="10"/>
    </row>
    <row r="91" spans="1:23" x14ac:dyDescent="0.2">
      <c r="A91" s="123" t="s">
        <v>262</v>
      </c>
      <c r="B91" s="255" t="s">
        <v>104</v>
      </c>
      <c r="C91" s="256"/>
      <c r="D91" s="256"/>
      <c r="E91" s="256"/>
      <c r="F91" s="256"/>
      <c r="G91" s="256"/>
      <c r="H91" s="256"/>
      <c r="I91" s="257"/>
      <c r="J91" s="10">
        <v>5</v>
      </c>
      <c r="K91" s="10">
        <v>2</v>
      </c>
      <c r="L91" s="10">
        <v>2</v>
      </c>
      <c r="M91" s="10">
        <v>0</v>
      </c>
      <c r="N91" s="44">
        <f t="shared" ref="N91" si="22">K91+L91+M91</f>
        <v>4</v>
      </c>
      <c r="O91" s="16">
        <f t="shared" ref="O91" si="23">P91-N91</f>
        <v>5</v>
      </c>
      <c r="P91" s="16">
        <f t="shared" ref="P91" si="24">ROUND(PRODUCT(J91,25)/14,0)</f>
        <v>9</v>
      </c>
      <c r="Q91" s="21"/>
      <c r="R91" s="10" t="s">
        <v>31</v>
      </c>
      <c r="S91" s="22"/>
      <c r="T91" s="10" t="s">
        <v>41</v>
      </c>
      <c r="U91" s="117"/>
    </row>
    <row r="92" spans="1:23" x14ac:dyDescent="0.2">
      <c r="A92" s="17" t="s">
        <v>28</v>
      </c>
      <c r="B92" s="258"/>
      <c r="C92" s="259"/>
      <c r="D92" s="259"/>
      <c r="E92" s="259"/>
      <c r="F92" s="259"/>
      <c r="G92" s="259"/>
      <c r="H92" s="259"/>
      <c r="I92" s="260"/>
      <c r="J92" s="17">
        <f t="shared" ref="J92:P92" si="25">SUM(J81:J91)</f>
        <v>30</v>
      </c>
      <c r="K92" s="17">
        <f t="shared" si="25"/>
        <v>10</v>
      </c>
      <c r="L92" s="17">
        <f t="shared" si="25"/>
        <v>10</v>
      </c>
      <c r="M92" s="17">
        <f t="shared" si="25"/>
        <v>3</v>
      </c>
      <c r="N92" s="17">
        <f t="shared" si="25"/>
        <v>23</v>
      </c>
      <c r="O92" s="17">
        <f t="shared" si="25"/>
        <v>31</v>
      </c>
      <c r="P92" s="17">
        <f t="shared" si="25"/>
        <v>54</v>
      </c>
      <c r="Q92" s="17">
        <f>COUNTIF(Q81:Q91,"E")</f>
        <v>3</v>
      </c>
      <c r="R92" s="17">
        <f>COUNTIF(R81:R91,"C")</f>
        <v>2</v>
      </c>
      <c r="S92" s="17">
        <f>COUNTIF(S81:S91,"VP")</f>
        <v>1</v>
      </c>
      <c r="T92" s="44">
        <f>COUNTA(T81:T91)</f>
        <v>6</v>
      </c>
      <c r="U92" s="292" t="str">
        <f>IF(Q92&gt;=SUM(R92:S92),"Corect","E trebuie să fie cel puțin egal cu C+VP")</f>
        <v>Corect</v>
      </c>
      <c r="V92" s="293"/>
      <c r="W92" s="293"/>
    </row>
    <row r="94" spans="1:23" ht="18.75" customHeight="1" x14ac:dyDescent="0.2">
      <c r="A94" s="150" t="s">
        <v>48</v>
      </c>
      <c r="B94" s="150"/>
      <c r="C94" s="150"/>
      <c r="D94" s="150"/>
      <c r="E94" s="150"/>
      <c r="F94" s="150"/>
      <c r="G94" s="150"/>
      <c r="H94" s="150"/>
      <c r="I94" s="150"/>
      <c r="J94" s="150"/>
      <c r="K94" s="150"/>
      <c r="L94" s="150"/>
      <c r="M94" s="150"/>
      <c r="N94" s="150"/>
      <c r="O94" s="150"/>
      <c r="P94" s="150"/>
      <c r="Q94" s="150"/>
      <c r="R94" s="150"/>
      <c r="S94" s="150"/>
      <c r="T94" s="150"/>
    </row>
    <row r="95" spans="1:23" ht="24.75" customHeight="1" x14ac:dyDescent="0.2">
      <c r="A95" s="213" t="s">
        <v>30</v>
      </c>
      <c r="B95" s="215" t="s">
        <v>29</v>
      </c>
      <c r="C95" s="216"/>
      <c r="D95" s="216"/>
      <c r="E95" s="216"/>
      <c r="F95" s="216"/>
      <c r="G95" s="216"/>
      <c r="H95" s="216"/>
      <c r="I95" s="217"/>
      <c r="J95" s="221" t="s">
        <v>43</v>
      </c>
      <c r="K95" s="236" t="s">
        <v>27</v>
      </c>
      <c r="L95" s="237"/>
      <c r="M95" s="238"/>
      <c r="N95" s="236" t="s">
        <v>44</v>
      </c>
      <c r="O95" s="251"/>
      <c r="P95" s="252"/>
      <c r="Q95" s="236" t="s">
        <v>26</v>
      </c>
      <c r="R95" s="237"/>
      <c r="S95" s="238"/>
      <c r="T95" s="253" t="s">
        <v>25</v>
      </c>
    </row>
    <row r="96" spans="1:23" x14ac:dyDescent="0.2">
      <c r="A96" s="214"/>
      <c r="B96" s="218"/>
      <c r="C96" s="219"/>
      <c r="D96" s="219"/>
      <c r="E96" s="219"/>
      <c r="F96" s="219"/>
      <c r="G96" s="219"/>
      <c r="H96" s="219"/>
      <c r="I96" s="220"/>
      <c r="J96" s="222"/>
      <c r="K96" s="5" t="s">
        <v>31</v>
      </c>
      <c r="L96" s="5" t="s">
        <v>32</v>
      </c>
      <c r="M96" s="5" t="s">
        <v>33</v>
      </c>
      <c r="N96" s="66" t="s">
        <v>37</v>
      </c>
      <c r="O96" s="66" t="s">
        <v>8</v>
      </c>
      <c r="P96" s="66" t="s">
        <v>34</v>
      </c>
      <c r="Q96" s="66" t="s">
        <v>35</v>
      </c>
      <c r="R96" s="66" t="s">
        <v>31</v>
      </c>
      <c r="S96" s="66" t="s">
        <v>36</v>
      </c>
      <c r="T96" s="222"/>
    </row>
    <row r="97" spans="1:23" x14ac:dyDescent="0.2">
      <c r="A97" s="43" t="s">
        <v>167</v>
      </c>
      <c r="B97" s="239" t="s">
        <v>166</v>
      </c>
      <c r="C97" s="240"/>
      <c r="D97" s="240"/>
      <c r="E97" s="240"/>
      <c r="F97" s="240"/>
      <c r="G97" s="240"/>
      <c r="H97" s="240"/>
      <c r="I97" s="241"/>
      <c r="J97" s="10">
        <v>5</v>
      </c>
      <c r="K97" s="10">
        <v>2</v>
      </c>
      <c r="L97" s="10">
        <v>2</v>
      </c>
      <c r="M97" s="10">
        <v>0</v>
      </c>
      <c r="N97" s="15">
        <f>K97+L97+M97</f>
        <v>4</v>
      </c>
      <c r="O97" s="16">
        <f>P97-N97</f>
        <v>5</v>
      </c>
      <c r="P97" s="16">
        <f>ROUND(PRODUCT(J97,25)/14,0)</f>
        <v>9</v>
      </c>
      <c r="Q97" s="21" t="s">
        <v>35</v>
      </c>
      <c r="R97" s="10"/>
      <c r="S97" s="22"/>
      <c r="T97" s="10" t="s">
        <v>40</v>
      </c>
    </row>
    <row r="98" spans="1:23" x14ac:dyDescent="0.2">
      <c r="A98" s="27" t="s">
        <v>168</v>
      </c>
      <c r="B98" s="239" t="s">
        <v>169</v>
      </c>
      <c r="C98" s="240"/>
      <c r="D98" s="240"/>
      <c r="E98" s="240"/>
      <c r="F98" s="240"/>
      <c r="G98" s="240"/>
      <c r="H98" s="240"/>
      <c r="I98" s="241"/>
      <c r="J98" s="10">
        <v>3</v>
      </c>
      <c r="K98" s="10">
        <v>2</v>
      </c>
      <c r="L98" s="10">
        <v>0</v>
      </c>
      <c r="M98" s="10">
        <v>2</v>
      </c>
      <c r="N98" s="15">
        <f t="shared" ref="N98:N104" si="26">K98+L98+M98</f>
        <v>4</v>
      </c>
      <c r="O98" s="16">
        <f t="shared" ref="O98:O104" si="27">P98-N98</f>
        <v>1</v>
      </c>
      <c r="P98" s="16">
        <f t="shared" ref="P98:P104" si="28">ROUND(PRODUCT(J98,25)/14,0)</f>
        <v>5</v>
      </c>
      <c r="Q98" s="21" t="s">
        <v>35</v>
      </c>
      <c r="R98" s="10"/>
      <c r="S98" s="22"/>
      <c r="T98" s="10" t="s">
        <v>41</v>
      </c>
    </row>
    <row r="99" spans="1:23" x14ac:dyDescent="0.2">
      <c r="A99" s="27" t="s">
        <v>170</v>
      </c>
      <c r="B99" s="239" t="s">
        <v>171</v>
      </c>
      <c r="C99" s="240"/>
      <c r="D99" s="240"/>
      <c r="E99" s="240"/>
      <c r="F99" s="240"/>
      <c r="G99" s="240"/>
      <c r="H99" s="240"/>
      <c r="I99" s="241"/>
      <c r="J99" s="10">
        <v>5</v>
      </c>
      <c r="K99" s="10">
        <v>2</v>
      </c>
      <c r="L99" s="10">
        <v>2</v>
      </c>
      <c r="M99" s="10">
        <v>0</v>
      </c>
      <c r="N99" s="15">
        <f t="shared" si="26"/>
        <v>4</v>
      </c>
      <c r="O99" s="16">
        <f t="shared" si="27"/>
        <v>5</v>
      </c>
      <c r="P99" s="16">
        <f t="shared" si="28"/>
        <v>9</v>
      </c>
      <c r="Q99" s="21" t="s">
        <v>35</v>
      </c>
      <c r="R99" s="10"/>
      <c r="S99" s="22"/>
      <c r="T99" s="10" t="s">
        <v>41</v>
      </c>
    </row>
    <row r="100" spans="1:23" x14ac:dyDescent="0.2">
      <c r="A100" s="27" t="s">
        <v>172</v>
      </c>
      <c r="B100" s="239" t="s">
        <v>173</v>
      </c>
      <c r="C100" s="240"/>
      <c r="D100" s="240"/>
      <c r="E100" s="240"/>
      <c r="F100" s="240"/>
      <c r="G100" s="240"/>
      <c r="H100" s="240"/>
      <c r="I100" s="241"/>
      <c r="J100" s="10">
        <v>4</v>
      </c>
      <c r="K100" s="10">
        <v>2</v>
      </c>
      <c r="L100" s="10">
        <v>1</v>
      </c>
      <c r="M100" s="10">
        <v>0</v>
      </c>
      <c r="N100" s="15">
        <f t="shared" si="26"/>
        <v>3</v>
      </c>
      <c r="O100" s="16">
        <f t="shared" si="27"/>
        <v>4</v>
      </c>
      <c r="P100" s="16">
        <f t="shared" si="28"/>
        <v>7</v>
      </c>
      <c r="Q100" s="21" t="s">
        <v>35</v>
      </c>
      <c r="R100" s="10"/>
      <c r="S100" s="22"/>
      <c r="T100" s="10" t="s">
        <v>41</v>
      </c>
    </row>
    <row r="101" spans="1:23" x14ac:dyDescent="0.2">
      <c r="A101" s="27" t="s">
        <v>176</v>
      </c>
      <c r="B101" s="239" t="s">
        <v>175</v>
      </c>
      <c r="C101" s="240"/>
      <c r="D101" s="240"/>
      <c r="E101" s="240"/>
      <c r="F101" s="240"/>
      <c r="G101" s="240"/>
      <c r="H101" s="240"/>
      <c r="I101" s="241"/>
      <c r="J101" s="10">
        <v>3</v>
      </c>
      <c r="K101" s="10">
        <v>0</v>
      </c>
      <c r="L101" s="10">
        <v>0</v>
      </c>
      <c r="M101" s="10">
        <v>4</v>
      </c>
      <c r="N101" s="15">
        <f t="shared" si="26"/>
        <v>4</v>
      </c>
      <c r="O101" s="16">
        <f t="shared" si="27"/>
        <v>1</v>
      </c>
      <c r="P101" s="16">
        <f t="shared" si="28"/>
        <v>5</v>
      </c>
      <c r="Q101" s="21"/>
      <c r="R101" s="10" t="s">
        <v>31</v>
      </c>
      <c r="S101" s="22"/>
      <c r="T101" s="10" t="s">
        <v>41</v>
      </c>
    </row>
    <row r="102" spans="1:23" hidden="1" x14ac:dyDescent="0.2">
      <c r="A102" s="27"/>
      <c r="B102" s="239"/>
      <c r="C102" s="240"/>
      <c r="D102" s="240"/>
      <c r="E102" s="240"/>
      <c r="F102" s="240"/>
      <c r="G102" s="240"/>
      <c r="H102" s="240"/>
      <c r="I102" s="241"/>
      <c r="J102" s="10">
        <v>0</v>
      </c>
      <c r="K102" s="10">
        <v>0</v>
      </c>
      <c r="L102" s="10">
        <v>0</v>
      </c>
      <c r="M102" s="10">
        <v>0</v>
      </c>
      <c r="N102" s="15">
        <f t="shared" si="26"/>
        <v>0</v>
      </c>
      <c r="O102" s="16">
        <f t="shared" si="27"/>
        <v>0</v>
      </c>
      <c r="P102" s="16">
        <f t="shared" si="28"/>
        <v>0</v>
      </c>
      <c r="Q102" s="21"/>
      <c r="R102" s="10"/>
      <c r="S102" s="22"/>
      <c r="T102" s="10"/>
    </row>
    <row r="103" spans="1:23" hidden="1" x14ac:dyDescent="0.2">
      <c r="A103" s="27"/>
      <c r="B103" s="239"/>
      <c r="C103" s="240"/>
      <c r="D103" s="240"/>
      <c r="E103" s="240"/>
      <c r="F103" s="240"/>
      <c r="G103" s="240"/>
      <c r="H103" s="240"/>
      <c r="I103" s="241"/>
      <c r="J103" s="10">
        <v>0</v>
      </c>
      <c r="K103" s="10">
        <v>0</v>
      </c>
      <c r="L103" s="10">
        <v>0</v>
      </c>
      <c r="M103" s="10">
        <v>0</v>
      </c>
      <c r="N103" s="15">
        <f t="shared" si="26"/>
        <v>0</v>
      </c>
      <c r="O103" s="16">
        <f t="shared" si="27"/>
        <v>0</v>
      </c>
      <c r="P103" s="16">
        <f t="shared" si="28"/>
        <v>0</v>
      </c>
      <c r="Q103" s="21"/>
      <c r="R103" s="10"/>
      <c r="S103" s="22"/>
      <c r="T103" s="10"/>
    </row>
    <row r="104" spans="1:23" hidden="1" x14ac:dyDescent="0.2">
      <c r="A104" s="27"/>
      <c r="B104" s="239"/>
      <c r="C104" s="240"/>
      <c r="D104" s="240"/>
      <c r="E104" s="240"/>
      <c r="F104" s="240"/>
      <c r="G104" s="240"/>
      <c r="H104" s="240"/>
      <c r="I104" s="241"/>
      <c r="J104" s="10">
        <v>0</v>
      </c>
      <c r="K104" s="10">
        <v>0</v>
      </c>
      <c r="L104" s="10">
        <v>0</v>
      </c>
      <c r="M104" s="10">
        <v>0</v>
      </c>
      <c r="N104" s="15">
        <f t="shared" si="26"/>
        <v>0</v>
      </c>
      <c r="O104" s="16">
        <f t="shared" si="27"/>
        <v>0</v>
      </c>
      <c r="P104" s="16">
        <f t="shared" si="28"/>
        <v>0</v>
      </c>
      <c r="Q104" s="21"/>
      <c r="R104" s="10"/>
      <c r="S104" s="22"/>
      <c r="T104" s="10"/>
    </row>
    <row r="105" spans="1:23" hidden="1" x14ac:dyDescent="0.2">
      <c r="A105" s="27"/>
      <c r="B105" s="239"/>
      <c r="C105" s="240"/>
      <c r="D105" s="240"/>
      <c r="E105" s="240"/>
      <c r="F105" s="240"/>
      <c r="G105" s="240"/>
      <c r="H105" s="240"/>
      <c r="I105" s="241"/>
      <c r="J105" s="10">
        <v>0</v>
      </c>
      <c r="K105" s="10">
        <v>0</v>
      </c>
      <c r="L105" s="10">
        <v>0</v>
      </c>
      <c r="M105" s="10">
        <v>0</v>
      </c>
      <c r="N105" s="15">
        <f>K105+L105+M105</f>
        <v>0</v>
      </c>
      <c r="O105" s="16">
        <f>P105-N105</f>
        <v>0</v>
      </c>
      <c r="P105" s="16">
        <f>ROUND(PRODUCT(J105,25)/14,0)</f>
        <v>0</v>
      </c>
      <c r="Q105" s="21"/>
      <c r="R105" s="10"/>
      <c r="S105" s="22"/>
      <c r="T105" s="10"/>
    </row>
    <row r="106" spans="1:23" hidden="1" x14ac:dyDescent="0.2">
      <c r="A106" s="27"/>
      <c r="B106" s="239"/>
      <c r="C106" s="240"/>
      <c r="D106" s="240"/>
      <c r="E106" s="240"/>
      <c r="F106" s="240"/>
      <c r="G106" s="240"/>
      <c r="H106" s="240"/>
      <c r="I106" s="241"/>
      <c r="J106" s="10">
        <v>0</v>
      </c>
      <c r="K106" s="10">
        <v>0</v>
      </c>
      <c r="L106" s="10">
        <v>0</v>
      </c>
      <c r="M106" s="10">
        <v>0</v>
      </c>
      <c r="N106" s="15">
        <f>K106+L106+M106</f>
        <v>0</v>
      </c>
      <c r="O106" s="16">
        <f>P106-N106</f>
        <v>0</v>
      </c>
      <c r="P106" s="16">
        <f>ROUND(PRODUCT(J106,25)/14,0)</f>
        <v>0</v>
      </c>
      <c r="Q106" s="21"/>
      <c r="R106" s="10"/>
      <c r="S106" s="22"/>
      <c r="T106" s="10"/>
    </row>
    <row r="107" spans="1:23" s="110" customFormat="1" x14ac:dyDescent="0.2">
      <c r="A107" s="123" t="s">
        <v>263</v>
      </c>
      <c r="B107" s="255" t="s">
        <v>105</v>
      </c>
      <c r="C107" s="256"/>
      <c r="D107" s="256"/>
      <c r="E107" s="256"/>
      <c r="F107" s="256"/>
      <c r="G107" s="256"/>
      <c r="H107" s="256"/>
      <c r="I107" s="257"/>
      <c r="J107" s="10">
        <v>5</v>
      </c>
      <c r="K107" s="10">
        <v>2</v>
      </c>
      <c r="L107" s="10">
        <v>2</v>
      </c>
      <c r="M107" s="10">
        <v>0</v>
      </c>
      <c r="N107" s="108">
        <f t="shared" ref="N107" si="29">K107+L107+M107</f>
        <v>4</v>
      </c>
      <c r="O107" s="16">
        <f t="shared" ref="O107" si="30">P107-N107</f>
        <v>5</v>
      </c>
      <c r="P107" s="16">
        <f t="shared" ref="P107" si="31">ROUND(PRODUCT(J107,25)/14,0)</f>
        <v>9</v>
      </c>
      <c r="Q107" s="21"/>
      <c r="R107" s="10" t="s">
        <v>31</v>
      </c>
      <c r="S107" s="22"/>
      <c r="T107" s="10" t="s">
        <v>41</v>
      </c>
      <c r="U107" s="117"/>
    </row>
    <row r="108" spans="1:23" x14ac:dyDescent="0.2">
      <c r="A108" s="123" t="s">
        <v>263</v>
      </c>
      <c r="B108" s="255" t="s">
        <v>108</v>
      </c>
      <c r="C108" s="256"/>
      <c r="D108" s="256"/>
      <c r="E108" s="256"/>
      <c r="F108" s="256"/>
      <c r="G108" s="256"/>
      <c r="H108" s="256"/>
      <c r="I108" s="257"/>
      <c r="J108" s="10">
        <v>5</v>
      </c>
      <c r="K108" s="10">
        <v>2</v>
      </c>
      <c r="L108" s="10">
        <v>2</v>
      </c>
      <c r="M108" s="10">
        <v>0</v>
      </c>
      <c r="N108" s="44">
        <f t="shared" ref="N108" si="32">K108+L108+M108</f>
        <v>4</v>
      </c>
      <c r="O108" s="16">
        <f t="shared" ref="O108" si="33">P108-N108</f>
        <v>5</v>
      </c>
      <c r="P108" s="16">
        <f t="shared" ref="P108" si="34">ROUND(PRODUCT(J108,25)/14,0)</f>
        <v>9</v>
      </c>
      <c r="Q108" s="21"/>
      <c r="R108" s="10" t="s">
        <v>31</v>
      </c>
      <c r="S108" s="22"/>
      <c r="T108" s="10" t="s">
        <v>41</v>
      </c>
    </row>
    <row r="109" spans="1:23" x14ac:dyDescent="0.2">
      <c r="A109" s="17" t="s">
        <v>28</v>
      </c>
      <c r="B109" s="258"/>
      <c r="C109" s="259"/>
      <c r="D109" s="259"/>
      <c r="E109" s="259"/>
      <c r="F109" s="259"/>
      <c r="G109" s="259"/>
      <c r="H109" s="259"/>
      <c r="I109" s="260"/>
      <c r="J109" s="17">
        <f t="shared" ref="J109:P109" si="35">SUM(J97:J108)</f>
        <v>30</v>
      </c>
      <c r="K109" s="17">
        <f t="shared" si="35"/>
        <v>12</v>
      </c>
      <c r="L109" s="17">
        <f t="shared" si="35"/>
        <v>9</v>
      </c>
      <c r="M109" s="17">
        <f t="shared" si="35"/>
        <v>6</v>
      </c>
      <c r="N109" s="17">
        <f t="shared" si="35"/>
        <v>27</v>
      </c>
      <c r="O109" s="17">
        <f t="shared" si="35"/>
        <v>26</v>
      </c>
      <c r="P109" s="17">
        <f t="shared" si="35"/>
        <v>53</v>
      </c>
      <c r="Q109" s="17">
        <f>COUNTIF(Q97:Q108,"E")</f>
        <v>4</v>
      </c>
      <c r="R109" s="17">
        <f>COUNTIF(R97:R108,"C")</f>
        <v>3</v>
      </c>
      <c r="S109" s="17">
        <f>COUNTIF(S97:S108,"VP")</f>
        <v>0</v>
      </c>
      <c r="T109" s="44">
        <f>COUNTA(T97:T108)</f>
        <v>7</v>
      </c>
      <c r="U109" s="292" t="str">
        <f>IF(Q109&gt;=SUM(R109:S109),"Corect","E trebuie să fie cel puțin egal cu C+VP")</f>
        <v>Corect</v>
      </c>
      <c r="V109" s="293"/>
      <c r="W109" s="293"/>
    </row>
    <row r="111" spans="1:23" ht="18" customHeight="1" x14ac:dyDescent="0.2">
      <c r="A111" s="277" t="s">
        <v>49</v>
      </c>
      <c r="B111" s="278"/>
      <c r="C111" s="278"/>
      <c r="D111" s="278"/>
      <c r="E111" s="278"/>
      <c r="F111" s="278"/>
      <c r="G111" s="278"/>
      <c r="H111" s="278"/>
      <c r="I111" s="278"/>
      <c r="J111" s="278"/>
      <c r="K111" s="278"/>
      <c r="L111" s="278"/>
      <c r="M111" s="278"/>
      <c r="N111" s="278"/>
      <c r="O111" s="278"/>
      <c r="P111" s="278"/>
      <c r="Q111" s="278"/>
      <c r="R111" s="278"/>
      <c r="S111" s="278"/>
      <c r="T111" s="279"/>
    </row>
    <row r="112" spans="1:23" ht="25.5" customHeight="1" x14ac:dyDescent="0.2">
      <c r="A112" s="213" t="s">
        <v>30</v>
      </c>
      <c r="B112" s="215" t="s">
        <v>29</v>
      </c>
      <c r="C112" s="216"/>
      <c r="D112" s="216"/>
      <c r="E112" s="216"/>
      <c r="F112" s="216"/>
      <c r="G112" s="216"/>
      <c r="H112" s="216"/>
      <c r="I112" s="217"/>
      <c r="J112" s="221" t="s">
        <v>43</v>
      </c>
      <c r="K112" s="248" t="s">
        <v>27</v>
      </c>
      <c r="L112" s="249"/>
      <c r="M112" s="250"/>
      <c r="N112" s="236" t="s">
        <v>44</v>
      </c>
      <c r="O112" s="251"/>
      <c r="P112" s="252"/>
      <c r="Q112" s="236" t="s">
        <v>26</v>
      </c>
      <c r="R112" s="237"/>
      <c r="S112" s="238"/>
      <c r="T112" s="253" t="s">
        <v>25</v>
      </c>
    </row>
    <row r="113" spans="1:23" x14ac:dyDescent="0.2">
      <c r="A113" s="214"/>
      <c r="B113" s="218"/>
      <c r="C113" s="219"/>
      <c r="D113" s="219"/>
      <c r="E113" s="219"/>
      <c r="F113" s="219"/>
      <c r="G113" s="219"/>
      <c r="H113" s="219"/>
      <c r="I113" s="220"/>
      <c r="J113" s="222"/>
      <c r="K113" s="5" t="s">
        <v>31</v>
      </c>
      <c r="L113" s="5" t="s">
        <v>32</v>
      </c>
      <c r="M113" s="5" t="s">
        <v>33</v>
      </c>
      <c r="N113" s="66" t="s">
        <v>37</v>
      </c>
      <c r="O113" s="66" t="s">
        <v>8</v>
      </c>
      <c r="P113" s="66" t="s">
        <v>34</v>
      </c>
      <c r="Q113" s="66" t="s">
        <v>35</v>
      </c>
      <c r="R113" s="66" t="s">
        <v>31</v>
      </c>
      <c r="S113" s="66" t="s">
        <v>36</v>
      </c>
      <c r="T113" s="222"/>
    </row>
    <row r="114" spans="1:23" x14ac:dyDescent="0.2">
      <c r="A114" s="43" t="s">
        <v>177</v>
      </c>
      <c r="B114" s="239" t="s">
        <v>178</v>
      </c>
      <c r="C114" s="240"/>
      <c r="D114" s="240"/>
      <c r="E114" s="240"/>
      <c r="F114" s="240"/>
      <c r="G114" s="240"/>
      <c r="H114" s="240"/>
      <c r="I114" s="241"/>
      <c r="J114" s="10">
        <v>5</v>
      </c>
      <c r="K114" s="10">
        <v>2</v>
      </c>
      <c r="L114" s="10">
        <v>2</v>
      </c>
      <c r="M114" s="10">
        <v>0</v>
      </c>
      <c r="N114" s="15">
        <f>K114+L114+M114</f>
        <v>4</v>
      </c>
      <c r="O114" s="16">
        <f>P114-N114</f>
        <v>5</v>
      </c>
      <c r="P114" s="16">
        <f>ROUND(PRODUCT(J114,25)/14,0)</f>
        <v>9</v>
      </c>
      <c r="Q114" s="21" t="s">
        <v>35</v>
      </c>
      <c r="R114" s="10"/>
      <c r="S114" s="22"/>
      <c r="T114" s="10" t="s">
        <v>41</v>
      </c>
    </row>
    <row r="115" spans="1:23" x14ac:dyDescent="0.2">
      <c r="A115" s="27" t="s">
        <v>179</v>
      </c>
      <c r="B115" s="239" t="s">
        <v>180</v>
      </c>
      <c r="C115" s="240"/>
      <c r="D115" s="240"/>
      <c r="E115" s="240"/>
      <c r="F115" s="240"/>
      <c r="G115" s="240"/>
      <c r="H115" s="240"/>
      <c r="I115" s="241"/>
      <c r="J115" s="10">
        <v>6</v>
      </c>
      <c r="K115" s="10">
        <v>2</v>
      </c>
      <c r="L115" s="10">
        <v>2</v>
      </c>
      <c r="M115" s="10">
        <v>0</v>
      </c>
      <c r="N115" s="15">
        <f t="shared" ref="N115:N125" si="36">K115+L115+M115</f>
        <v>4</v>
      </c>
      <c r="O115" s="16">
        <f t="shared" ref="O115:O125" si="37">P115-N115</f>
        <v>7</v>
      </c>
      <c r="P115" s="16">
        <f t="shared" ref="P115:P125" si="38">ROUND(PRODUCT(J115,25)/14,0)</f>
        <v>11</v>
      </c>
      <c r="Q115" s="21" t="s">
        <v>35</v>
      </c>
      <c r="R115" s="10"/>
      <c r="S115" s="22"/>
      <c r="T115" s="10" t="s">
        <v>41</v>
      </c>
    </row>
    <row r="116" spans="1:23" x14ac:dyDescent="0.2">
      <c r="A116" s="27" t="s">
        <v>181</v>
      </c>
      <c r="B116" s="239" t="s">
        <v>182</v>
      </c>
      <c r="C116" s="240"/>
      <c r="D116" s="240"/>
      <c r="E116" s="240"/>
      <c r="F116" s="240"/>
      <c r="G116" s="240"/>
      <c r="H116" s="240"/>
      <c r="I116" s="241"/>
      <c r="J116" s="10">
        <v>6</v>
      </c>
      <c r="K116" s="10">
        <v>2</v>
      </c>
      <c r="L116" s="10">
        <v>2</v>
      </c>
      <c r="M116" s="10">
        <v>0</v>
      </c>
      <c r="N116" s="15">
        <f t="shared" si="36"/>
        <v>4</v>
      </c>
      <c r="O116" s="16">
        <f t="shared" si="37"/>
        <v>7</v>
      </c>
      <c r="P116" s="16">
        <f t="shared" si="38"/>
        <v>11</v>
      </c>
      <c r="Q116" s="21" t="s">
        <v>35</v>
      </c>
      <c r="R116" s="10"/>
      <c r="S116" s="22"/>
      <c r="T116" s="10" t="s">
        <v>41</v>
      </c>
    </row>
    <row r="117" spans="1:23" x14ac:dyDescent="0.2">
      <c r="A117" s="27" t="s">
        <v>183</v>
      </c>
      <c r="B117" s="289" t="s">
        <v>184</v>
      </c>
      <c r="C117" s="290"/>
      <c r="D117" s="290"/>
      <c r="E117" s="290"/>
      <c r="F117" s="290"/>
      <c r="G117" s="290"/>
      <c r="H117" s="290"/>
      <c r="I117" s="291"/>
      <c r="J117" s="10">
        <v>3</v>
      </c>
      <c r="K117" s="10">
        <v>0</v>
      </c>
      <c r="L117" s="10">
        <v>0</v>
      </c>
      <c r="M117" s="10">
        <v>3</v>
      </c>
      <c r="N117" s="15">
        <f t="shared" si="36"/>
        <v>3</v>
      </c>
      <c r="O117" s="16">
        <f t="shared" si="37"/>
        <v>2</v>
      </c>
      <c r="P117" s="16">
        <f t="shared" si="38"/>
        <v>5</v>
      </c>
      <c r="Q117" s="21"/>
      <c r="R117" s="10" t="s">
        <v>31</v>
      </c>
      <c r="S117" s="22"/>
      <c r="T117" s="10" t="s">
        <v>41</v>
      </c>
    </row>
    <row r="118" spans="1:23" hidden="1" x14ac:dyDescent="0.2">
      <c r="A118" s="27"/>
      <c r="B118" s="239"/>
      <c r="C118" s="240"/>
      <c r="D118" s="240"/>
      <c r="E118" s="240"/>
      <c r="F118" s="240"/>
      <c r="G118" s="240"/>
      <c r="H118" s="240"/>
      <c r="I118" s="241"/>
      <c r="J118" s="10">
        <v>0</v>
      </c>
      <c r="K118" s="10">
        <v>0</v>
      </c>
      <c r="L118" s="10">
        <v>0</v>
      </c>
      <c r="M118" s="10">
        <v>0</v>
      </c>
      <c r="N118" s="15">
        <f t="shared" si="36"/>
        <v>0</v>
      </c>
      <c r="O118" s="16">
        <f t="shared" si="37"/>
        <v>0</v>
      </c>
      <c r="P118" s="16">
        <f t="shared" si="38"/>
        <v>0</v>
      </c>
      <c r="Q118" s="21"/>
      <c r="R118" s="10"/>
      <c r="S118" s="22"/>
      <c r="T118" s="10"/>
    </row>
    <row r="119" spans="1:23" hidden="1" x14ac:dyDescent="0.2">
      <c r="A119" s="27"/>
      <c r="B119" s="239"/>
      <c r="C119" s="240"/>
      <c r="D119" s="240"/>
      <c r="E119" s="240"/>
      <c r="F119" s="240"/>
      <c r="G119" s="240"/>
      <c r="H119" s="240"/>
      <c r="I119" s="241"/>
      <c r="J119" s="10">
        <v>0</v>
      </c>
      <c r="K119" s="10">
        <v>0</v>
      </c>
      <c r="L119" s="10">
        <v>0</v>
      </c>
      <c r="M119" s="10">
        <v>0</v>
      </c>
      <c r="N119" s="15">
        <f t="shared" si="36"/>
        <v>0</v>
      </c>
      <c r="O119" s="16">
        <f t="shared" si="37"/>
        <v>0</v>
      </c>
      <c r="P119" s="16">
        <f t="shared" si="38"/>
        <v>0</v>
      </c>
      <c r="Q119" s="21"/>
      <c r="R119" s="10"/>
      <c r="S119" s="22"/>
      <c r="T119" s="10"/>
    </row>
    <row r="120" spans="1:23" hidden="1" x14ac:dyDescent="0.2">
      <c r="A120" s="27"/>
      <c r="B120" s="239"/>
      <c r="C120" s="240"/>
      <c r="D120" s="240"/>
      <c r="E120" s="240"/>
      <c r="F120" s="240"/>
      <c r="G120" s="240"/>
      <c r="H120" s="240"/>
      <c r="I120" s="241"/>
      <c r="J120" s="10">
        <v>0</v>
      </c>
      <c r="K120" s="10">
        <v>0</v>
      </c>
      <c r="L120" s="10">
        <v>0</v>
      </c>
      <c r="M120" s="10">
        <v>0</v>
      </c>
      <c r="N120" s="15">
        <f t="shared" si="36"/>
        <v>0</v>
      </c>
      <c r="O120" s="16">
        <f t="shared" si="37"/>
        <v>0</v>
      </c>
      <c r="P120" s="16">
        <f t="shared" si="38"/>
        <v>0</v>
      </c>
      <c r="Q120" s="21"/>
      <c r="R120" s="10"/>
      <c r="S120" s="22"/>
      <c r="T120" s="10"/>
    </row>
    <row r="121" spans="1:23" hidden="1" x14ac:dyDescent="0.2">
      <c r="A121" s="27"/>
      <c r="B121" s="239"/>
      <c r="C121" s="240"/>
      <c r="D121" s="240"/>
      <c r="E121" s="240"/>
      <c r="F121" s="240"/>
      <c r="G121" s="240"/>
      <c r="H121" s="240"/>
      <c r="I121" s="241"/>
      <c r="J121" s="10">
        <v>0</v>
      </c>
      <c r="K121" s="10">
        <v>0</v>
      </c>
      <c r="L121" s="10">
        <v>0</v>
      </c>
      <c r="M121" s="10">
        <v>0</v>
      </c>
      <c r="N121" s="15">
        <f t="shared" si="36"/>
        <v>0</v>
      </c>
      <c r="O121" s="16">
        <f t="shared" si="37"/>
        <v>0</v>
      </c>
      <c r="P121" s="16">
        <f t="shared" si="38"/>
        <v>0</v>
      </c>
      <c r="Q121" s="21"/>
      <c r="R121" s="10"/>
      <c r="S121" s="22"/>
      <c r="T121" s="10"/>
    </row>
    <row r="122" spans="1:23" hidden="1" x14ac:dyDescent="0.2">
      <c r="A122" s="27"/>
      <c r="B122" s="239"/>
      <c r="C122" s="240"/>
      <c r="D122" s="240"/>
      <c r="E122" s="240"/>
      <c r="F122" s="240"/>
      <c r="G122" s="240"/>
      <c r="H122" s="240"/>
      <c r="I122" s="241"/>
      <c r="J122" s="10">
        <v>0</v>
      </c>
      <c r="K122" s="10">
        <v>0</v>
      </c>
      <c r="L122" s="10">
        <v>0</v>
      </c>
      <c r="M122" s="10">
        <v>0</v>
      </c>
      <c r="N122" s="15">
        <f>K122+L122+M122</f>
        <v>0</v>
      </c>
      <c r="O122" s="16">
        <f>P122-N122</f>
        <v>0</v>
      </c>
      <c r="P122" s="16">
        <f>ROUND(PRODUCT(J122,25)/14,0)</f>
        <v>0</v>
      </c>
      <c r="Q122" s="21"/>
      <c r="R122" s="10"/>
      <c r="S122" s="22"/>
      <c r="T122" s="10"/>
    </row>
    <row r="123" spans="1:23" hidden="1" x14ac:dyDescent="0.2">
      <c r="A123" s="27"/>
      <c r="B123" s="239"/>
      <c r="C123" s="240"/>
      <c r="D123" s="240"/>
      <c r="E123" s="240"/>
      <c r="F123" s="240"/>
      <c r="G123" s="240"/>
      <c r="H123" s="240"/>
      <c r="I123" s="241"/>
      <c r="J123" s="10">
        <v>0</v>
      </c>
      <c r="K123" s="10">
        <v>0</v>
      </c>
      <c r="L123" s="10">
        <v>0</v>
      </c>
      <c r="M123" s="10">
        <v>0</v>
      </c>
      <c r="N123" s="15">
        <f>K123+L123+M123</f>
        <v>0</v>
      </c>
      <c r="O123" s="16">
        <f>P123-N123</f>
        <v>0</v>
      </c>
      <c r="P123" s="16">
        <f>ROUND(PRODUCT(J123,25)/14,0)</f>
        <v>0</v>
      </c>
      <c r="Q123" s="21"/>
      <c r="R123" s="10"/>
      <c r="S123" s="22"/>
      <c r="T123" s="10"/>
    </row>
    <row r="124" spans="1:23" s="110" customFormat="1" x14ac:dyDescent="0.2">
      <c r="A124" s="43" t="s">
        <v>264</v>
      </c>
      <c r="B124" s="255" t="s">
        <v>109</v>
      </c>
      <c r="C124" s="256"/>
      <c r="D124" s="256"/>
      <c r="E124" s="256"/>
      <c r="F124" s="256"/>
      <c r="G124" s="256"/>
      <c r="H124" s="256"/>
      <c r="I124" s="257"/>
      <c r="J124" s="10">
        <v>5</v>
      </c>
      <c r="K124" s="10">
        <v>2</v>
      </c>
      <c r="L124" s="10">
        <v>2</v>
      </c>
      <c r="M124" s="10">
        <v>0</v>
      </c>
      <c r="N124" s="108">
        <f t="shared" ref="N124" si="39">K124+L124+M124</f>
        <v>4</v>
      </c>
      <c r="O124" s="16">
        <f t="shared" ref="O124" si="40">P124-N124</f>
        <v>5</v>
      </c>
      <c r="P124" s="16">
        <f t="shared" ref="P124" si="41">ROUND(PRODUCT(J124,25)/14,0)</f>
        <v>9</v>
      </c>
      <c r="Q124" s="21"/>
      <c r="R124" s="10" t="s">
        <v>31</v>
      </c>
      <c r="S124" s="22"/>
      <c r="T124" s="10" t="s">
        <v>41</v>
      </c>
      <c r="U124" s="117"/>
    </row>
    <row r="125" spans="1:23" x14ac:dyDescent="0.2">
      <c r="A125" s="43" t="s">
        <v>264</v>
      </c>
      <c r="B125" s="255" t="s">
        <v>110</v>
      </c>
      <c r="C125" s="256"/>
      <c r="D125" s="256"/>
      <c r="E125" s="256"/>
      <c r="F125" s="256"/>
      <c r="G125" s="256"/>
      <c r="H125" s="256"/>
      <c r="I125" s="257"/>
      <c r="J125" s="10">
        <v>5</v>
      </c>
      <c r="K125" s="10">
        <v>2</v>
      </c>
      <c r="L125" s="10">
        <v>2</v>
      </c>
      <c r="M125" s="10">
        <v>0</v>
      </c>
      <c r="N125" s="15">
        <f t="shared" si="36"/>
        <v>4</v>
      </c>
      <c r="O125" s="16">
        <f t="shared" si="37"/>
        <v>5</v>
      </c>
      <c r="P125" s="16">
        <f t="shared" si="38"/>
        <v>9</v>
      </c>
      <c r="Q125" s="21"/>
      <c r="R125" s="10" t="s">
        <v>31</v>
      </c>
      <c r="S125" s="22"/>
      <c r="T125" s="10" t="s">
        <v>41</v>
      </c>
    </row>
    <row r="126" spans="1:23" x14ac:dyDescent="0.2">
      <c r="A126" s="17" t="s">
        <v>28</v>
      </c>
      <c r="B126" s="258"/>
      <c r="C126" s="259"/>
      <c r="D126" s="259"/>
      <c r="E126" s="259"/>
      <c r="F126" s="259"/>
      <c r="G126" s="259"/>
      <c r="H126" s="259"/>
      <c r="I126" s="260"/>
      <c r="J126" s="17">
        <f t="shared" ref="J126:P126" si="42">SUM(J114:J125)</f>
        <v>30</v>
      </c>
      <c r="K126" s="17">
        <f t="shared" si="42"/>
        <v>10</v>
      </c>
      <c r="L126" s="17">
        <f t="shared" si="42"/>
        <v>10</v>
      </c>
      <c r="M126" s="17">
        <f t="shared" si="42"/>
        <v>3</v>
      </c>
      <c r="N126" s="17">
        <f t="shared" si="42"/>
        <v>23</v>
      </c>
      <c r="O126" s="17">
        <f t="shared" si="42"/>
        <v>31</v>
      </c>
      <c r="P126" s="17">
        <f t="shared" si="42"/>
        <v>54</v>
      </c>
      <c r="Q126" s="17">
        <f>COUNTIF(Q114:Q125,"E")</f>
        <v>3</v>
      </c>
      <c r="R126" s="17">
        <f>COUNTIF(R114:R125,"C")</f>
        <v>3</v>
      </c>
      <c r="S126" s="17">
        <f>COUNTIF(S114:S125,"VP")</f>
        <v>0</v>
      </c>
      <c r="T126" s="44">
        <f>COUNTA(T114:T125)</f>
        <v>6</v>
      </c>
      <c r="U126" s="292" t="str">
        <f>IF(Q126&gt;=SUM(R126:S126),"Corect","E trebuie să fie cel puțin egal cu C+VP")</f>
        <v>Corect</v>
      </c>
      <c r="V126" s="293"/>
      <c r="W126" s="293"/>
    </row>
    <row r="127" spans="1:23" ht="21.75" customHeight="1" x14ac:dyDescent="0.2"/>
    <row r="128" spans="1:23" ht="19.5" customHeight="1" x14ac:dyDescent="0.2">
      <c r="A128" s="277" t="s">
        <v>50</v>
      </c>
      <c r="B128" s="278"/>
      <c r="C128" s="278"/>
      <c r="D128" s="278"/>
      <c r="E128" s="278"/>
      <c r="F128" s="278"/>
      <c r="G128" s="278"/>
      <c r="H128" s="278"/>
      <c r="I128" s="278"/>
      <c r="J128" s="278"/>
      <c r="K128" s="278"/>
      <c r="L128" s="278"/>
      <c r="M128" s="278"/>
      <c r="N128" s="278"/>
      <c r="O128" s="278"/>
      <c r="P128" s="278"/>
      <c r="Q128" s="278"/>
      <c r="R128" s="278"/>
      <c r="S128" s="278"/>
      <c r="T128" s="279"/>
    </row>
    <row r="129" spans="1:23" ht="25.5" customHeight="1" x14ac:dyDescent="0.2">
      <c r="A129" s="213" t="s">
        <v>30</v>
      </c>
      <c r="B129" s="215" t="s">
        <v>29</v>
      </c>
      <c r="C129" s="216"/>
      <c r="D129" s="216"/>
      <c r="E129" s="216"/>
      <c r="F129" s="216"/>
      <c r="G129" s="216"/>
      <c r="H129" s="216"/>
      <c r="I129" s="217"/>
      <c r="J129" s="221" t="s">
        <v>43</v>
      </c>
      <c r="K129" s="248" t="s">
        <v>27</v>
      </c>
      <c r="L129" s="249"/>
      <c r="M129" s="250"/>
      <c r="N129" s="236" t="s">
        <v>44</v>
      </c>
      <c r="O129" s="251"/>
      <c r="P129" s="252"/>
      <c r="Q129" s="236" t="s">
        <v>26</v>
      </c>
      <c r="R129" s="237"/>
      <c r="S129" s="238"/>
      <c r="T129" s="253" t="s">
        <v>25</v>
      </c>
    </row>
    <row r="130" spans="1:23" x14ac:dyDescent="0.2">
      <c r="A130" s="214"/>
      <c r="B130" s="218"/>
      <c r="C130" s="219"/>
      <c r="D130" s="219"/>
      <c r="E130" s="219"/>
      <c r="F130" s="219"/>
      <c r="G130" s="219"/>
      <c r="H130" s="219"/>
      <c r="I130" s="220"/>
      <c r="J130" s="222"/>
      <c r="K130" s="5" t="s">
        <v>31</v>
      </c>
      <c r="L130" s="5" t="s">
        <v>32</v>
      </c>
      <c r="M130" s="5" t="s">
        <v>33</v>
      </c>
      <c r="N130" s="66" t="s">
        <v>37</v>
      </c>
      <c r="O130" s="66" t="s">
        <v>8</v>
      </c>
      <c r="P130" s="66" t="s">
        <v>34</v>
      </c>
      <c r="Q130" s="66" t="s">
        <v>35</v>
      </c>
      <c r="R130" s="66" t="s">
        <v>31</v>
      </c>
      <c r="S130" s="66" t="s">
        <v>36</v>
      </c>
      <c r="T130" s="222"/>
    </row>
    <row r="131" spans="1:23" x14ac:dyDescent="0.2">
      <c r="A131" s="43" t="s">
        <v>185</v>
      </c>
      <c r="B131" s="239" t="s">
        <v>186</v>
      </c>
      <c r="C131" s="240"/>
      <c r="D131" s="240"/>
      <c r="E131" s="240"/>
      <c r="F131" s="240"/>
      <c r="G131" s="240"/>
      <c r="H131" s="240"/>
      <c r="I131" s="241"/>
      <c r="J131" s="10">
        <v>5</v>
      </c>
      <c r="K131" s="10">
        <v>2</v>
      </c>
      <c r="L131" s="10">
        <v>2</v>
      </c>
      <c r="M131" s="10">
        <v>0</v>
      </c>
      <c r="N131" s="15">
        <f>K131+L131+M131</f>
        <v>4</v>
      </c>
      <c r="O131" s="16">
        <f>P131-N131</f>
        <v>6</v>
      </c>
      <c r="P131" s="16">
        <f>ROUND(PRODUCT(J131,25)/12,0)</f>
        <v>10</v>
      </c>
      <c r="Q131" s="21" t="s">
        <v>35</v>
      </c>
      <c r="R131" s="10"/>
      <c r="S131" s="22"/>
      <c r="T131" s="10" t="s">
        <v>40</v>
      </c>
    </row>
    <row r="132" spans="1:23" x14ac:dyDescent="0.2">
      <c r="A132" s="27" t="s">
        <v>187</v>
      </c>
      <c r="B132" s="239" t="s">
        <v>188</v>
      </c>
      <c r="C132" s="240"/>
      <c r="D132" s="240"/>
      <c r="E132" s="240"/>
      <c r="F132" s="240"/>
      <c r="G132" s="240"/>
      <c r="H132" s="240"/>
      <c r="I132" s="241"/>
      <c r="J132" s="10">
        <v>4</v>
      </c>
      <c r="K132" s="10">
        <v>2</v>
      </c>
      <c r="L132" s="10">
        <v>2</v>
      </c>
      <c r="M132" s="10">
        <v>0</v>
      </c>
      <c r="N132" s="15">
        <f t="shared" ref="N132:N138" si="43">K132+L132+M132</f>
        <v>4</v>
      </c>
      <c r="O132" s="16">
        <f t="shared" ref="O132:O138" si="44">P132-N132</f>
        <v>4</v>
      </c>
      <c r="P132" s="16">
        <f t="shared" ref="P132:P142" si="45">ROUND(PRODUCT(J132,25)/12,0)</f>
        <v>8</v>
      </c>
      <c r="Q132" s="21" t="s">
        <v>35</v>
      </c>
      <c r="R132" s="10"/>
      <c r="S132" s="22"/>
      <c r="T132" s="10" t="s">
        <v>41</v>
      </c>
    </row>
    <row r="133" spans="1:23" x14ac:dyDescent="0.2">
      <c r="A133" s="27" t="s">
        <v>189</v>
      </c>
      <c r="B133" s="239" t="s">
        <v>190</v>
      </c>
      <c r="C133" s="240"/>
      <c r="D133" s="240"/>
      <c r="E133" s="240"/>
      <c r="F133" s="240"/>
      <c r="G133" s="240"/>
      <c r="H133" s="240"/>
      <c r="I133" s="241"/>
      <c r="J133" s="10">
        <v>5</v>
      </c>
      <c r="K133" s="10">
        <v>2</v>
      </c>
      <c r="L133" s="10">
        <v>2</v>
      </c>
      <c r="M133" s="10">
        <v>0</v>
      </c>
      <c r="N133" s="15">
        <f t="shared" si="43"/>
        <v>4</v>
      </c>
      <c r="O133" s="16">
        <f t="shared" si="44"/>
        <v>6</v>
      </c>
      <c r="P133" s="16">
        <f t="shared" si="45"/>
        <v>10</v>
      </c>
      <c r="Q133" s="21" t="s">
        <v>35</v>
      </c>
      <c r="R133" s="10"/>
      <c r="S133" s="22"/>
      <c r="T133" s="10" t="s">
        <v>41</v>
      </c>
    </row>
    <row r="134" spans="1:23" x14ac:dyDescent="0.2">
      <c r="A134" s="27" t="s">
        <v>191</v>
      </c>
      <c r="B134" s="239" t="s">
        <v>192</v>
      </c>
      <c r="C134" s="240"/>
      <c r="D134" s="240"/>
      <c r="E134" s="240"/>
      <c r="F134" s="240"/>
      <c r="G134" s="240"/>
      <c r="H134" s="240"/>
      <c r="I134" s="241"/>
      <c r="J134" s="10">
        <v>4</v>
      </c>
      <c r="K134" s="10">
        <v>2</v>
      </c>
      <c r="L134" s="10">
        <v>2</v>
      </c>
      <c r="M134" s="10">
        <v>0</v>
      </c>
      <c r="N134" s="15">
        <f t="shared" si="43"/>
        <v>4</v>
      </c>
      <c r="O134" s="16">
        <f t="shared" si="44"/>
        <v>4</v>
      </c>
      <c r="P134" s="16">
        <f t="shared" si="45"/>
        <v>8</v>
      </c>
      <c r="Q134" s="21" t="s">
        <v>35</v>
      </c>
      <c r="R134" s="10"/>
      <c r="S134" s="22"/>
      <c r="T134" s="10" t="s">
        <v>42</v>
      </c>
    </row>
    <row r="135" spans="1:23" hidden="1" x14ac:dyDescent="0.2">
      <c r="A135" s="27"/>
      <c r="B135" s="239"/>
      <c r="C135" s="240"/>
      <c r="D135" s="240"/>
      <c r="E135" s="240"/>
      <c r="F135" s="240"/>
      <c r="G135" s="240"/>
      <c r="H135" s="240"/>
      <c r="I135" s="241"/>
      <c r="J135" s="10">
        <v>0</v>
      </c>
      <c r="K135" s="10">
        <v>0</v>
      </c>
      <c r="L135" s="10">
        <v>0</v>
      </c>
      <c r="M135" s="10">
        <v>0</v>
      </c>
      <c r="N135" s="15">
        <f t="shared" si="43"/>
        <v>0</v>
      </c>
      <c r="O135" s="16">
        <f t="shared" si="44"/>
        <v>0</v>
      </c>
      <c r="P135" s="16">
        <f t="shared" si="45"/>
        <v>0</v>
      </c>
      <c r="Q135" s="21"/>
      <c r="R135" s="10"/>
      <c r="S135" s="22"/>
      <c r="T135" s="10"/>
    </row>
    <row r="136" spans="1:23" hidden="1" x14ac:dyDescent="0.2">
      <c r="A136" s="27"/>
      <c r="B136" s="239"/>
      <c r="C136" s="240"/>
      <c r="D136" s="240"/>
      <c r="E136" s="240"/>
      <c r="F136" s="240"/>
      <c r="G136" s="240"/>
      <c r="H136" s="240"/>
      <c r="I136" s="241"/>
      <c r="J136" s="10">
        <v>0</v>
      </c>
      <c r="K136" s="10">
        <v>0</v>
      </c>
      <c r="L136" s="10">
        <v>0</v>
      </c>
      <c r="M136" s="10">
        <v>0</v>
      </c>
      <c r="N136" s="15">
        <f t="shared" si="43"/>
        <v>0</v>
      </c>
      <c r="O136" s="16">
        <f t="shared" si="44"/>
        <v>0</v>
      </c>
      <c r="P136" s="16">
        <f t="shared" si="45"/>
        <v>0</v>
      </c>
      <c r="Q136" s="21"/>
      <c r="R136" s="10"/>
      <c r="S136" s="22"/>
      <c r="T136" s="10"/>
    </row>
    <row r="137" spans="1:23" hidden="1" x14ac:dyDescent="0.2">
      <c r="A137" s="27"/>
      <c r="B137" s="239"/>
      <c r="C137" s="240"/>
      <c r="D137" s="240"/>
      <c r="E137" s="240"/>
      <c r="F137" s="240"/>
      <c r="G137" s="240"/>
      <c r="H137" s="240"/>
      <c r="I137" s="241"/>
      <c r="J137" s="10">
        <v>0</v>
      </c>
      <c r="K137" s="10">
        <v>0</v>
      </c>
      <c r="L137" s="10">
        <v>0</v>
      </c>
      <c r="M137" s="10">
        <v>0</v>
      </c>
      <c r="N137" s="15">
        <f t="shared" si="43"/>
        <v>0</v>
      </c>
      <c r="O137" s="16">
        <f t="shared" si="44"/>
        <v>0</v>
      </c>
      <c r="P137" s="16">
        <f t="shared" si="45"/>
        <v>0</v>
      </c>
      <c r="Q137" s="21"/>
      <c r="R137" s="10"/>
      <c r="S137" s="22"/>
      <c r="T137" s="10"/>
    </row>
    <row r="138" spans="1:23" hidden="1" x14ac:dyDescent="0.2">
      <c r="A138" s="27"/>
      <c r="B138" s="239"/>
      <c r="C138" s="240"/>
      <c r="D138" s="240"/>
      <c r="E138" s="240"/>
      <c r="F138" s="240"/>
      <c r="G138" s="240"/>
      <c r="H138" s="240"/>
      <c r="I138" s="241"/>
      <c r="J138" s="10">
        <v>0</v>
      </c>
      <c r="K138" s="10">
        <v>0</v>
      </c>
      <c r="L138" s="10">
        <v>0</v>
      </c>
      <c r="M138" s="10">
        <v>0</v>
      </c>
      <c r="N138" s="15">
        <f t="shared" si="43"/>
        <v>0</v>
      </c>
      <c r="O138" s="16">
        <f t="shared" si="44"/>
        <v>0</v>
      </c>
      <c r="P138" s="16">
        <f t="shared" si="45"/>
        <v>0</v>
      </c>
      <c r="Q138" s="21"/>
      <c r="R138" s="10"/>
      <c r="S138" s="22"/>
      <c r="T138" s="10"/>
    </row>
    <row r="139" spans="1:23" hidden="1" x14ac:dyDescent="0.2">
      <c r="A139" s="27"/>
      <c r="B139" s="239"/>
      <c r="C139" s="240"/>
      <c r="D139" s="240"/>
      <c r="E139" s="240"/>
      <c r="F139" s="240"/>
      <c r="G139" s="240"/>
      <c r="H139" s="240"/>
      <c r="I139" s="241"/>
      <c r="J139" s="10">
        <v>0</v>
      </c>
      <c r="K139" s="10">
        <v>0</v>
      </c>
      <c r="L139" s="10">
        <v>0</v>
      </c>
      <c r="M139" s="10">
        <v>0</v>
      </c>
      <c r="N139" s="15">
        <f>K139+L139+M139</f>
        <v>0</v>
      </c>
      <c r="O139" s="16">
        <f>P139-N139</f>
        <v>0</v>
      </c>
      <c r="P139" s="16">
        <f t="shared" si="45"/>
        <v>0</v>
      </c>
      <c r="Q139" s="21"/>
      <c r="R139" s="10"/>
      <c r="S139" s="22"/>
      <c r="T139" s="10"/>
    </row>
    <row r="140" spans="1:23" hidden="1" x14ac:dyDescent="0.2">
      <c r="A140" s="27"/>
      <c r="B140" s="239"/>
      <c r="C140" s="240"/>
      <c r="D140" s="240"/>
      <c r="E140" s="240"/>
      <c r="F140" s="240"/>
      <c r="G140" s="240"/>
      <c r="H140" s="240"/>
      <c r="I140" s="241"/>
      <c r="J140" s="10">
        <v>0</v>
      </c>
      <c r="K140" s="10">
        <v>0</v>
      </c>
      <c r="L140" s="10">
        <v>0</v>
      </c>
      <c r="M140" s="10">
        <v>0</v>
      </c>
      <c r="N140" s="15">
        <f>K140+L140+M140</f>
        <v>0</v>
      </c>
      <c r="O140" s="16">
        <f>P140-N140</f>
        <v>0</v>
      </c>
      <c r="P140" s="16">
        <f t="shared" si="45"/>
        <v>0</v>
      </c>
      <c r="Q140" s="21"/>
      <c r="R140" s="10"/>
      <c r="S140" s="22"/>
      <c r="T140" s="10"/>
    </row>
    <row r="141" spans="1:23" s="110" customFormat="1" x14ac:dyDescent="0.2">
      <c r="A141" s="123" t="s">
        <v>265</v>
      </c>
      <c r="B141" s="255" t="s">
        <v>111</v>
      </c>
      <c r="C141" s="256"/>
      <c r="D141" s="256"/>
      <c r="E141" s="256"/>
      <c r="F141" s="256"/>
      <c r="G141" s="256"/>
      <c r="H141" s="256"/>
      <c r="I141" s="257"/>
      <c r="J141" s="10">
        <v>6</v>
      </c>
      <c r="K141" s="10">
        <v>2</v>
      </c>
      <c r="L141" s="10">
        <v>2</v>
      </c>
      <c r="M141" s="10">
        <v>0</v>
      </c>
      <c r="N141" s="108">
        <f t="shared" ref="N141" si="46">K141+L141+M141</f>
        <v>4</v>
      </c>
      <c r="O141" s="16">
        <f t="shared" ref="O141" si="47">P141-N141</f>
        <v>9</v>
      </c>
      <c r="P141" s="16">
        <f t="shared" ref="P141" si="48">ROUND(PRODUCT(J141,25)/12,0)</f>
        <v>13</v>
      </c>
      <c r="Q141" s="21"/>
      <c r="R141" s="10" t="s">
        <v>31</v>
      </c>
      <c r="S141" s="22"/>
      <c r="T141" s="10" t="s">
        <v>41</v>
      </c>
      <c r="U141" s="117"/>
    </row>
    <row r="142" spans="1:23" x14ac:dyDescent="0.2">
      <c r="A142" s="123" t="s">
        <v>265</v>
      </c>
      <c r="B142" s="255" t="s">
        <v>193</v>
      </c>
      <c r="C142" s="256"/>
      <c r="D142" s="256"/>
      <c r="E142" s="256"/>
      <c r="F142" s="256"/>
      <c r="G142" s="256"/>
      <c r="H142" s="256"/>
      <c r="I142" s="257"/>
      <c r="J142" s="10">
        <v>6</v>
      </c>
      <c r="K142" s="10">
        <v>2</v>
      </c>
      <c r="L142" s="10">
        <v>2</v>
      </c>
      <c r="M142" s="10">
        <v>0</v>
      </c>
      <c r="N142" s="44">
        <f t="shared" ref="N142" si="49">K142+L142+M142</f>
        <v>4</v>
      </c>
      <c r="O142" s="16">
        <f t="shared" ref="O142" si="50">P142-N142</f>
        <v>9</v>
      </c>
      <c r="P142" s="16">
        <f t="shared" si="45"/>
        <v>13</v>
      </c>
      <c r="Q142" s="21"/>
      <c r="R142" s="10" t="s">
        <v>31</v>
      </c>
      <c r="S142" s="22"/>
      <c r="T142" s="10" t="s">
        <v>41</v>
      </c>
    </row>
    <row r="143" spans="1:23" x14ac:dyDescent="0.2">
      <c r="A143" s="17" t="s">
        <v>28</v>
      </c>
      <c r="B143" s="258"/>
      <c r="C143" s="259"/>
      <c r="D143" s="259"/>
      <c r="E143" s="259"/>
      <c r="F143" s="259"/>
      <c r="G143" s="259"/>
      <c r="H143" s="259"/>
      <c r="I143" s="260"/>
      <c r="J143" s="17">
        <f>SUM(J131:J142)</f>
        <v>30</v>
      </c>
      <c r="K143" s="17">
        <f t="shared" ref="K143:P143" si="51">SUM(K131:K142)</f>
        <v>12</v>
      </c>
      <c r="L143" s="17">
        <f t="shared" si="51"/>
        <v>12</v>
      </c>
      <c r="M143" s="17">
        <f t="shared" si="51"/>
        <v>0</v>
      </c>
      <c r="N143" s="17">
        <f t="shared" si="51"/>
        <v>24</v>
      </c>
      <c r="O143" s="17">
        <f t="shared" si="51"/>
        <v>38</v>
      </c>
      <c r="P143" s="17">
        <f t="shared" si="51"/>
        <v>62</v>
      </c>
      <c r="Q143" s="17">
        <f>COUNTIF(Q131:Q142,"E")</f>
        <v>4</v>
      </c>
      <c r="R143" s="17">
        <f>COUNTIF(R131:R142,"C")</f>
        <v>2</v>
      </c>
      <c r="S143" s="17">
        <f>COUNTIF(S131:S142,"VP")</f>
        <v>0</v>
      </c>
      <c r="T143" s="44">
        <f>COUNTA(T131:T142)</f>
        <v>6</v>
      </c>
      <c r="U143" s="292" t="str">
        <f>IF(Q143&gt;=SUM(R143:S143),"Corect","E trebuie să fie cel puțin egal cu C+VP")</f>
        <v>Corect</v>
      </c>
      <c r="V143" s="293"/>
      <c r="W143" s="293"/>
    </row>
    <row r="144" spans="1:23" s="115" customFormat="1" x14ac:dyDescent="0.2">
      <c r="A144" s="63"/>
      <c r="B144" s="63"/>
      <c r="C144" s="63"/>
      <c r="D144" s="63"/>
      <c r="E144" s="63"/>
      <c r="F144" s="63"/>
      <c r="G144" s="63"/>
      <c r="H144" s="63"/>
      <c r="I144" s="63"/>
      <c r="J144" s="63"/>
      <c r="K144" s="63"/>
      <c r="L144" s="63"/>
      <c r="M144" s="63"/>
      <c r="N144" s="63"/>
      <c r="O144" s="63"/>
      <c r="P144" s="63"/>
      <c r="Q144" s="63"/>
      <c r="R144" s="63"/>
      <c r="S144" s="63"/>
      <c r="T144" s="118"/>
      <c r="U144" s="116"/>
    </row>
    <row r="146" spans="1:26" ht="18" customHeight="1" x14ac:dyDescent="0.2">
      <c r="A146" s="150" t="s">
        <v>51</v>
      </c>
      <c r="B146" s="150"/>
      <c r="C146" s="150"/>
      <c r="D146" s="150"/>
      <c r="E146" s="150"/>
      <c r="F146" s="150"/>
      <c r="G146" s="150"/>
      <c r="H146" s="150"/>
      <c r="I146" s="150"/>
      <c r="J146" s="150"/>
      <c r="K146" s="150"/>
      <c r="L146" s="150"/>
      <c r="M146" s="150"/>
      <c r="N146" s="150"/>
      <c r="O146" s="150"/>
      <c r="P146" s="150"/>
      <c r="Q146" s="150"/>
      <c r="R146" s="150"/>
      <c r="S146" s="150"/>
      <c r="T146" s="150"/>
      <c r="U146" s="99"/>
      <c r="V146" s="67"/>
      <c r="W146" s="67"/>
      <c r="X146" s="67"/>
      <c r="Y146" s="67"/>
    </row>
    <row r="147" spans="1:26" ht="27.75" customHeight="1" x14ac:dyDescent="0.2">
      <c r="A147" s="150" t="s">
        <v>30</v>
      </c>
      <c r="B147" s="150" t="s">
        <v>29</v>
      </c>
      <c r="C147" s="150"/>
      <c r="D147" s="150"/>
      <c r="E147" s="150"/>
      <c r="F147" s="150"/>
      <c r="G147" s="150"/>
      <c r="H147" s="150"/>
      <c r="I147" s="150"/>
      <c r="J147" s="223" t="s">
        <v>43</v>
      </c>
      <c r="K147" s="223" t="s">
        <v>27</v>
      </c>
      <c r="L147" s="223"/>
      <c r="M147" s="223"/>
      <c r="N147" s="223" t="s">
        <v>44</v>
      </c>
      <c r="O147" s="224"/>
      <c r="P147" s="224"/>
      <c r="Q147" s="223" t="s">
        <v>26</v>
      </c>
      <c r="R147" s="223"/>
      <c r="S147" s="223"/>
      <c r="T147" s="223" t="s">
        <v>25</v>
      </c>
      <c r="U147" s="99"/>
      <c r="V147" s="67"/>
      <c r="W147" s="67"/>
      <c r="X147" s="67"/>
      <c r="Y147" s="67"/>
    </row>
    <row r="148" spans="1:26" ht="12.75" customHeight="1" x14ac:dyDescent="0.2">
      <c r="A148" s="150"/>
      <c r="B148" s="150"/>
      <c r="C148" s="150"/>
      <c r="D148" s="150"/>
      <c r="E148" s="150"/>
      <c r="F148" s="150"/>
      <c r="G148" s="150"/>
      <c r="H148" s="150"/>
      <c r="I148" s="150"/>
      <c r="J148" s="223"/>
      <c r="K148" s="97" t="s">
        <v>31</v>
      </c>
      <c r="L148" s="97" t="s">
        <v>32</v>
      </c>
      <c r="M148" s="97" t="s">
        <v>33</v>
      </c>
      <c r="N148" s="97" t="s">
        <v>37</v>
      </c>
      <c r="O148" s="97" t="s">
        <v>8</v>
      </c>
      <c r="P148" s="97" t="s">
        <v>34</v>
      </c>
      <c r="Q148" s="97" t="s">
        <v>35</v>
      </c>
      <c r="R148" s="97" t="s">
        <v>31</v>
      </c>
      <c r="S148" s="97" t="s">
        <v>36</v>
      </c>
      <c r="T148" s="223"/>
      <c r="U148" s="99"/>
      <c r="V148" s="67"/>
      <c r="W148" s="67"/>
      <c r="X148" s="67"/>
      <c r="Y148" s="67"/>
    </row>
    <row r="149" spans="1:26" x14ac:dyDescent="0.2">
      <c r="A149" s="308" t="s">
        <v>262</v>
      </c>
      <c r="B149" s="266" t="s">
        <v>194</v>
      </c>
      <c r="C149" s="266"/>
      <c r="D149" s="266"/>
      <c r="E149" s="266"/>
      <c r="F149" s="266"/>
      <c r="G149" s="266"/>
      <c r="H149" s="266"/>
      <c r="I149" s="266"/>
      <c r="J149" s="266"/>
      <c r="K149" s="266"/>
      <c r="L149" s="266"/>
      <c r="M149" s="266"/>
      <c r="N149" s="266"/>
      <c r="O149" s="266"/>
      <c r="P149" s="266"/>
      <c r="Q149" s="266"/>
      <c r="R149" s="266"/>
      <c r="S149" s="266"/>
      <c r="T149" s="266"/>
      <c r="U149" s="309" t="s">
        <v>281</v>
      </c>
      <c r="V149" s="310"/>
      <c r="W149" s="310"/>
      <c r="X149" s="310"/>
      <c r="Y149" s="67"/>
    </row>
    <row r="150" spans="1:26" s="110" customFormat="1" ht="12" customHeight="1" x14ac:dyDescent="0.2">
      <c r="A150" s="109" t="s">
        <v>195</v>
      </c>
      <c r="B150" s="134" t="s">
        <v>196</v>
      </c>
      <c r="C150" s="134"/>
      <c r="D150" s="134"/>
      <c r="E150" s="134"/>
      <c r="F150" s="134"/>
      <c r="G150" s="134"/>
      <c r="H150" s="134"/>
      <c r="I150" s="134"/>
      <c r="J150" s="23">
        <v>5</v>
      </c>
      <c r="K150" s="23">
        <v>2</v>
      </c>
      <c r="L150" s="23">
        <v>2</v>
      </c>
      <c r="M150" s="23">
        <v>0</v>
      </c>
      <c r="N150" s="16">
        <f>K150+L150+M150</f>
        <v>4</v>
      </c>
      <c r="O150" s="16">
        <f>P150-N150</f>
        <v>5</v>
      </c>
      <c r="P150" s="16">
        <f>ROUND(PRODUCT(J150,25)/14,0)</f>
        <v>9</v>
      </c>
      <c r="Q150" s="23"/>
      <c r="R150" s="23" t="s">
        <v>31</v>
      </c>
      <c r="S150" s="24"/>
      <c r="T150" s="10" t="s">
        <v>41</v>
      </c>
      <c r="U150" s="112"/>
      <c r="V150" s="112"/>
      <c r="W150" s="112"/>
      <c r="X150" s="112"/>
      <c r="Y150" s="112"/>
    </row>
    <row r="151" spans="1:26" s="110" customFormat="1" ht="12" customHeight="1" x14ac:dyDescent="0.2">
      <c r="A151" s="109" t="s">
        <v>197</v>
      </c>
      <c r="B151" s="134" t="s">
        <v>198</v>
      </c>
      <c r="C151" s="134"/>
      <c r="D151" s="134"/>
      <c r="E151" s="134"/>
      <c r="F151" s="134"/>
      <c r="G151" s="134"/>
      <c r="H151" s="134"/>
      <c r="I151" s="134"/>
      <c r="J151" s="23">
        <v>5</v>
      </c>
      <c r="K151" s="23">
        <v>2</v>
      </c>
      <c r="L151" s="23">
        <v>2</v>
      </c>
      <c r="M151" s="23">
        <v>0</v>
      </c>
      <c r="N151" s="16">
        <f t="shared" ref="N151" si="52">K151+L151+M151</f>
        <v>4</v>
      </c>
      <c r="O151" s="16">
        <f t="shared" ref="O151" si="53">P151-N151</f>
        <v>5</v>
      </c>
      <c r="P151" s="16">
        <f t="shared" ref="P151" si="54">ROUND(PRODUCT(J151,25)/14,0)</f>
        <v>9</v>
      </c>
      <c r="Q151" s="23"/>
      <c r="R151" s="23" t="s">
        <v>31</v>
      </c>
      <c r="S151" s="24"/>
      <c r="T151" s="10" t="s">
        <v>41</v>
      </c>
      <c r="U151" s="76"/>
      <c r="V151" s="72"/>
      <c r="W151" s="72"/>
      <c r="X151" s="72"/>
      <c r="Y151" s="76"/>
      <c r="Z151" s="111"/>
    </row>
    <row r="152" spans="1:26" s="110" customFormat="1" ht="12" customHeight="1" x14ac:dyDescent="0.2">
      <c r="A152" s="109" t="s">
        <v>199</v>
      </c>
      <c r="B152" s="134" t="s">
        <v>200</v>
      </c>
      <c r="C152" s="134"/>
      <c r="D152" s="134"/>
      <c r="E152" s="134"/>
      <c r="F152" s="134"/>
      <c r="G152" s="134"/>
      <c r="H152" s="134"/>
      <c r="I152" s="134"/>
      <c r="J152" s="23">
        <v>5</v>
      </c>
      <c r="K152" s="23">
        <v>2</v>
      </c>
      <c r="L152" s="23">
        <v>2</v>
      </c>
      <c r="M152" s="23">
        <v>0</v>
      </c>
      <c r="N152" s="16">
        <f>K152+L152+M152</f>
        <v>4</v>
      </c>
      <c r="O152" s="16">
        <f>P152-N152</f>
        <v>5</v>
      </c>
      <c r="P152" s="16">
        <f>ROUND(PRODUCT(J152,25)/14,0)</f>
        <v>9</v>
      </c>
      <c r="Q152" s="23"/>
      <c r="R152" s="23" t="s">
        <v>31</v>
      </c>
      <c r="S152" s="24"/>
      <c r="T152" s="10" t="s">
        <v>41</v>
      </c>
      <c r="U152" s="73"/>
      <c r="V152" s="73"/>
      <c r="W152" s="73"/>
      <c r="X152" s="73"/>
      <c r="Y152" s="73"/>
      <c r="Z152" s="111"/>
    </row>
    <row r="153" spans="1:26" ht="12" customHeight="1" x14ac:dyDescent="0.2">
      <c r="A153" s="98" t="s">
        <v>201</v>
      </c>
      <c r="B153" s="134" t="s">
        <v>202</v>
      </c>
      <c r="C153" s="134"/>
      <c r="D153" s="134"/>
      <c r="E153" s="134"/>
      <c r="F153" s="134"/>
      <c r="G153" s="134"/>
      <c r="H153" s="134"/>
      <c r="I153" s="134"/>
      <c r="J153" s="23">
        <v>5</v>
      </c>
      <c r="K153" s="23">
        <v>2</v>
      </c>
      <c r="L153" s="23">
        <v>2</v>
      </c>
      <c r="M153" s="23">
        <v>0</v>
      </c>
      <c r="N153" s="16">
        <f>K153+L153+M153</f>
        <v>4</v>
      </c>
      <c r="O153" s="16">
        <f>P153-N153</f>
        <v>5</v>
      </c>
      <c r="P153" s="16">
        <f>ROUND(PRODUCT(J153,25)/14,0)</f>
        <v>9</v>
      </c>
      <c r="Q153" s="23"/>
      <c r="R153" s="23" t="s">
        <v>31</v>
      </c>
      <c r="S153" s="24"/>
      <c r="T153" s="10" t="s">
        <v>41</v>
      </c>
      <c r="U153" s="99"/>
      <c r="V153" s="67"/>
      <c r="W153" s="67"/>
      <c r="X153" s="67"/>
      <c r="Y153" s="67"/>
    </row>
    <row r="154" spans="1:26" ht="12" customHeight="1" x14ac:dyDescent="0.2">
      <c r="A154" s="98" t="s">
        <v>203</v>
      </c>
      <c r="B154" s="134" t="s">
        <v>204</v>
      </c>
      <c r="C154" s="134"/>
      <c r="D154" s="134"/>
      <c r="E154" s="134"/>
      <c r="F154" s="134"/>
      <c r="G154" s="134"/>
      <c r="H154" s="134"/>
      <c r="I154" s="134"/>
      <c r="J154" s="23">
        <v>5</v>
      </c>
      <c r="K154" s="23">
        <v>2</v>
      </c>
      <c r="L154" s="23">
        <v>2</v>
      </c>
      <c r="M154" s="23">
        <v>0</v>
      </c>
      <c r="N154" s="16">
        <f t="shared" ref="N154:N170" si="55">K154+L154+M154</f>
        <v>4</v>
      </c>
      <c r="O154" s="16">
        <f t="shared" ref="O154:O170" si="56">P154-N154</f>
        <v>5</v>
      </c>
      <c r="P154" s="16">
        <f t="shared" ref="P154:P170" si="57">ROUND(PRODUCT(J154,25)/14,0)</f>
        <v>9</v>
      </c>
      <c r="Q154" s="23"/>
      <c r="R154" s="23" t="s">
        <v>31</v>
      </c>
      <c r="S154" s="24"/>
      <c r="T154" s="10" t="s">
        <v>41</v>
      </c>
      <c r="U154" s="76"/>
      <c r="V154" s="72"/>
      <c r="W154" s="72"/>
      <c r="X154" s="72"/>
      <c r="Y154" s="76"/>
      <c r="Z154" s="56"/>
    </row>
    <row r="155" spans="1:26" x14ac:dyDescent="0.2">
      <c r="A155" s="308" t="s">
        <v>263</v>
      </c>
      <c r="B155" s="135" t="s">
        <v>205</v>
      </c>
      <c r="C155" s="135"/>
      <c r="D155" s="135"/>
      <c r="E155" s="135"/>
      <c r="F155" s="135"/>
      <c r="G155" s="135"/>
      <c r="H155" s="135"/>
      <c r="I155" s="135"/>
      <c r="J155" s="135"/>
      <c r="K155" s="135"/>
      <c r="L155" s="135"/>
      <c r="M155" s="135"/>
      <c r="N155" s="135"/>
      <c r="O155" s="135"/>
      <c r="P155" s="135"/>
      <c r="Q155" s="135"/>
      <c r="R155" s="135"/>
      <c r="S155" s="135"/>
      <c r="T155" s="135"/>
      <c r="U155" s="73"/>
      <c r="V155" s="73"/>
      <c r="W155" s="73"/>
      <c r="X155" s="73"/>
      <c r="Y155" s="73"/>
      <c r="Z155" s="56"/>
    </row>
    <row r="156" spans="1:26" s="110" customFormat="1" ht="12" customHeight="1" x14ac:dyDescent="0.2">
      <c r="A156" s="109" t="s">
        <v>206</v>
      </c>
      <c r="B156" s="131" t="s">
        <v>213</v>
      </c>
      <c r="C156" s="132"/>
      <c r="D156" s="132"/>
      <c r="E156" s="132"/>
      <c r="F156" s="132"/>
      <c r="G156" s="132"/>
      <c r="H156" s="132"/>
      <c r="I156" s="133"/>
      <c r="J156" s="23">
        <v>5</v>
      </c>
      <c r="K156" s="23">
        <v>2</v>
      </c>
      <c r="L156" s="23">
        <v>2</v>
      </c>
      <c r="M156" s="23">
        <v>0</v>
      </c>
      <c r="N156" s="16">
        <f t="shared" ref="N156" si="58">K156+L156+M156</f>
        <v>4</v>
      </c>
      <c r="O156" s="16">
        <f t="shared" ref="O156" si="59">P156-N156</f>
        <v>5</v>
      </c>
      <c r="P156" s="16">
        <f t="shared" ref="P156" si="60">ROUND(PRODUCT(J156,25)/14,0)</f>
        <v>9</v>
      </c>
      <c r="Q156" s="23"/>
      <c r="R156" s="23" t="s">
        <v>31</v>
      </c>
      <c r="S156" s="24"/>
      <c r="T156" s="10" t="s">
        <v>41</v>
      </c>
      <c r="U156" s="73"/>
      <c r="V156" s="73"/>
      <c r="W156" s="73"/>
      <c r="X156" s="73"/>
      <c r="Y156" s="73"/>
      <c r="Z156" s="111"/>
    </row>
    <row r="157" spans="1:26" s="110" customFormat="1" ht="12" customHeight="1" x14ac:dyDescent="0.2">
      <c r="A157" s="109" t="s">
        <v>207</v>
      </c>
      <c r="B157" s="131" t="s">
        <v>214</v>
      </c>
      <c r="C157" s="132"/>
      <c r="D157" s="132"/>
      <c r="E157" s="132"/>
      <c r="F157" s="132"/>
      <c r="G157" s="132"/>
      <c r="H157" s="132"/>
      <c r="I157" s="133"/>
      <c r="J157" s="23">
        <v>5</v>
      </c>
      <c r="K157" s="23">
        <v>2</v>
      </c>
      <c r="L157" s="23">
        <v>2</v>
      </c>
      <c r="M157" s="23">
        <v>0</v>
      </c>
      <c r="N157" s="16">
        <f t="shared" ref="N157" si="61">K157+L157+M157</f>
        <v>4</v>
      </c>
      <c r="O157" s="16">
        <f t="shared" ref="O157" si="62">P157-N157</f>
        <v>5</v>
      </c>
      <c r="P157" s="16">
        <f t="shared" ref="P157" si="63">ROUND(PRODUCT(J157,25)/14,0)</f>
        <v>9</v>
      </c>
      <c r="Q157" s="23"/>
      <c r="R157" s="23" t="s">
        <v>31</v>
      </c>
      <c r="S157" s="24"/>
      <c r="T157" s="10" t="s">
        <v>41</v>
      </c>
      <c r="U157" s="73"/>
      <c r="V157" s="73"/>
      <c r="W157" s="73"/>
      <c r="X157" s="73"/>
      <c r="Y157" s="73"/>
      <c r="Z157" s="111"/>
    </row>
    <row r="158" spans="1:26" s="110" customFormat="1" ht="12" customHeight="1" x14ac:dyDescent="0.2">
      <c r="A158" s="109" t="s">
        <v>208</v>
      </c>
      <c r="B158" s="131" t="s">
        <v>215</v>
      </c>
      <c r="C158" s="132"/>
      <c r="D158" s="132"/>
      <c r="E158" s="132"/>
      <c r="F158" s="132"/>
      <c r="G158" s="132"/>
      <c r="H158" s="132"/>
      <c r="I158" s="133"/>
      <c r="J158" s="23">
        <v>5</v>
      </c>
      <c r="K158" s="23">
        <v>2</v>
      </c>
      <c r="L158" s="23">
        <v>2</v>
      </c>
      <c r="M158" s="23">
        <v>0</v>
      </c>
      <c r="N158" s="16">
        <f>K158+L158+M158</f>
        <v>4</v>
      </c>
      <c r="O158" s="16">
        <f>P158-N158</f>
        <v>5</v>
      </c>
      <c r="P158" s="16">
        <f>ROUND(PRODUCT(J158,25)/14,0)</f>
        <v>9</v>
      </c>
      <c r="Q158" s="23"/>
      <c r="R158" s="23" t="s">
        <v>31</v>
      </c>
      <c r="S158" s="24"/>
      <c r="T158" s="10" t="s">
        <v>41</v>
      </c>
      <c r="U158" s="73"/>
      <c r="V158" s="73"/>
      <c r="W158" s="73"/>
      <c r="X158" s="73"/>
      <c r="Y158" s="73"/>
      <c r="Z158" s="111"/>
    </row>
    <row r="159" spans="1:26" s="110" customFormat="1" ht="12" customHeight="1" x14ac:dyDescent="0.2">
      <c r="A159" s="109" t="s">
        <v>209</v>
      </c>
      <c r="B159" s="131" t="s">
        <v>216</v>
      </c>
      <c r="C159" s="132"/>
      <c r="D159" s="132"/>
      <c r="E159" s="132"/>
      <c r="F159" s="132"/>
      <c r="G159" s="132"/>
      <c r="H159" s="132"/>
      <c r="I159" s="133"/>
      <c r="J159" s="23">
        <v>5</v>
      </c>
      <c r="K159" s="23">
        <v>2</v>
      </c>
      <c r="L159" s="23">
        <v>2</v>
      </c>
      <c r="M159" s="23">
        <v>0</v>
      </c>
      <c r="N159" s="16">
        <f t="shared" ref="N159" si="64">K159+L159+M159</f>
        <v>4</v>
      </c>
      <c r="O159" s="16">
        <f t="shared" ref="O159" si="65">P159-N159</f>
        <v>5</v>
      </c>
      <c r="P159" s="16">
        <f t="shared" ref="P159" si="66">ROUND(PRODUCT(J159,25)/14,0)</f>
        <v>9</v>
      </c>
      <c r="Q159" s="23"/>
      <c r="R159" s="23" t="s">
        <v>31</v>
      </c>
      <c r="S159" s="24"/>
      <c r="T159" s="10" t="s">
        <v>41</v>
      </c>
      <c r="U159" s="73"/>
      <c r="V159" s="73"/>
      <c r="W159" s="73"/>
      <c r="X159" s="73"/>
      <c r="Y159" s="73"/>
      <c r="Z159" s="111"/>
    </row>
    <row r="160" spans="1:26" ht="12" customHeight="1" x14ac:dyDescent="0.2">
      <c r="A160" s="109" t="s">
        <v>210</v>
      </c>
      <c r="B160" s="131" t="s">
        <v>217</v>
      </c>
      <c r="C160" s="132"/>
      <c r="D160" s="132"/>
      <c r="E160" s="132"/>
      <c r="F160" s="132"/>
      <c r="G160" s="132"/>
      <c r="H160" s="132"/>
      <c r="I160" s="133"/>
      <c r="J160" s="23">
        <v>5</v>
      </c>
      <c r="K160" s="23">
        <v>2</v>
      </c>
      <c r="L160" s="23">
        <v>2</v>
      </c>
      <c r="M160" s="23">
        <v>0</v>
      </c>
      <c r="N160" s="16">
        <f t="shared" si="55"/>
        <v>4</v>
      </c>
      <c r="O160" s="16">
        <f t="shared" si="56"/>
        <v>5</v>
      </c>
      <c r="P160" s="16">
        <f t="shared" si="57"/>
        <v>9</v>
      </c>
      <c r="Q160" s="23"/>
      <c r="R160" s="23" t="s">
        <v>31</v>
      </c>
      <c r="S160" s="24"/>
      <c r="T160" s="10" t="s">
        <v>41</v>
      </c>
      <c r="U160" s="73"/>
      <c r="V160" s="73"/>
      <c r="W160" s="73"/>
      <c r="X160" s="73"/>
      <c r="Y160" s="73"/>
      <c r="Z160" s="56"/>
    </row>
    <row r="161" spans="1:26" ht="12" customHeight="1" x14ac:dyDescent="0.2">
      <c r="A161" s="109" t="s">
        <v>211</v>
      </c>
      <c r="B161" s="131" t="s">
        <v>218</v>
      </c>
      <c r="C161" s="132"/>
      <c r="D161" s="132"/>
      <c r="E161" s="132"/>
      <c r="F161" s="132"/>
      <c r="G161" s="132"/>
      <c r="H161" s="132"/>
      <c r="I161" s="133"/>
      <c r="J161" s="23">
        <v>5</v>
      </c>
      <c r="K161" s="23">
        <v>2</v>
      </c>
      <c r="L161" s="23">
        <v>2</v>
      </c>
      <c r="M161" s="23">
        <v>0</v>
      </c>
      <c r="N161" s="16">
        <f>K161+L161+M161</f>
        <v>4</v>
      </c>
      <c r="O161" s="16">
        <f>P161-N161</f>
        <v>5</v>
      </c>
      <c r="P161" s="16">
        <f>ROUND(PRODUCT(J161,25)/14,0)</f>
        <v>9</v>
      </c>
      <c r="Q161" s="23"/>
      <c r="R161" s="23" t="s">
        <v>31</v>
      </c>
      <c r="S161" s="24"/>
      <c r="T161" s="10" t="s">
        <v>41</v>
      </c>
      <c r="U161" s="73"/>
      <c r="V161" s="73"/>
      <c r="W161" s="73"/>
      <c r="X161" s="73"/>
      <c r="Y161" s="73"/>
      <c r="Z161" s="56"/>
    </row>
    <row r="162" spans="1:26" ht="12" customHeight="1" x14ac:dyDescent="0.2">
      <c r="A162" s="109" t="s">
        <v>212</v>
      </c>
      <c r="B162" s="131" t="s">
        <v>219</v>
      </c>
      <c r="C162" s="132"/>
      <c r="D162" s="132"/>
      <c r="E162" s="132"/>
      <c r="F162" s="132"/>
      <c r="G162" s="132"/>
      <c r="H162" s="132"/>
      <c r="I162" s="133"/>
      <c r="J162" s="23">
        <v>5</v>
      </c>
      <c r="K162" s="23">
        <v>2</v>
      </c>
      <c r="L162" s="23">
        <v>2</v>
      </c>
      <c r="M162" s="23">
        <v>0</v>
      </c>
      <c r="N162" s="16">
        <f t="shared" si="55"/>
        <v>4</v>
      </c>
      <c r="O162" s="16">
        <f t="shared" si="56"/>
        <v>5</v>
      </c>
      <c r="P162" s="16">
        <f t="shared" si="57"/>
        <v>9</v>
      </c>
      <c r="Q162" s="23"/>
      <c r="R162" s="23" t="s">
        <v>31</v>
      </c>
      <c r="S162" s="24"/>
      <c r="T162" s="10" t="s">
        <v>41</v>
      </c>
      <c r="U162" s="73"/>
      <c r="V162" s="73"/>
      <c r="W162" s="73"/>
      <c r="X162" s="73"/>
      <c r="Y162" s="73"/>
      <c r="Z162" s="56"/>
    </row>
    <row r="163" spans="1:26" x14ac:dyDescent="0.2">
      <c r="A163" s="308" t="s">
        <v>264</v>
      </c>
      <c r="B163" s="135" t="s">
        <v>220</v>
      </c>
      <c r="C163" s="135"/>
      <c r="D163" s="135"/>
      <c r="E163" s="135"/>
      <c r="F163" s="135"/>
      <c r="G163" s="135"/>
      <c r="H163" s="135"/>
      <c r="I163" s="135"/>
      <c r="J163" s="135"/>
      <c r="K163" s="135"/>
      <c r="L163" s="135"/>
      <c r="M163" s="135"/>
      <c r="N163" s="135"/>
      <c r="O163" s="135"/>
      <c r="P163" s="135"/>
      <c r="Q163" s="135"/>
      <c r="R163" s="135"/>
      <c r="S163" s="135"/>
      <c r="T163" s="135"/>
      <c r="U163" s="73"/>
      <c r="V163" s="73"/>
      <c r="W163" s="73"/>
      <c r="X163" s="73"/>
      <c r="Y163" s="73"/>
      <c r="Z163" s="56"/>
    </row>
    <row r="164" spans="1:26" s="110" customFormat="1" x14ac:dyDescent="0.2">
      <c r="A164" s="109" t="s">
        <v>221</v>
      </c>
      <c r="B164" s="131" t="s">
        <v>228</v>
      </c>
      <c r="C164" s="132"/>
      <c r="D164" s="132"/>
      <c r="E164" s="132"/>
      <c r="F164" s="132"/>
      <c r="G164" s="132"/>
      <c r="H164" s="132"/>
      <c r="I164" s="133"/>
      <c r="J164" s="23">
        <v>5</v>
      </c>
      <c r="K164" s="23">
        <v>2</v>
      </c>
      <c r="L164" s="23">
        <v>2</v>
      </c>
      <c r="M164" s="23">
        <v>0</v>
      </c>
      <c r="N164" s="16">
        <f t="shared" ref="N164:N167" si="67">K164+L164+M164</f>
        <v>4</v>
      </c>
      <c r="O164" s="16">
        <f t="shared" ref="O164:O167" si="68">P164-N164</f>
        <v>5</v>
      </c>
      <c r="P164" s="16">
        <f t="shared" ref="P164:P167" si="69">ROUND(PRODUCT(J164,25)/14,0)</f>
        <v>9</v>
      </c>
      <c r="Q164" s="23"/>
      <c r="R164" s="23" t="s">
        <v>31</v>
      </c>
      <c r="S164" s="24"/>
      <c r="T164" s="10" t="s">
        <v>41</v>
      </c>
      <c r="U164" s="73"/>
      <c r="V164" s="73"/>
      <c r="W164" s="73"/>
      <c r="X164" s="73"/>
      <c r="Y164" s="73"/>
      <c r="Z164" s="111"/>
    </row>
    <row r="165" spans="1:26" s="110" customFormat="1" x14ac:dyDescent="0.2">
      <c r="A165" s="109" t="s">
        <v>222</v>
      </c>
      <c r="B165" s="131" t="s">
        <v>229</v>
      </c>
      <c r="C165" s="132"/>
      <c r="D165" s="132"/>
      <c r="E165" s="132"/>
      <c r="F165" s="132"/>
      <c r="G165" s="132"/>
      <c r="H165" s="132"/>
      <c r="I165" s="133"/>
      <c r="J165" s="23">
        <v>5</v>
      </c>
      <c r="K165" s="23">
        <v>2</v>
      </c>
      <c r="L165" s="23">
        <v>2</v>
      </c>
      <c r="M165" s="23">
        <v>0</v>
      </c>
      <c r="N165" s="16">
        <f t="shared" si="67"/>
        <v>4</v>
      </c>
      <c r="O165" s="16">
        <f t="shared" si="68"/>
        <v>5</v>
      </c>
      <c r="P165" s="16">
        <f t="shared" si="69"/>
        <v>9</v>
      </c>
      <c r="Q165" s="23"/>
      <c r="R165" s="23" t="s">
        <v>31</v>
      </c>
      <c r="S165" s="24"/>
      <c r="T165" s="10" t="s">
        <v>41</v>
      </c>
      <c r="U165" s="73"/>
      <c r="V165" s="73"/>
      <c r="W165" s="73"/>
      <c r="X165" s="73"/>
      <c r="Y165" s="73"/>
      <c r="Z165" s="111"/>
    </row>
    <row r="166" spans="1:26" s="110" customFormat="1" x14ac:dyDescent="0.2">
      <c r="A166" s="109" t="s">
        <v>223</v>
      </c>
      <c r="B166" s="131" t="s">
        <v>230</v>
      </c>
      <c r="C166" s="132"/>
      <c r="D166" s="132"/>
      <c r="E166" s="132"/>
      <c r="F166" s="132"/>
      <c r="G166" s="132"/>
      <c r="H166" s="132"/>
      <c r="I166" s="133"/>
      <c r="J166" s="23">
        <v>5</v>
      </c>
      <c r="K166" s="23">
        <v>2</v>
      </c>
      <c r="L166" s="23">
        <v>2</v>
      </c>
      <c r="M166" s="23">
        <v>0</v>
      </c>
      <c r="N166" s="16">
        <f t="shared" ref="N166" si="70">K166+L166+M166</f>
        <v>4</v>
      </c>
      <c r="O166" s="16">
        <f t="shared" ref="O166" si="71">P166-N166</f>
        <v>5</v>
      </c>
      <c r="P166" s="16">
        <f t="shared" ref="P166" si="72">ROUND(PRODUCT(J166,25)/14,0)</f>
        <v>9</v>
      </c>
      <c r="Q166" s="23"/>
      <c r="R166" s="23" t="s">
        <v>31</v>
      </c>
      <c r="S166" s="24"/>
      <c r="T166" s="10" t="s">
        <v>41</v>
      </c>
      <c r="U166" s="76"/>
      <c r="V166" s="72"/>
      <c r="W166" s="72"/>
      <c r="X166" s="72"/>
      <c r="Y166" s="76"/>
      <c r="Z166" s="111"/>
    </row>
    <row r="167" spans="1:26" s="110" customFormat="1" x14ac:dyDescent="0.2">
      <c r="A167" s="109" t="s">
        <v>224</v>
      </c>
      <c r="B167" s="131" t="s">
        <v>231</v>
      </c>
      <c r="C167" s="132"/>
      <c r="D167" s="132"/>
      <c r="E167" s="132"/>
      <c r="F167" s="132"/>
      <c r="G167" s="132"/>
      <c r="H167" s="132"/>
      <c r="I167" s="133"/>
      <c r="J167" s="23">
        <v>5</v>
      </c>
      <c r="K167" s="23">
        <v>2</v>
      </c>
      <c r="L167" s="23">
        <v>2</v>
      </c>
      <c r="M167" s="23">
        <v>0</v>
      </c>
      <c r="N167" s="16">
        <f t="shared" si="67"/>
        <v>4</v>
      </c>
      <c r="O167" s="16">
        <f t="shared" si="68"/>
        <v>5</v>
      </c>
      <c r="P167" s="16">
        <f t="shared" si="69"/>
        <v>9</v>
      </c>
      <c r="Q167" s="23"/>
      <c r="R167" s="23" t="s">
        <v>31</v>
      </c>
      <c r="S167" s="24"/>
      <c r="T167" s="10" t="s">
        <v>41</v>
      </c>
      <c r="U167" s="76"/>
      <c r="V167" s="72"/>
      <c r="W167" s="72"/>
      <c r="X167" s="72"/>
      <c r="Y167" s="76"/>
      <c r="Z167" s="111"/>
    </row>
    <row r="168" spans="1:26" x14ac:dyDescent="0.2">
      <c r="A168" s="109" t="s">
        <v>225</v>
      </c>
      <c r="B168" s="131" t="s">
        <v>232</v>
      </c>
      <c r="C168" s="132"/>
      <c r="D168" s="132"/>
      <c r="E168" s="132"/>
      <c r="F168" s="132"/>
      <c r="G168" s="132"/>
      <c r="H168" s="132"/>
      <c r="I168" s="133"/>
      <c r="J168" s="23">
        <v>5</v>
      </c>
      <c r="K168" s="23">
        <v>2</v>
      </c>
      <c r="L168" s="23">
        <v>2</v>
      </c>
      <c r="M168" s="23">
        <v>0</v>
      </c>
      <c r="N168" s="16">
        <f t="shared" si="55"/>
        <v>4</v>
      </c>
      <c r="O168" s="16">
        <f t="shared" si="56"/>
        <v>5</v>
      </c>
      <c r="P168" s="16">
        <f t="shared" si="57"/>
        <v>9</v>
      </c>
      <c r="Q168" s="23"/>
      <c r="R168" s="23" t="s">
        <v>31</v>
      </c>
      <c r="S168" s="24"/>
      <c r="T168" s="10" t="s">
        <v>41</v>
      </c>
      <c r="U168" s="73"/>
      <c r="V168" s="73"/>
      <c r="W168" s="73"/>
      <c r="X168" s="73"/>
      <c r="Y168" s="73"/>
      <c r="Z168" s="56"/>
    </row>
    <row r="169" spans="1:26" x14ac:dyDescent="0.2">
      <c r="A169" s="109" t="s">
        <v>226</v>
      </c>
      <c r="B169" s="131" t="s">
        <v>233</v>
      </c>
      <c r="C169" s="132"/>
      <c r="D169" s="132"/>
      <c r="E169" s="132"/>
      <c r="F169" s="132"/>
      <c r="G169" s="132"/>
      <c r="H169" s="132"/>
      <c r="I169" s="133"/>
      <c r="J169" s="23">
        <v>5</v>
      </c>
      <c r="K169" s="23">
        <v>2</v>
      </c>
      <c r="L169" s="23">
        <v>2</v>
      </c>
      <c r="M169" s="23">
        <v>0</v>
      </c>
      <c r="N169" s="16">
        <f t="shared" si="55"/>
        <v>4</v>
      </c>
      <c r="O169" s="16">
        <f t="shared" si="56"/>
        <v>5</v>
      </c>
      <c r="P169" s="16">
        <f t="shared" si="57"/>
        <v>9</v>
      </c>
      <c r="Q169" s="23"/>
      <c r="R169" s="23" t="s">
        <v>31</v>
      </c>
      <c r="S169" s="24"/>
      <c r="T169" s="10" t="s">
        <v>41</v>
      </c>
      <c r="U169" s="73"/>
      <c r="V169" s="73"/>
      <c r="W169" s="73"/>
      <c r="X169" s="73"/>
      <c r="Y169" s="73"/>
      <c r="Z169" s="56"/>
    </row>
    <row r="170" spans="1:26" x14ac:dyDescent="0.2">
      <c r="A170" s="109" t="s">
        <v>227</v>
      </c>
      <c r="B170" s="131" t="s">
        <v>234</v>
      </c>
      <c r="C170" s="132"/>
      <c r="D170" s="132"/>
      <c r="E170" s="132"/>
      <c r="F170" s="132"/>
      <c r="G170" s="132"/>
      <c r="H170" s="132"/>
      <c r="I170" s="133"/>
      <c r="J170" s="23">
        <v>5</v>
      </c>
      <c r="K170" s="23">
        <v>2</v>
      </c>
      <c r="L170" s="23">
        <v>2</v>
      </c>
      <c r="M170" s="23">
        <v>0</v>
      </c>
      <c r="N170" s="16">
        <f t="shared" si="55"/>
        <v>4</v>
      </c>
      <c r="O170" s="16">
        <f t="shared" si="56"/>
        <v>5</v>
      </c>
      <c r="P170" s="16">
        <f t="shared" si="57"/>
        <v>9</v>
      </c>
      <c r="Q170" s="23"/>
      <c r="R170" s="23" t="s">
        <v>31</v>
      </c>
      <c r="S170" s="24"/>
      <c r="T170" s="10" t="s">
        <v>41</v>
      </c>
      <c r="U170" s="76"/>
      <c r="V170" s="72"/>
      <c r="W170" s="72"/>
      <c r="X170" s="72"/>
      <c r="Y170" s="76"/>
      <c r="Z170" s="56"/>
    </row>
    <row r="171" spans="1:26" x14ac:dyDescent="0.2">
      <c r="A171" s="307" t="s">
        <v>265</v>
      </c>
      <c r="B171" s="135" t="s">
        <v>235</v>
      </c>
      <c r="C171" s="135"/>
      <c r="D171" s="135"/>
      <c r="E171" s="135"/>
      <c r="F171" s="135"/>
      <c r="G171" s="135"/>
      <c r="H171" s="135"/>
      <c r="I171" s="135"/>
      <c r="J171" s="135"/>
      <c r="K171" s="135"/>
      <c r="L171" s="135"/>
      <c r="M171" s="135"/>
      <c r="N171" s="135"/>
      <c r="O171" s="135"/>
      <c r="P171" s="135"/>
      <c r="Q171" s="135"/>
      <c r="R171" s="135"/>
      <c r="S171" s="135"/>
      <c r="T171" s="135"/>
      <c r="U171" s="73"/>
      <c r="V171" s="74"/>
      <c r="W171" s="74"/>
      <c r="X171" s="74"/>
      <c r="Y171" s="77"/>
      <c r="Z171" s="56"/>
    </row>
    <row r="172" spans="1:26" x14ac:dyDescent="0.2">
      <c r="A172" s="109" t="s">
        <v>236</v>
      </c>
      <c r="B172" s="134" t="s">
        <v>242</v>
      </c>
      <c r="C172" s="134"/>
      <c r="D172" s="134"/>
      <c r="E172" s="134"/>
      <c r="F172" s="134"/>
      <c r="G172" s="134"/>
      <c r="H172" s="134"/>
      <c r="I172" s="134"/>
      <c r="J172" s="23">
        <v>6</v>
      </c>
      <c r="K172" s="23">
        <v>2</v>
      </c>
      <c r="L172" s="23">
        <v>2</v>
      </c>
      <c r="M172" s="23">
        <v>0</v>
      </c>
      <c r="N172" s="16">
        <f t="shared" ref="N172:N177" si="73">K172+L172+M172</f>
        <v>4</v>
      </c>
      <c r="O172" s="16">
        <f>P172-N172</f>
        <v>9</v>
      </c>
      <c r="P172" s="124">
        <f>ROUND(PRODUCT(J172,25)/12,0)</f>
        <v>13</v>
      </c>
      <c r="Q172" s="23"/>
      <c r="R172" s="23" t="s">
        <v>31</v>
      </c>
      <c r="S172" s="24"/>
      <c r="T172" s="10" t="s">
        <v>41</v>
      </c>
      <c r="U172" s="77"/>
      <c r="V172" s="74"/>
      <c r="W172" s="74"/>
      <c r="X172" s="74"/>
      <c r="Y172" s="77"/>
      <c r="Z172" s="56"/>
    </row>
    <row r="173" spans="1:26" s="110" customFormat="1" x14ac:dyDescent="0.2">
      <c r="A173" s="109" t="s">
        <v>237</v>
      </c>
      <c r="B173" s="134" t="s">
        <v>243</v>
      </c>
      <c r="C173" s="134"/>
      <c r="D173" s="134"/>
      <c r="E173" s="134"/>
      <c r="F173" s="134"/>
      <c r="G173" s="134"/>
      <c r="H173" s="134"/>
      <c r="I173" s="134"/>
      <c r="J173" s="23">
        <v>6</v>
      </c>
      <c r="K173" s="23">
        <v>2</v>
      </c>
      <c r="L173" s="23">
        <v>2</v>
      </c>
      <c r="M173" s="23">
        <v>0</v>
      </c>
      <c r="N173" s="16">
        <f t="shared" si="73"/>
        <v>4</v>
      </c>
      <c r="O173" s="16">
        <f t="shared" ref="O173:O175" si="74">P173-N173</f>
        <v>9</v>
      </c>
      <c r="P173" s="124">
        <f t="shared" ref="P173:P177" si="75">ROUND(PRODUCT(J173,25)/12,0)</f>
        <v>13</v>
      </c>
      <c r="Q173" s="23"/>
      <c r="R173" s="23" t="s">
        <v>31</v>
      </c>
      <c r="S173" s="24"/>
      <c r="T173" s="10" t="s">
        <v>41</v>
      </c>
      <c r="U173" s="75"/>
      <c r="V173" s="75"/>
      <c r="W173" s="75"/>
      <c r="X173" s="74"/>
      <c r="Y173" s="77"/>
      <c r="Z173" s="111"/>
    </row>
    <row r="174" spans="1:26" s="110" customFormat="1" x14ac:dyDescent="0.2">
      <c r="A174" s="109" t="s">
        <v>238</v>
      </c>
      <c r="B174" s="134" t="s">
        <v>244</v>
      </c>
      <c r="C174" s="134"/>
      <c r="D174" s="134"/>
      <c r="E174" s="134"/>
      <c r="F174" s="134"/>
      <c r="G174" s="134"/>
      <c r="H174" s="134"/>
      <c r="I174" s="134"/>
      <c r="J174" s="23">
        <v>6</v>
      </c>
      <c r="K174" s="23">
        <v>2</v>
      </c>
      <c r="L174" s="23">
        <v>2</v>
      </c>
      <c r="M174" s="23">
        <v>0</v>
      </c>
      <c r="N174" s="16">
        <f t="shared" si="73"/>
        <v>4</v>
      </c>
      <c r="O174" s="16">
        <f t="shared" si="74"/>
        <v>9</v>
      </c>
      <c r="P174" s="124">
        <f t="shared" si="75"/>
        <v>13</v>
      </c>
      <c r="Q174" s="23"/>
      <c r="R174" s="23" t="s">
        <v>31</v>
      </c>
      <c r="S174" s="24"/>
      <c r="T174" s="10" t="s">
        <v>41</v>
      </c>
      <c r="U174" s="76"/>
      <c r="V174" s="72"/>
      <c r="W174" s="72"/>
      <c r="X174" s="72"/>
      <c r="Y174" s="76"/>
      <c r="Z174" s="111"/>
    </row>
    <row r="175" spans="1:26" s="110" customFormat="1" ht="15" customHeight="1" x14ac:dyDescent="0.2">
      <c r="A175" s="109" t="s">
        <v>239</v>
      </c>
      <c r="B175" s="131" t="s">
        <v>245</v>
      </c>
      <c r="C175" s="132"/>
      <c r="D175" s="132"/>
      <c r="E175" s="132"/>
      <c r="F175" s="132"/>
      <c r="G175" s="132"/>
      <c r="H175" s="132"/>
      <c r="I175" s="133"/>
      <c r="J175" s="23">
        <v>6</v>
      </c>
      <c r="K175" s="23">
        <v>2</v>
      </c>
      <c r="L175" s="23">
        <v>2</v>
      </c>
      <c r="M175" s="23">
        <v>0</v>
      </c>
      <c r="N175" s="16">
        <f t="shared" si="73"/>
        <v>4</v>
      </c>
      <c r="O175" s="16">
        <f t="shared" si="74"/>
        <v>9</v>
      </c>
      <c r="P175" s="124">
        <f t="shared" si="75"/>
        <v>13</v>
      </c>
      <c r="Q175" s="23"/>
      <c r="R175" s="23" t="s">
        <v>31</v>
      </c>
      <c r="S175" s="24"/>
      <c r="T175" s="10" t="s">
        <v>41</v>
      </c>
      <c r="U175" s="75"/>
      <c r="V175" s="75"/>
      <c r="W175" s="75"/>
      <c r="X175" s="75"/>
      <c r="Y175" s="75"/>
      <c r="Z175" s="111"/>
    </row>
    <row r="176" spans="1:26" x14ac:dyDescent="0.2">
      <c r="A176" s="109" t="s">
        <v>240</v>
      </c>
      <c r="B176" s="131" t="s">
        <v>246</v>
      </c>
      <c r="C176" s="132"/>
      <c r="D176" s="132"/>
      <c r="E176" s="132"/>
      <c r="F176" s="132"/>
      <c r="G176" s="132"/>
      <c r="H176" s="132"/>
      <c r="I176" s="133"/>
      <c r="J176" s="23">
        <v>6</v>
      </c>
      <c r="K176" s="23">
        <v>2</v>
      </c>
      <c r="L176" s="23">
        <v>2</v>
      </c>
      <c r="M176" s="23">
        <v>0</v>
      </c>
      <c r="N176" s="16">
        <f t="shared" si="73"/>
        <v>4</v>
      </c>
      <c r="O176" s="16">
        <f t="shared" ref="O176:O184" si="76">P176-N176</f>
        <v>9</v>
      </c>
      <c r="P176" s="124">
        <f t="shared" si="75"/>
        <v>13</v>
      </c>
      <c r="Q176" s="23"/>
      <c r="R176" s="23" t="s">
        <v>31</v>
      </c>
      <c r="S176" s="24"/>
      <c r="T176" s="10" t="s">
        <v>41</v>
      </c>
      <c r="U176" s="77"/>
      <c r="V176" s="74"/>
      <c r="W176" s="74"/>
      <c r="X176" s="74"/>
      <c r="Y176" s="77"/>
      <c r="Z176" s="56"/>
    </row>
    <row r="177" spans="1:26" x14ac:dyDescent="0.2">
      <c r="A177" s="109" t="s">
        <v>241</v>
      </c>
      <c r="B177" s="131" t="s">
        <v>247</v>
      </c>
      <c r="C177" s="132"/>
      <c r="D177" s="132"/>
      <c r="E177" s="132"/>
      <c r="F177" s="132"/>
      <c r="G177" s="132"/>
      <c r="H177" s="132"/>
      <c r="I177" s="133"/>
      <c r="J177" s="23">
        <v>6</v>
      </c>
      <c r="K177" s="23">
        <v>2</v>
      </c>
      <c r="L177" s="23">
        <v>2</v>
      </c>
      <c r="M177" s="23">
        <v>0</v>
      </c>
      <c r="N177" s="16">
        <f t="shared" si="73"/>
        <v>4</v>
      </c>
      <c r="O177" s="16">
        <f t="shared" si="76"/>
        <v>9</v>
      </c>
      <c r="P177" s="124">
        <f t="shared" si="75"/>
        <v>13</v>
      </c>
      <c r="Q177" s="23"/>
      <c r="R177" s="23" t="s">
        <v>31</v>
      </c>
      <c r="S177" s="24"/>
      <c r="T177" s="10" t="s">
        <v>41</v>
      </c>
      <c r="U177" s="76"/>
      <c r="V177" s="72"/>
      <c r="W177" s="72"/>
      <c r="X177" s="72"/>
      <c r="Y177" s="76"/>
      <c r="Z177" s="56"/>
    </row>
    <row r="178" spans="1:26" hidden="1" x14ac:dyDescent="0.2">
      <c r="A178" s="105"/>
      <c r="B178" s="135" t="s">
        <v>112</v>
      </c>
      <c r="C178" s="135"/>
      <c r="D178" s="135"/>
      <c r="E178" s="135"/>
      <c r="F178" s="135"/>
      <c r="G178" s="135"/>
      <c r="H178" s="135"/>
      <c r="I178" s="135"/>
      <c r="J178" s="135"/>
      <c r="K178" s="135"/>
      <c r="L178" s="135"/>
      <c r="M178" s="135"/>
      <c r="N178" s="135"/>
      <c r="O178" s="135"/>
      <c r="P178" s="135"/>
      <c r="Q178" s="135"/>
      <c r="R178" s="135"/>
      <c r="S178" s="135"/>
      <c r="T178" s="135"/>
      <c r="U178" s="75"/>
      <c r="V178" s="75"/>
      <c r="W178" s="75"/>
      <c r="X178" s="75"/>
      <c r="Y178" s="75"/>
      <c r="Z178" s="56"/>
    </row>
    <row r="179" spans="1:26" hidden="1" x14ac:dyDescent="0.2">
      <c r="A179" s="98"/>
      <c r="B179" s="134"/>
      <c r="C179" s="134"/>
      <c r="D179" s="134"/>
      <c r="E179" s="134"/>
      <c r="F179" s="134"/>
      <c r="G179" s="134"/>
      <c r="H179" s="134"/>
      <c r="I179" s="134"/>
      <c r="J179" s="23">
        <v>0</v>
      </c>
      <c r="K179" s="23">
        <v>0</v>
      </c>
      <c r="L179" s="23">
        <v>0</v>
      </c>
      <c r="M179" s="23">
        <v>0</v>
      </c>
      <c r="N179" s="16">
        <f>K179+L179+M179</f>
        <v>0</v>
      </c>
      <c r="O179" s="16">
        <f>P179-N179</f>
        <v>0</v>
      </c>
      <c r="P179" s="16">
        <f>ROUND(PRODUCT(J179,25)/14,0)</f>
        <v>0</v>
      </c>
      <c r="Q179" s="23"/>
      <c r="R179" s="23"/>
      <c r="S179" s="24"/>
      <c r="T179" s="10"/>
      <c r="U179" s="75"/>
      <c r="V179" s="75"/>
      <c r="W179" s="75"/>
      <c r="X179" s="75"/>
      <c r="Y179" s="75"/>
      <c r="Z179" s="56"/>
    </row>
    <row r="180" spans="1:26" hidden="1" x14ac:dyDescent="0.2">
      <c r="A180" s="98"/>
      <c r="B180" s="134"/>
      <c r="C180" s="134"/>
      <c r="D180" s="134"/>
      <c r="E180" s="134"/>
      <c r="F180" s="134"/>
      <c r="G180" s="134"/>
      <c r="H180" s="134"/>
      <c r="I180" s="134"/>
      <c r="J180" s="23">
        <v>0</v>
      </c>
      <c r="K180" s="23">
        <v>0</v>
      </c>
      <c r="L180" s="23">
        <v>0</v>
      </c>
      <c r="M180" s="23">
        <v>0</v>
      </c>
      <c r="N180" s="16">
        <f>K180+L180+M180</f>
        <v>0</v>
      </c>
      <c r="O180" s="16">
        <f t="shared" si="76"/>
        <v>0</v>
      </c>
      <c r="P180" s="16">
        <f t="shared" ref="P180" si="77">ROUND(PRODUCT(J180,25)/14,0)</f>
        <v>0</v>
      </c>
      <c r="Q180" s="23"/>
      <c r="R180" s="23"/>
      <c r="S180" s="24"/>
      <c r="T180" s="10"/>
      <c r="U180" s="75"/>
      <c r="V180" s="75"/>
      <c r="W180" s="75"/>
      <c r="X180" s="75"/>
      <c r="Y180" s="75"/>
      <c r="Z180" s="56"/>
    </row>
    <row r="181" spans="1:26" hidden="1" x14ac:dyDescent="0.2">
      <c r="A181" s="98"/>
      <c r="B181" s="134"/>
      <c r="C181" s="134"/>
      <c r="D181" s="134"/>
      <c r="E181" s="134"/>
      <c r="F181" s="134"/>
      <c r="G181" s="134"/>
      <c r="H181" s="134"/>
      <c r="I181" s="134"/>
      <c r="J181" s="23">
        <v>0</v>
      </c>
      <c r="K181" s="23">
        <v>0</v>
      </c>
      <c r="L181" s="23">
        <v>0</v>
      </c>
      <c r="M181" s="23">
        <v>0</v>
      </c>
      <c r="N181" s="16">
        <f>K181+L181+M181</f>
        <v>0</v>
      </c>
      <c r="O181" s="16">
        <f>P181-N181</f>
        <v>0</v>
      </c>
      <c r="P181" s="16">
        <f>ROUND(PRODUCT(J181,25)/14,0)</f>
        <v>0</v>
      </c>
      <c r="Q181" s="23"/>
      <c r="R181" s="23"/>
      <c r="S181" s="24"/>
      <c r="T181" s="10"/>
      <c r="U181" s="75"/>
      <c r="V181" s="75"/>
      <c r="W181" s="75"/>
      <c r="X181" s="75"/>
      <c r="Y181" s="75"/>
      <c r="Z181" s="56"/>
    </row>
    <row r="182" spans="1:26" ht="15" hidden="1" customHeight="1" x14ac:dyDescent="0.2">
      <c r="A182" s="98"/>
      <c r="B182" s="134"/>
      <c r="C182" s="134"/>
      <c r="D182" s="134"/>
      <c r="E182" s="134"/>
      <c r="F182" s="134"/>
      <c r="G182" s="134"/>
      <c r="H182" s="134"/>
      <c r="I182" s="134"/>
      <c r="J182" s="23">
        <v>0</v>
      </c>
      <c r="K182" s="23">
        <v>0</v>
      </c>
      <c r="L182" s="23">
        <v>0</v>
      </c>
      <c r="M182" s="23">
        <v>0</v>
      </c>
      <c r="N182" s="16">
        <f>K182+L182+M182</f>
        <v>0</v>
      </c>
      <c r="O182" s="16">
        <f>P182-N182</f>
        <v>0</v>
      </c>
      <c r="P182" s="16">
        <f>ROUND(PRODUCT(J182,25)/14,0)</f>
        <v>0</v>
      </c>
      <c r="Q182" s="23"/>
      <c r="R182" s="23"/>
      <c r="S182" s="24"/>
      <c r="T182" s="10"/>
      <c r="U182" s="75"/>
      <c r="V182" s="75"/>
      <c r="W182" s="75"/>
      <c r="X182" s="75"/>
      <c r="Y182" s="75"/>
      <c r="Z182" s="56"/>
    </row>
    <row r="183" spans="1:26" hidden="1" x14ac:dyDescent="0.2">
      <c r="A183" s="105"/>
      <c r="B183" s="135" t="s">
        <v>113</v>
      </c>
      <c r="C183" s="135"/>
      <c r="D183" s="135"/>
      <c r="E183" s="135"/>
      <c r="F183" s="135"/>
      <c r="G183" s="135"/>
      <c r="H183" s="135"/>
      <c r="I183" s="135"/>
      <c r="J183" s="135"/>
      <c r="K183" s="135"/>
      <c r="L183" s="135"/>
      <c r="M183" s="135"/>
      <c r="N183" s="135"/>
      <c r="O183" s="135"/>
      <c r="P183" s="135"/>
      <c r="Q183" s="135"/>
      <c r="R183" s="135"/>
      <c r="S183" s="135"/>
      <c r="T183" s="135"/>
      <c r="U183" s="75"/>
      <c r="V183" s="75"/>
      <c r="W183" s="75"/>
      <c r="X183" s="75"/>
      <c r="Y183" s="75"/>
      <c r="Z183" s="56"/>
    </row>
    <row r="184" spans="1:26" hidden="1" x14ac:dyDescent="0.2">
      <c r="A184" s="98"/>
      <c r="B184" s="134"/>
      <c r="C184" s="134"/>
      <c r="D184" s="134"/>
      <c r="E184" s="134"/>
      <c r="F184" s="134"/>
      <c r="G184" s="134"/>
      <c r="H184" s="134"/>
      <c r="I184" s="134"/>
      <c r="J184" s="23">
        <v>0</v>
      </c>
      <c r="K184" s="23">
        <v>0</v>
      </c>
      <c r="L184" s="23">
        <v>0</v>
      </c>
      <c r="M184" s="23">
        <v>0</v>
      </c>
      <c r="N184" s="16">
        <f>K184+L184+M184</f>
        <v>0</v>
      </c>
      <c r="O184" s="16">
        <f t="shared" si="76"/>
        <v>0</v>
      </c>
      <c r="P184" s="16">
        <f>ROUND(PRODUCT(J184,25)/12,0)</f>
        <v>0</v>
      </c>
      <c r="Q184" s="23"/>
      <c r="R184" s="23"/>
      <c r="S184" s="24"/>
      <c r="T184" s="10"/>
      <c r="U184" s="75"/>
      <c r="V184" s="75"/>
      <c r="W184" s="75"/>
      <c r="X184" s="75"/>
      <c r="Y184" s="75"/>
      <c r="Z184" s="56"/>
    </row>
    <row r="185" spans="1:26" hidden="1" x14ac:dyDescent="0.2">
      <c r="A185" s="98"/>
      <c r="B185" s="134"/>
      <c r="C185" s="134"/>
      <c r="D185" s="134"/>
      <c r="E185" s="134"/>
      <c r="F185" s="134"/>
      <c r="G185" s="134"/>
      <c r="H185" s="134"/>
      <c r="I185" s="134"/>
      <c r="J185" s="23">
        <v>0</v>
      </c>
      <c r="K185" s="23">
        <v>0</v>
      </c>
      <c r="L185" s="23">
        <v>0</v>
      </c>
      <c r="M185" s="23">
        <v>0</v>
      </c>
      <c r="N185" s="16">
        <f>K185+L185+M185</f>
        <v>0</v>
      </c>
      <c r="O185" s="16">
        <f>P185-N185</f>
        <v>0</v>
      </c>
      <c r="P185" s="16">
        <f>ROUND(PRODUCT(J185,25)/12,0)</f>
        <v>0</v>
      </c>
      <c r="Q185" s="23"/>
      <c r="R185" s="23"/>
      <c r="S185" s="24"/>
      <c r="T185" s="10"/>
      <c r="U185" s="75"/>
      <c r="V185" s="75"/>
      <c r="W185" s="75"/>
      <c r="X185" s="75"/>
      <c r="Y185" s="75"/>
      <c r="Z185" s="56"/>
    </row>
    <row r="186" spans="1:26" hidden="1" x14ac:dyDescent="0.2">
      <c r="A186" s="98"/>
      <c r="B186" s="134"/>
      <c r="C186" s="134"/>
      <c r="D186" s="134"/>
      <c r="E186" s="134"/>
      <c r="F186" s="134"/>
      <c r="G186" s="134"/>
      <c r="H186" s="134"/>
      <c r="I186" s="134"/>
      <c r="J186" s="23">
        <v>0</v>
      </c>
      <c r="K186" s="23">
        <v>0</v>
      </c>
      <c r="L186" s="23">
        <v>0</v>
      </c>
      <c r="M186" s="23">
        <v>0</v>
      </c>
      <c r="N186" s="16">
        <f>K186+L186+M186</f>
        <v>0</v>
      </c>
      <c r="O186" s="16">
        <f>P186-N186</f>
        <v>0</v>
      </c>
      <c r="P186" s="16">
        <f>ROUND(PRODUCT(J186,25)/12,0)</f>
        <v>0</v>
      </c>
      <c r="Q186" s="23"/>
      <c r="R186" s="23"/>
      <c r="S186" s="24"/>
      <c r="T186" s="10"/>
      <c r="U186" s="75"/>
      <c r="V186" s="75"/>
      <c r="W186" s="75"/>
      <c r="X186" s="75"/>
      <c r="Y186" s="75"/>
      <c r="Z186" s="56"/>
    </row>
    <row r="187" spans="1:26" hidden="1" x14ac:dyDescent="0.2">
      <c r="A187" s="98"/>
      <c r="B187" s="283"/>
      <c r="C187" s="283"/>
      <c r="D187" s="283"/>
      <c r="E187" s="283"/>
      <c r="F187" s="283"/>
      <c r="G187" s="283"/>
      <c r="H187" s="283"/>
      <c r="I187" s="283"/>
      <c r="J187" s="23">
        <v>0</v>
      </c>
      <c r="K187" s="23">
        <v>0</v>
      </c>
      <c r="L187" s="23">
        <v>0</v>
      </c>
      <c r="M187" s="23">
        <v>0</v>
      </c>
      <c r="N187" s="16">
        <f>K187+L187+M187</f>
        <v>0</v>
      </c>
      <c r="O187" s="16">
        <f>P187-N187</f>
        <v>0</v>
      </c>
      <c r="P187" s="16">
        <f>ROUND(PRODUCT(J187,25)/12,0)</f>
        <v>0</v>
      </c>
      <c r="Q187" s="23"/>
      <c r="R187" s="23"/>
      <c r="S187" s="24"/>
      <c r="T187" s="10"/>
      <c r="U187" s="75"/>
      <c r="V187" s="75"/>
      <c r="W187" s="75"/>
      <c r="X187" s="75"/>
      <c r="Y187" s="75"/>
      <c r="Z187" s="56"/>
    </row>
    <row r="188" spans="1:26" ht="25.5" customHeight="1" x14ac:dyDescent="0.2">
      <c r="A188" s="153" t="s">
        <v>117</v>
      </c>
      <c r="B188" s="153"/>
      <c r="C188" s="153"/>
      <c r="D188" s="153"/>
      <c r="E188" s="153"/>
      <c r="F188" s="153"/>
      <c r="G188" s="153"/>
      <c r="H188" s="153"/>
      <c r="I188" s="153"/>
      <c r="J188" s="18">
        <f t="shared" ref="J188:O188" si="78">SUM(J150,J156,J157, J164,J165, J172,J173)</f>
        <v>37</v>
      </c>
      <c r="K188" s="114">
        <f t="shared" si="78"/>
        <v>14</v>
      </c>
      <c r="L188" s="114">
        <f t="shared" si="78"/>
        <v>14</v>
      </c>
      <c r="M188" s="114">
        <f t="shared" si="78"/>
        <v>0</v>
      </c>
      <c r="N188" s="114">
        <f t="shared" si="78"/>
        <v>28</v>
      </c>
      <c r="O188" s="114">
        <f t="shared" si="78"/>
        <v>43</v>
      </c>
      <c r="P188" s="114">
        <f>SUM(P150,P156,P157, P164,P165, P172,P173)</f>
        <v>71</v>
      </c>
      <c r="Q188" s="19">
        <f>COUNTIF(Q153,"E")+COUNTIF(Q160,"E")+COUNTIF(Q168,"E")+COUNTIF(Q172,"E")+COUNTIF(Q179,"E")+COUNTIF(Q184,"E")</f>
        <v>0</v>
      </c>
      <c r="R188" s="20" t="s">
        <v>248</v>
      </c>
      <c r="S188" s="20">
        <f>COUNTIF(S153,"VP")+COUNTIF(S160,"VP")+COUNTIF(S168,"VP")+COUNTIF(S172,"VP")+COUNTIF(S179,"VP")+COUNTIF(S184,"VP")</f>
        <v>0</v>
      </c>
      <c r="T188" s="101">
        <f>COUNTA(T153,T156, T160, T164, T168,T172,T173)</f>
        <v>7</v>
      </c>
      <c r="U188" s="75"/>
      <c r="V188" s="75"/>
      <c r="W188" s="75"/>
      <c r="X188" s="75"/>
      <c r="Y188" s="75"/>
      <c r="Z188" s="56"/>
    </row>
    <row r="189" spans="1:26" ht="15" customHeight="1" x14ac:dyDescent="0.2">
      <c r="A189" s="153" t="s">
        <v>53</v>
      </c>
      <c r="B189" s="153"/>
      <c r="C189" s="153"/>
      <c r="D189" s="153"/>
      <c r="E189" s="153"/>
      <c r="F189" s="153"/>
      <c r="G189" s="153"/>
      <c r="H189" s="153"/>
      <c r="I189" s="153"/>
      <c r="J189" s="153"/>
      <c r="K189" s="125">
        <f>SUM(K150,K156,K157, K164,K165)*14+SUM(K172,K173)*12</f>
        <v>188</v>
      </c>
      <c r="L189" s="125">
        <f t="shared" ref="L189:P189" si="79">SUM(L150,L156,L157, L164,L165)*14+SUM(L172,L173)*12</f>
        <v>188</v>
      </c>
      <c r="M189" s="125">
        <f t="shared" si="79"/>
        <v>0</v>
      </c>
      <c r="N189" s="125">
        <f t="shared" si="79"/>
        <v>376</v>
      </c>
      <c r="O189" s="125">
        <f t="shared" si="79"/>
        <v>566</v>
      </c>
      <c r="P189" s="125">
        <f t="shared" si="79"/>
        <v>942</v>
      </c>
      <c r="Q189" s="282"/>
      <c r="R189" s="282"/>
      <c r="S189" s="282"/>
      <c r="T189" s="282"/>
      <c r="U189" s="75"/>
      <c r="V189" s="75"/>
      <c r="W189" s="75"/>
      <c r="Y189" s="56"/>
      <c r="Z189" s="56"/>
    </row>
    <row r="190" spans="1:26" ht="12" customHeight="1" x14ac:dyDescent="0.2">
      <c r="A190" s="153"/>
      <c r="B190" s="153"/>
      <c r="C190" s="153"/>
      <c r="D190" s="153"/>
      <c r="E190" s="153"/>
      <c r="F190" s="153"/>
      <c r="G190" s="153"/>
      <c r="H190" s="153"/>
      <c r="I190" s="153"/>
      <c r="J190" s="153"/>
      <c r="K190" s="232">
        <f>SUM(K189:M189)</f>
        <v>376</v>
      </c>
      <c r="L190" s="232"/>
      <c r="M190" s="232"/>
      <c r="N190" s="232">
        <f>SUM(N189:O189)</f>
        <v>942</v>
      </c>
      <c r="O190" s="232"/>
      <c r="P190" s="232"/>
      <c r="Q190" s="282"/>
      <c r="R190" s="282"/>
      <c r="S190" s="282"/>
      <c r="T190" s="282"/>
      <c r="U190" s="75"/>
      <c r="V190" s="75"/>
      <c r="W190" s="75"/>
    </row>
    <row r="191" spans="1:26" ht="20.25" customHeight="1" x14ac:dyDescent="0.2">
      <c r="A191" s="180" t="s">
        <v>116</v>
      </c>
      <c r="B191" s="180"/>
      <c r="C191" s="180"/>
      <c r="D191" s="180"/>
      <c r="E191" s="180"/>
      <c r="F191" s="180"/>
      <c r="G191" s="180"/>
      <c r="H191" s="180"/>
      <c r="I191" s="180"/>
      <c r="J191" s="180"/>
      <c r="K191" s="280">
        <f>T188/SUM(T50,T71,T92,T109,T126,T143)</f>
        <v>0.17948717948717949</v>
      </c>
      <c r="L191" s="280"/>
      <c r="M191" s="280"/>
      <c r="N191" s="280"/>
      <c r="O191" s="280"/>
      <c r="P191" s="280"/>
      <c r="Q191" s="280"/>
      <c r="R191" s="280"/>
      <c r="S191" s="280"/>
      <c r="T191" s="280"/>
      <c r="U191" s="75"/>
      <c r="V191" s="75"/>
      <c r="W191" s="75"/>
    </row>
    <row r="192" spans="1:26" ht="19.5" customHeight="1" x14ac:dyDescent="0.2">
      <c r="A192" s="281" t="s">
        <v>119</v>
      </c>
      <c r="B192" s="281"/>
      <c r="C192" s="281"/>
      <c r="D192" s="281"/>
      <c r="E192" s="281"/>
      <c r="F192" s="281"/>
      <c r="G192" s="281"/>
      <c r="H192" s="281"/>
      <c r="I192" s="281"/>
      <c r="J192" s="281"/>
      <c r="K192" s="280">
        <f>K190/(SUM(N50,N71,N92,N109,N126)*14+N143*12)</f>
        <v>0.1910569105691057</v>
      </c>
      <c r="L192" s="280"/>
      <c r="M192" s="280"/>
      <c r="N192" s="280"/>
      <c r="O192" s="280"/>
      <c r="P192" s="280"/>
      <c r="Q192" s="280"/>
      <c r="R192" s="280"/>
      <c r="S192" s="280"/>
      <c r="T192" s="280"/>
    </row>
    <row r="193" spans="1:26" s="115" customFormat="1" x14ac:dyDescent="0.2">
      <c r="A193" s="119"/>
      <c r="B193" s="119"/>
      <c r="C193" s="119"/>
      <c r="D193" s="119"/>
      <c r="E193" s="119"/>
      <c r="F193" s="119"/>
      <c r="G193" s="119"/>
      <c r="H193" s="119"/>
      <c r="I193" s="119"/>
      <c r="J193" s="119"/>
      <c r="K193" s="91"/>
      <c r="L193" s="91"/>
      <c r="M193" s="91"/>
      <c r="N193" s="91"/>
      <c r="O193" s="91"/>
      <c r="P193" s="91"/>
      <c r="Q193" s="91"/>
      <c r="R193" s="91"/>
      <c r="S193" s="91"/>
      <c r="T193" s="91"/>
    </row>
    <row r="194" spans="1:26" x14ac:dyDescent="0.2">
      <c r="B194" s="7"/>
      <c r="C194" s="7"/>
      <c r="D194" s="7"/>
      <c r="E194" s="7"/>
      <c r="F194" s="7"/>
      <c r="G194" s="7"/>
      <c r="M194" s="7"/>
      <c r="N194" s="7"/>
      <c r="O194" s="7"/>
      <c r="P194" s="7"/>
      <c r="Q194" s="7"/>
      <c r="R194" s="7"/>
      <c r="S194" s="7"/>
    </row>
    <row r="195" spans="1:26" ht="19.5" customHeight="1" x14ac:dyDescent="0.2">
      <c r="A195" s="150" t="s">
        <v>54</v>
      </c>
      <c r="B195" s="150"/>
      <c r="C195" s="150"/>
      <c r="D195" s="150"/>
      <c r="E195" s="150"/>
      <c r="F195" s="150"/>
      <c r="G195" s="150"/>
      <c r="H195" s="150"/>
      <c r="I195" s="150"/>
      <c r="J195" s="150"/>
      <c r="K195" s="150"/>
      <c r="L195" s="150"/>
      <c r="M195" s="150"/>
      <c r="N195" s="150"/>
      <c r="O195" s="150"/>
      <c r="P195" s="150"/>
      <c r="Q195" s="150"/>
      <c r="R195" s="150"/>
      <c r="S195" s="150"/>
      <c r="T195" s="150"/>
    </row>
    <row r="196" spans="1:26" ht="28.5" customHeight="1" x14ac:dyDescent="0.2">
      <c r="A196" s="150" t="s">
        <v>30</v>
      </c>
      <c r="B196" s="150" t="s">
        <v>29</v>
      </c>
      <c r="C196" s="150"/>
      <c r="D196" s="150"/>
      <c r="E196" s="150"/>
      <c r="F196" s="150"/>
      <c r="G196" s="150"/>
      <c r="H196" s="150"/>
      <c r="I196" s="150"/>
      <c r="J196" s="223" t="s">
        <v>43</v>
      </c>
      <c r="K196" s="223" t="s">
        <v>27</v>
      </c>
      <c r="L196" s="223"/>
      <c r="M196" s="223"/>
      <c r="N196" s="223" t="s">
        <v>44</v>
      </c>
      <c r="O196" s="224"/>
      <c r="P196" s="224"/>
      <c r="Q196" s="223" t="s">
        <v>26</v>
      </c>
      <c r="R196" s="223"/>
      <c r="S196" s="223"/>
      <c r="T196" s="223" t="s">
        <v>25</v>
      </c>
    </row>
    <row r="197" spans="1:26" ht="16.5" customHeight="1" x14ac:dyDescent="0.2">
      <c r="A197" s="150"/>
      <c r="B197" s="150"/>
      <c r="C197" s="150"/>
      <c r="D197" s="150"/>
      <c r="E197" s="150"/>
      <c r="F197" s="150"/>
      <c r="G197" s="150"/>
      <c r="H197" s="150"/>
      <c r="I197" s="150"/>
      <c r="J197" s="223"/>
      <c r="K197" s="97" t="s">
        <v>31</v>
      </c>
      <c r="L197" s="97" t="s">
        <v>32</v>
      </c>
      <c r="M197" s="97" t="s">
        <v>33</v>
      </c>
      <c r="N197" s="97" t="s">
        <v>37</v>
      </c>
      <c r="O197" s="97" t="s">
        <v>8</v>
      </c>
      <c r="P197" s="97" t="s">
        <v>34</v>
      </c>
      <c r="Q197" s="97" t="s">
        <v>35</v>
      </c>
      <c r="R197" s="97" t="s">
        <v>31</v>
      </c>
      <c r="S197" s="97" t="s">
        <v>36</v>
      </c>
      <c r="T197" s="223"/>
    </row>
    <row r="198" spans="1:26" x14ac:dyDescent="0.2">
      <c r="A198" s="266" t="s">
        <v>57</v>
      </c>
      <c r="B198" s="266"/>
      <c r="C198" s="266"/>
      <c r="D198" s="266"/>
      <c r="E198" s="266"/>
      <c r="F198" s="266"/>
      <c r="G198" s="266"/>
      <c r="H198" s="266"/>
      <c r="I198" s="266"/>
      <c r="J198" s="266"/>
      <c r="K198" s="266"/>
      <c r="L198" s="266"/>
      <c r="M198" s="266"/>
      <c r="N198" s="266"/>
      <c r="O198" s="266"/>
      <c r="P198" s="266"/>
      <c r="Q198" s="266"/>
      <c r="R198" s="266"/>
      <c r="S198" s="266"/>
      <c r="T198" s="266"/>
      <c r="U198" s="56"/>
    </row>
    <row r="199" spans="1:26" x14ac:dyDescent="0.2">
      <c r="A199" s="98" t="s">
        <v>249</v>
      </c>
      <c r="B199" s="134" t="s">
        <v>250</v>
      </c>
      <c r="C199" s="134"/>
      <c r="D199" s="134"/>
      <c r="E199" s="134"/>
      <c r="F199" s="134"/>
      <c r="G199" s="134"/>
      <c r="H199" s="134"/>
      <c r="I199" s="134"/>
      <c r="J199" s="23">
        <v>3</v>
      </c>
      <c r="K199" s="23">
        <v>0</v>
      </c>
      <c r="L199" s="23">
        <v>2</v>
      </c>
      <c r="M199" s="23">
        <v>0</v>
      </c>
      <c r="N199" s="16">
        <f>K199+L199+M199</f>
        <v>2</v>
      </c>
      <c r="O199" s="16">
        <f>P199-N199</f>
        <v>3</v>
      </c>
      <c r="P199" s="16">
        <f>ROUND(PRODUCT(J199,25)/14,0)</f>
        <v>5</v>
      </c>
      <c r="Q199" s="23"/>
      <c r="R199" s="23"/>
      <c r="S199" s="24" t="s">
        <v>36</v>
      </c>
      <c r="T199" s="10" t="s">
        <v>41</v>
      </c>
      <c r="U199" s="56"/>
    </row>
    <row r="200" spans="1:26" x14ac:dyDescent="0.2">
      <c r="A200" s="98" t="s">
        <v>251</v>
      </c>
      <c r="B200" s="134" t="s">
        <v>257</v>
      </c>
      <c r="C200" s="134"/>
      <c r="D200" s="134"/>
      <c r="E200" s="134"/>
      <c r="F200" s="134"/>
      <c r="G200" s="134"/>
      <c r="H200" s="134"/>
      <c r="I200" s="134"/>
      <c r="J200" s="23">
        <v>3</v>
      </c>
      <c r="K200" s="23">
        <v>0</v>
      </c>
      <c r="L200" s="23">
        <v>2</v>
      </c>
      <c r="M200" s="23">
        <v>0</v>
      </c>
      <c r="N200" s="16">
        <f t="shared" ref="N200" si="80">K200+L200+M200</f>
        <v>2</v>
      </c>
      <c r="O200" s="16">
        <f t="shared" ref="O200" si="81">P200-N200</f>
        <v>3</v>
      </c>
      <c r="P200" s="16">
        <f t="shared" ref="P200" si="82">ROUND(PRODUCT(J200,25)/14,0)</f>
        <v>5</v>
      </c>
      <c r="Q200" s="23"/>
      <c r="R200" s="23"/>
      <c r="S200" s="24" t="s">
        <v>36</v>
      </c>
      <c r="T200" s="10" t="s">
        <v>41</v>
      </c>
      <c r="U200" s="56"/>
    </row>
    <row r="201" spans="1:26" ht="12.75" hidden="1" customHeight="1" x14ac:dyDescent="0.2">
      <c r="A201" s="98"/>
      <c r="B201" s="134"/>
      <c r="C201" s="134"/>
      <c r="D201" s="134"/>
      <c r="E201" s="134"/>
      <c r="F201" s="134"/>
      <c r="G201" s="134"/>
      <c r="H201" s="134"/>
      <c r="I201" s="134"/>
      <c r="J201" s="23">
        <v>0</v>
      </c>
      <c r="K201" s="23">
        <v>0</v>
      </c>
      <c r="L201" s="23">
        <v>0</v>
      </c>
      <c r="M201" s="23">
        <v>0</v>
      </c>
      <c r="N201" s="16">
        <f>K201+L201+M201</f>
        <v>0</v>
      </c>
      <c r="O201" s="16">
        <f>P201-N201</f>
        <v>0</v>
      </c>
      <c r="P201" s="16">
        <f>ROUND(PRODUCT(J201,25)/14,0)</f>
        <v>0</v>
      </c>
      <c r="Q201" s="23"/>
      <c r="R201" s="23"/>
      <c r="S201" s="24"/>
      <c r="T201" s="10"/>
      <c r="U201" s="73"/>
      <c r="V201" s="78"/>
      <c r="W201" s="78"/>
      <c r="X201" s="78"/>
      <c r="Y201" s="78"/>
      <c r="Z201" s="78"/>
    </row>
    <row r="202" spans="1:26" x14ac:dyDescent="0.2">
      <c r="A202" s="135" t="s">
        <v>58</v>
      </c>
      <c r="B202" s="135"/>
      <c r="C202" s="135"/>
      <c r="D202" s="135"/>
      <c r="E202" s="135"/>
      <c r="F202" s="135"/>
      <c r="G202" s="135"/>
      <c r="H202" s="135"/>
      <c r="I202" s="135"/>
      <c r="J202" s="135"/>
      <c r="K202" s="135"/>
      <c r="L202" s="135"/>
      <c r="M202" s="135"/>
      <c r="N202" s="135"/>
      <c r="O202" s="135"/>
      <c r="P202" s="135"/>
      <c r="Q202" s="135"/>
      <c r="R202" s="135"/>
      <c r="S202" s="135"/>
      <c r="T202" s="135"/>
      <c r="U202" s="73"/>
      <c r="V202" s="78"/>
      <c r="W202" s="78"/>
      <c r="X202" s="78"/>
      <c r="Y202" s="78"/>
      <c r="Z202" s="78"/>
    </row>
    <row r="203" spans="1:26" s="121" customFormat="1" ht="12.75" customHeight="1" x14ac:dyDescent="0.2">
      <c r="A203" s="122" t="s">
        <v>252</v>
      </c>
      <c r="B203" s="134" t="s">
        <v>253</v>
      </c>
      <c r="C203" s="134"/>
      <c r="D203" s="134"/>
      <c r="E203" s="134"/>
      <c r="F203" s="134"/>
      <c r="G203" s="134"/>
      <c r="H203" s="134"/>
      <c r="I203" s="134"/>
      <c r="J203" s="23">
        <v>3</v>
      </c>
      <c r="K203" s="23">
        <v>2</v>
      </c>
      <c r="L203" s="23">
        <v>0</v>
      </c>
      <c r="M203" s="23">
        <v>0</v>
      </c>
      <c r="N203" s="16">
        <f>K203+L203+M203</f>
        <v>2</v>
      </c>
      <c r="O203" s="16">
        <f>P203-N203</f>
        <v>3</v>
      </c>
      <c r="P203" s="16">
        <f>ROUND(PRODUCT(J203,25)/14,0)</f>
        <v>5</v>
      </c>
      <c r="Q203" s="23"/>
      <c r="R203" s="23" t="s">
        <v>31</v>
      </c>
      <c r="S203" s="24"/>
      <c r="T203" s="10" t="s">
        <v>40</v>
      </c>
      <c r="U203" s="73"/>
      <c r="V203" s="78"/>
      <c r="W203" s="78"/>
      <c r="X203" s="78"/>
      <c r="Y203" s="78"/>
      <c r="Z203" s="78"/>
    </row>
    <row r="204" spans="1:26" ht="12.75" customHeight="1" x14ac:dyDescent="0.2">
      <c r="A204" s="98" t="s">
        <v>267</v>
      </c>
      <c r="B204" s="134" t="s">
        <v>266</v>
      </c>
      <c r="C204" s="134"/>
      <c r="D204" s="134"/>
      <c r="E204" s="134"/>
      <c r="F204" s="134"/>
      <c r="G204" s="134"/>
      <c r="H204" s="134"/>
      <c r="I204" s="134"/>
      <c r="J204" s="23">
        <v>3</v>
      </c>
      <c r="K204" s="23">
        <v>2</v>
      </c>
      <c r="L204" s="23">
        <v>0</v>
      </c>
      <c r="M204" s="23">
        <v>0</v>
      </c>
      <c r="N204" s="16">
        <f>K204+L204+M204</f>
        <v>2</v>
      </c>
      <c r="O204" s="16">
        <f>P204-N204</f>
        <v>3</v>
      </c>
      <c r="P204" s="16">
        <f>ROUND(PRODUCT(J204,25)/14,0)</f>
        <v>5</v>
      </c>
      <c r="Q204" s="23"/>
      <c r="R204" s="23" t="s">
        <v>31</v>
      </c>
      <c r="S204" s="24"/>
      <c r="T204" s="10" t="s">
        <v>40</v>
      </c>
      <c r="U204" s="73"/>
      <c r="V204" s="78"/>
      <c r="W204" s="78"/>
      <c r="X204" s="78"/>
      <c r="Y204" s="78"/>
      <c r="Z204" s="78"/>
    </row>
    <row r="205" spans="1:26" ht="12.75" hidden="1" customHeight="1" x14ac:dyDescent="0.2">
      <c r="A205" s="98"/>
      <c r="B205" s="134"/>
      <c r="C205" s="134"/>
      <c r="D205" s="134"/>
      <c r="E205" s="134"/>
      <c r="F205" s="134"/>
      <c r="G205" s="134"/>
      <c r="H205" s="134"/>
      <c r="I205" s="134"/>
      <c r="J205" s="23">
        <v>0</v>
      </c>
      <c r="K205" s="23">
        <v>0</v>
      </c>
      <c r="L205" s="23">
        <v>0</v>
      </c>
      <c r="M205" s="23">
        <v>0</v>
      </c>
      <c r="N205" s="16">
        <f t="shared" ref="N205" si="83">K205+L205+M205</f>
        <v>0</v>
      </c>
      <c r="O205" s="16">
        <f t="shared" ref="O205" si="84">P205-N205</f>
        <v>0</v>
      </c>
      <c r="P205" s="16">
        <f t="shared" ref="P205" si="85">ROUND(PRODUCT(J205,25)/14,0)</f>
        <v>0</v>
      </c>
      <c r="Q205" s="23"/>
      <c r="R205" s="23"/>
      <c r="S205" s="24"/>
      <c r="T205" s="10"/>
      <c r="U205" s="73"/>
      <c r="V205" s="78"/>
      <c r="W205" s="78"/>
      <c r="X205" s="78"/>
      <c r="Y205" s="78"/>
      <c r="Z205" s="78"/>
    </row>
    <row r="206" spans="1:26" ht="12.75" hidden="1" customHeight="1" x14ac:dyDescent="0.2">
      <c r="A206" s="98"/>
      <c r="B206" s="134"/>
      <c r="C206" s="134"/>
      <c r="D206" s="134"/>
      <c r="E206" s="134"/>
      <c r="F206" s="134"/>
      <c r="G206" s="134"/>
      <c r="H206" s="134"/>
      <c r="I206" s="134"/>
      <c r="J206" s="23">
        <v>0</v>
      </c>
      <c r="K206" s="23">
        <v>0</v>
      </c>
      <c r="L206" s="23">
        <v>0</v>
      </c>
      <c r="M206" s="23">
        <v>0</v>
      </c>
      <c r="N206" s="16">
        <f>K206+L206+M206</f>
        <v>0</v>
      </c>
      <c r="O206" s="16">
        <f>P206-N206</f>
        <v>0</v>
      </c>
      <c r="P206" s="16">
        <f>ROUND(PRODUCT(J206,25)/14,0)</f>
        <v>0</v>
      </c>
      <c r="Q206" s="23"/>
      <c r="R206" s="23"/>
      <c r="S206" s="24"/>
      <c r="T206" s="10"/>
      <c r="U206" s="73"/>
      <c r="V206" s="78"/>
      <c r="W206" s="78"/>
      <c r="X206" s="78"/>
      <c r="Y206" s="78"/>
      <c r="Z206" s="78"/>
    </row>
    <row r="207" spans="1:26" x14ac:dyDescent="0.2">
      <c r="A207" s="135" t="s">
        <v>60</v>
      </c>
      <c r="B207" s="135"/>
      <c r="C207" s="135"/>
      <c r="D207" s="135"/>
      <c r="E207" s="135"/>
      <c r="F207" s="135"/>
      <c r="G207" s="135"/>
      <c r="H207" s="135"/>
      <c r="I207" s="135"/>
      <c r="J207" s="135"/>
      <c r="K207" s="135"/>
      <c r="L207" s="135"/>
      <c r="M207" s="135"/>
      <c r="N207" s="135"/>
      <c r="O207" s="135"/>
      <c r="P207" s="135"/>
      <c r="Q207" s="135"/>
      <c r="R207" s="135"/>
      <c r="S207" s="135"/>
      <c r="T207" s="135"/>
      <c r="U207" s="73"/>
      <c r="V207" s="78"/>
      <c r="W207" s="78"/>
      <c r="X207" s="78"/>
      <c r="Y207" s="78"/>
      <c r="Z207" s="78"/>
    </row>
    <row r="208" spans="1:26" ht="12.75" customHeight="1" x14ac:dyDescent="0.2">
      <c r="A208" s="98" t="s">
        <v>254</v>
      </c>
      <c r="B208" s="134" t="s">
        <v>255</v>
      </c>
      <c r="C208" s="134"/>
      <c r="D208" s="134"/>
      <c r="E208" s="134"/>
      <c r="F208" s="134"/>
      <c r="G208" s="134"/>
      <c r="H208" s="134"/>
      <c r="I208" s="134"/>
      <c r="J208" s="23">
        <v>3</v>
      </c>
      <c r="K208" s="23">
        <v>0</v>
      </c>
      <c r="L208" s="23">
        <v>4</v>
      </c>
      <c r="M208" s="23">
        <v>0</v>
      </c>
      <c r="N208" s="16">
        <f>K208+L208+M208</f>
        <v>4</v>
      </c>
      <c r="O208" s="16">
        <f>P208-N208</f>
        <v>1</v>
      </c>
      <c r="P208" s="16">
        <f>ROUND(PRODUCT(J208,25)/14,0)</f>
        <v>5</v>
      </c>
      <c r="Q208" s="23"/>
      <c r="R208" s="23" t="s">
        <v>31</v>
      </c>
      <c r="S208" s="24"/>
      <c r="T208" s="10" t="s">
        <v>41</v>
      </c>
      <c r="U208" s="73"/>
      <c r="V208" s="78"/>
      <c r="W208" s="78"/>
      <c r="X208" s="78"/>
      <c r="Y208" s="78"/>
      <c r="Z208" s="78"/>
    </row>
    <row r="209" spans="1:26" ht="12.75" hidden="1" customHeight="1" x14ac:dyDescent="0.2">
      <c r="A209" s="98"/>
      <c r="B209" s="131"/>
      <c r="C209" s="132"/>
      <c r="D209" s="132"/>
      <c r="E209" s="132"/>
      <c r="F209" s="132"/>
      <c r="G209" s="132"/>
      <c r="H209" s="132"/>
      <c r="I209" s="133"/>
      <c r="J209" s="23">
        <v>0</v>
      </c>
      <c r="K209" s="23">
        <v>0</v>
      </c>
      <c r="L209" s="23">
        <v>0</v>
      </c>
      <c r="M209" s="23">
        <v>0</v>
      </c>
      <c r="N209" s="16">
        <f t="shared" ref="N209" si="86">K209+L209+M209</f>
        <v>0</v>
      </c>
      <c r="O209" s="16">
        <f t="shared" ref="O209" si="87">P209-N209</f>
        <v>0</v>
      </c>
      <c r="P209" s="16">
        <f>ROUND(PRODUCT(J209,25)/14,0)</f>
        <v>0</v>
      </c>
      <c r="Q209" s="23"/>
      <c r="R209" s="23"/>
      <c r="S209" s="24"/>
      <c r="T209" s="10"/>
      <c r="U209" s="73"/>
      <c r="V209" s="78"/>
      <c r="W209" s="78"/>
      <c r="X209" s="78"/>
      <c r="Y209" s="78"/>
      <c r="Z209" s="78"/>
    </row>
    <row r="210" spans="1:26" ht="12.75" hidden="1" customHeight="1" x14ac:dyDescent="0.2">
      <c r="A210" s="98"/>
      <c r="B210" s="131"/>
      <c r="C210" s="132"/>
      <c r="D210" s="132"/>
      <c r="E210" s="132"/>
      <c r="F210" s="132"/>
      <c r="G210" s="132"/>
      <c r="H210" s="132"/>
      <c r="I210" s="133"/>
      <c r="J210" s="23">
        <v>0</v>
      </c>
      <c r="K210" s="23">
        <v>0</v>
      </c>
      <c r="L210" s="23">
        <v>0</v>
      </c>
      <c r="M210" s="23">
        <v>0</v>
      </c>
      <c r="N210" s="16">
        <f>K210+L210+M210</f>
        <v>0</v>
      </c>
      <c r="O210" s="16">
        <f>P210-N210</f>
        <v>0</v>
      </c>
      <c r="P210" s="16">
        <f>ROUND(PRODUCT(J210,25)/14,0)</f>
        <v>0</v>
      </c>
      <c r="Q210" s="23"/>
      <c r="R210" s="23"/>
      <c r="S210" s="24"/>
      <c r="T210" s="10"/>
      <c r="U210" s="56"/>
    </row>
    <row r="211" spans="1:26" hidden="1" x14ac:dyDescent="0.2">
      <c r="A211" s="195" t="s">
        <v>58</v>
      </c>
      <c r="B211" s="229"/>
      <c r="C211" s="229"/>
      <c r="D211" s="229"/>
      <c r="E211" s="229"/>
      <c r="F211" s="229"/>
      <c r="G211" s="229"/>
      <c r="H211" s="229"/>
      <c r="I211" s="229"/>
      <c r="J211" s="229"/>
      <c r="K211" s="229"/>
      <c r="L211" s="229"/>
      <c r="M211" s="229"/>
      <c r="N211" s="229"/>
      <c r="O211" s="229"/>
      <c r="P211" s="229"/>
      <c r="Q211" s="229"/>
      <c r="R211" s="229"/>
      <c r="S211" s="229"/>
      <c r="T211" s="230"/>
      <c r="U211" s="56"/>
    </row>
    <row r="212" spans="1:26" ht="12.75" hidden="1" customHeight="1" x14ac:dyDescent="0.2">
      <c r="A212" s="98"/>
      <c r="B212" s="131"/>
      <c r="C212" s="132"/>
      <c r="D212" s="132"/>
      <c r="E212" s="132"/>
      <c r="F212" s="132"/>
      <c r="G212" s="132"/>
      <c r="H212" s="132"/>
      <c r="I212" s="133"/>
      <c r="J212" s="23">
        <v>0</v>
      </c>
      <c r="K212" s="23">
        <v>0</v>
      </c>
      <c r="L212" s="23">
        <v>0</v>
      </c>
      <c r="M212" s="23">
        <v>0</v>
      </c>
      <c r="N212" s="16">
        <f>K212+L212+M212</f>
        <v>0</v>
      </c>
      <c r="O212" s="16">
        <f>P212-N212</f>
        <v>0</v>
      </c>
      <c r="P212" s="16">
        <f>ROUND(PRODUCT(J212,25)/14,0)</f>
        <v>0</v>
      </c>
      <c r="Q212" s="23"/>
      <c r="R212" s="23"/>
      <c r="S212" s="24"/>
      <c r="T212" s="10"/>
      <c r="U212" s="56"/>
    </row>
    <row r="213" spans="1:26" hidden="1" x14ac:dyDescent="0.2">
      <c r="A213" s="98"/>
      <c r="B213" s="131"/>
      <c r="C213" s="132"/>
      <c r="D213" s="132"/>
      <c r="E213" s="132"/>
      <c r="F213" s="132"/>
      <c r="G213" s="132"/>
      <c r="H213" s="132"/>
      <c r="I213" s="133"/>
      <c r="J213" s="23">
        <v>0</v>
      </c>
      <c r="K213" s="23">
        <v>0</v>
      </c>
      <c r="L213" s="23">
        <v>0</v>
      </c>
      <c r="M213" s="23">
        <v>0</v>
      </c>
      <c r="N213" s="16">
        <f t="shared" ref="N213" si="88">K213+L213+M213</f>
        <v>0</v>
      </c>
      <c r="O213" s="16">
        <f t="shared" ref="O213" si="89">P213-N213</f>
        <v>0</v>
      </c>
      <c r="P213" s="16">
        <f t="shared" ref="P213" si="90">ROUND(PRODUCT(J213,25)/14,0)</f>
        <v>0</v>
      </c>
      <c r="Q213" s="23"/>
      <c r="R213" s="23"/>
      <c r="S213" s="24"/>
      <c r="T213" s="10"/>
      <c r="U213" s="56"/>
    </row>
    <row r="214" spans="1:26" hidden="1" x14ac:dyDescent="0.2">
      <c r="A214" s="98"/>
      <c r="B214" s="131"/>
      <c r="C214" s="132"/>
      <c r="D214" s="132"/>
      <c r="E214" s="132"/>
      <c r="F214" s="132"/>
      <c r="G214" s="132"/>
      <c r="H214" s="132"/>
      <c r="I214" s="133"/>
      <c r="J214" s="23">
        <v>0</v>
      </c>
      <c r="K214" s="23">
        <v>0</v>
      </c>
      <c r="L214" s="23">
        <v>0</v>
      </c>
      <c r="M214" s="23">
        <v>0</v>
      </c>
      <c r="N214" s="16">
        <f>K214+L214+M214</f>
        <v>0</v>
      </c>
      <c r="O214" s="16">
        <f>P214-N214</f>
        <v>0</v>
      </c>
      <c r="P214" s="16">
        <f>ROUND(PRODUCT(J214,25)/14,0)</f>
        <v>0</v>
      </c>
      <c r="Q214" s="23"/>
      <c r="R214" s="23"/>
      <c r="S214" s="24"/>
      <c r="T214" s="10"/>
      <c r="U214" s="56"/>
    </row>
    <row r="215" spans="1:26" hidden="1" x14ac:dyDescent="0.2">
      <c r="A215" s="195" t="s">
        <v>59</v>
      </c>
      <c r="B215" s="229"/>
      <c r="C215" s="229"/>
      <c r="D215" s="229"/>
      <c r="E215" s="229"/>
      <c r="F215" s="229"/>
      <c r="G215" s="229"/>
      <c r="H215" s="229"/>
      <c r="I215" s="229"/>
      <c r="J215" s="229"/>
      <c r="K215" s="229"/>
      <c r="L215" s="229"/>
      <c r="M215" s="229"/>
      <c r="N215" s="229"/>
      <c r="O215" s="229"/>
      <c r="P215" s="229"/>
      <c r="Q215" s="229"/>
      <c r="R215" s="229"/>
      <c r="S215" s="229"/>
      <c r="T215" s="230"/>
      <c r="U215" s="56"/>
    </row>
    <row r="216" spans="1:26" hidden="1" x14ac:dyDescent="0.2">
      <c r="A216" s="98"/>
      <c r="B216" s="131"/>
      <c r="C216" s="132"/>
      <c r="D216" s="132"/>
      <c r="E216" s="132"/>
      <c r="F216" s="132"/>
      <c r="G216" s="132"/>
      <c r="H216" s="132"/>
      <c r="I216" s="133"/>
      <c r="J216" s="23">
        <v>0</v>
      </c>
      <c r="K216" s="23">
        <v>0</v>
      </c>
      <c r="L216" s="23">
        <v>0</v>
      </c>
      <c r="M216" s="23">
        <v>0</v>
      </c>
      <c r="N216" s="16">
        <f>K216+L216+M216</f>
        <v>0</v>
      </c>
      <c r="O216" s="16">
        <f>P216-N216</f>
        <v>0</v>
      </c>
      <c r="P216" s="16">
        <f>ROUND(PRODUCT(J216,25)/14,0)</f>
        <v>0</v>
      </c>
      <c r="Q216" s="23"/>
      <c r="R216" s="23"/>
      <c r="S216" s="24"/>
      <c r="T216" s="10"/>
      <c r="U216" s="56"/>
    </row>
    <row r="217" spans="1:26" hidden="1" x14ac:dyDescent="0.2">
      <c r="A217" s="98"/>
      <c r="B217" s="131"/>
      <c r="C217" s="132"/>
      <c r="D217" s="132"/>
      <c r="E217" s="132"/>
      <c r="F217" s="132"/>
      <c r="G217" s="132"/>
      <c r="H217" s="132"/>
      <c r="I217" s="133"/>
      <c r="J217" s="23">
        <v>0</v>
      </c>
      <c r="K217" s="23">
        <v>0</v>
      </c>
      <c r="L217" s="23">
        <v>0</v>
      </c>
      <c r="M217" s="23">
        <v>0</v>
      </c>
      <c r="N217" s="16">
        <f t="shared" ref="N217" si="91">K217+L217+M217</f>
        <v>0</v>
      </c>
      <c r="O217" s="16">
        <f t="shared" ref="O217" si="92">P217-N217</f>
        <v>0</v>
      </c>
      <c r="P217" s="16">
        <f t="shared" ref="P217" si="93">ROUND(PRODUCT(J217,25)/14,0)</f>
        <v>0</v>
      </c>
      <c r="Q217" s="23"/>
      <c r="R217" s="23"/>
      <c r="S217" s="24"/>
      <c r="T217" s="10"/>
      <c r="U217" s="56"/>
    </row>
    <row r="218" spans="1:26" hidden="1" x14ac:dyDescent="0.2">
      <c r="A218" s="98"/>
      <c r="B218" s="131"/>
      <c r="C218" s="132"/>
      <c r="D218" s="132"/>
      <c r="E218" s="132"/>
      <c r="F218" s="132"/>
      <c r="G218" s="132"/>
      <c r="H218" s="132"/>
      <c r="I218" s="133"/>
      <c r="J218" s="23">
        <v>0</v>
      </c>
      <c r="K218" s="23">
        <v>0</v>
      </c>
      <c r="L218" s="23">
        <v>0</v>
      </c>
      <c r="M218" s="23">
        <v>0</v>
      </c>
      <c r="N218" s="16">
        <f>K218+L218+M218</f>
        <v>0</v>
      </c>
      <c r="O218" s="16">
        <f>P218-N218</f>
        <v>0</v>
      </c>
      <c r="P218" s="16">
        <f>ROUND(PRODUCT(J218,25)/14,0)</f>
        <v>0</v>
      </c>
      <c r="Q218" s="23"/>
      <c r="R218" s="23"/>
      <c r="S218" s="24"/>
      <c r="T218" s="10"/>
      <c r="U218" s="56"/>
    </row>
    <row r="219" spans="1:26" hidden="1" x14ac:dyDescent="0.2">
      <c r="A219" s="195" t="s">
        <v>60</v>
      </c>
      <c r="B219" s="229"/>
      <c r="C219" s="229"/>
      <c r="D219" s="229"/>
      <c r="E219" s="229"/>
      <c r="F219" s="229"/>
      <c r="G219" s="229"/>
      <c r="H219" s="229"/>
      <c r="I219" s="229"/>
      <c r="J219" s="229"/>
      <c r="K219" s="229"/>
      <c r="L219" s="229"/>
      <c r="M219" s="229"/>
      <c r="N219" s="229"/>
      <c r="O219" s="229"/>
      <c r="P219" s="229"/>
      <c r="Q219" s="229"/>
      <c r="R219" s="229"/>
      <c r="S219" s="229"/>
      <c r="T219" s="230"/>
      <c r="U219" s="56"/>
    </row>
    <row r="220" spans="1:26" hidden="1" x14ac:dyDescent="0.2">
      <c r="A220" s="98"/>
      <c r="B220" s="131"/>
      <c r="C220" s="132"/>
      <c r="D220" s="132"/>
      <c r="E220" s="132"/>
      <c r="F220" s="132"/>
      <c r="G220" s="132"/>
      <c r="H220" s="132"/>
      <c r="I220" s="133"/>
      <c r="J220" s="23">
        <v>0</v>
      </c>
      <c r="K220" s="23">
        <v>0</v>
      </c>
      <c r="L220" s="23">
        <v>0</v>
      </c>
      <c r="M220" s="23">
        <v>0</v>
      </c>
      <c r="N220" s="16">
        <f>K220+L220+M220</f>
        <v>0</v>
      </c>
      <c r="O220" s="16">
        <f>P220-N220</f>
        <v>0</v>
      </c>
      <c r="P220" s="16">
        <f>ROUND(PRODUCT(J220,25)/12,0)</f>
        <v>0</v>
      </c>
      <c r="Q220" s="23"/>
      <c r="R220" s="23"/>
      <c r="S220" s="24"/>
      <c r="T220" s="10"/>
      <c r="U220" s="56"/>
    </row>
    <row r="221" spans="1:26" hidden="1" x14ac:dyDescent="0.2">
      <c r="A221" s="98"/>
      <c r="B221" s="131"/>
      <c r="C221" s="132"/>
      <c r="D221" s="132"/>
      <c r="E221" s="132"/>
      <c r="F221" s="132"/>
      <c r="G221" s="132"/>
      <c r="H221" s="132"/>
      <c r="I221" s="133"/>
      <c r="J221" s="23">
        <v>0</v>
      </c>
      <c r="K221" s="23">
        <v>0</v>
      </c>
      <c r="L221" s="23">
        <v>0</v>
      </c>
      <c r="M221" s="23">
        <v>0</v>
      </c>
      <c r="N221" s="16">
        <f t="shared" ref="N221" si="94">K221+L221+M221</f>
        <v>0</v>
      </c>
      <c r="O221" s="16">
        <f t="shared" ref="O221" si="95">P221-N221</f>
        <v>0</v>
      </c>
      <c r="P221" s="16">
        <f t="shared" ref="P221:P222" si="96">ROUND(PRODUCT(J221,25)/12,0)</f>
        <v>0</v>
      </c>
      <c r="Q221" s="23"/>
      <c r="R221" s="23"/>
      <c r="S221" s="24"/>
      <c r="T221" s="10"/>
      <c r="U221" s="104"/>
      <c r="V221" s="79"/>
      <c r="W221" s="79"/>
      <c r="X221" s="79"/>
      <c r="Y221" s="79"/>
      <c r="Z221" s="79"/>
    </row>
    <row r="222" spans="1:26" hidden="1" x14ac:dyDescent="0.2">
      <c r="A222" s="98"/>
      <c r="B222" s="131"/>
      <c r="C222" s="132"/>
      <c r="D222" s="132"/>
      <c r="E222" s="132"/>
      <c r="F222" s="132"/>
      <c r="G222" s="132"/>
      <c r="H222" s="132"/>
      <c r="I222" s="133"/>
      <c r="J222" s="23">
        <v>0</v>
      </c>
      <c r="K222" s="23">
        <v>0</v>
      </c>
      <c r="L222" s="23">
        <v>0</v>
      </c>
      <c r="M222" s="23">
        <v>0</v>
      </c>
      <c r="N222" s="16">
        <f>K222+L222+M222</f>
        <v>0</v>
      </c>
      <c r="O222" s="16">
        <f>P222-N222</f>
        <v>0</v>
      </c>
      <c r="P222" s="16">
        <f t="shared" si="96"/>
        <v>0</v>
      </c>
      <c r="Q222" s="23"/>
      <c r="R222" s="23"/>
      <c r="S222" s="24"/>
      <c r="T222" s="10"/>
      <c r="U222" s="104"/>
      <c r="V222" s="79"/>
      <c r="W222" s="79"/>
      <c r="X222" s="79"/>
      <c r="Y222" s="79"/>
      <c r="Z222" s="79"/>
    </row>
    <row r="223" spans="1:26" ht="26.25" customHeight="1" x14ac:dyDescent="0.2">
      <c r="A223" s="153" t="s">
        <v>118</v>
      </c>
      <c r="B223" s="153"/>
      <c r="C223" s="153"/>
      <c r="D223" s="153"/>
      <c r="E223" s="153"/>
      <c r="F223" s="153"/>
      <c r="G223" s="153"/>
      <c r="H223" s="153"/>
      <c r="I223" s="153"/>
      <c r="J223" s="18">
        <f t="shared" ref="J223:P223" si="97">SUM(J199:J201,J204:J206,J208:J210,J212:J214,J216:J218,J220:J222)</f>
        <v>12</v>
      </c>
      <c r="K223" s="18">
        <f t="shared" si="97"/>
        <v>2</v>
      </c>
      <c r="L223" s="18">
        <f t="shared" si="97"/>
        <v>8</v>
      </c>
      <c r="M223" s="18">
        <f t="shared" si="97"/>
        <v>0</v>
      </c>
      <c r="N223" s="18">
        <f t="shared" si="97"/>
        <v>10</v>
      </c>
      <c r="O223" s="18">
        <f t="shared" si="97"/>
        <v>10</v>
      </c>
      <c r="P223" s="18">
        <f t="shared" si="97"/>
        <v>20</v>
      </c>
      <c r="Q223" s="18">
        <f>COUNTIF(Q199:Q201,"E")+COUNTIF(Q204:Q206,"E")+COUNTIF(Q208:Q210,"E")+COUNTIF(Q212:Q214,"E")+COUNTIF(Q216:Q218,"E")+COUNTIF(Q220:Q222,"E")</f>
        <v>0</v>
      </c>
      <c r="R223" s="18">
        <f>COUNTIF(R199:R201,"C")+COUNTIF(R204:R206,"C")+COUNTIF(R208:R210,"C")+COUNTIF(R212:R214,"C")+COUNTIF(R216:R218,"C")+COUNTIF(R220:R222,"C")</f>
        <v>2</v>
      </c>
      <c r="S223" s="18">
        <f>COUNTIF(S199:S201,"VP")+COUNTIF(S204:S206,"VP")+COUNTIF(S208:S210,"VP")+COUNTIF(S212:S214,"VP")+COUNTIF(S216:S218,"VP")+COUNTIF(S220:S222,"VP")</f>
        <v>2</v>
      </c>
      <c r="T223" s="101">
        <f>COUNTA(T199:T201,T204:T206,T208:T210,T212:T214,T216:T218,T220:T222)</f>
        <v>4</v>
      </c>
    </row>
    <row r="224" spans="1:26" x14ac:dyDescent="0.2">
      <c r="A224" s="153" t="s">
        <v>53</v>
      </c>
      <c r="B224" s="153"/>
      <c r="C224" s="153"/>
      <c r="D224" s="153"/>
      <c r="E224" s="153"/>
      <c r="F224" s="153"/>
      <c r="G224" s="153"/>
      <c r="H224" s="153"/>
      <c r="I224" s="153"/>
      <c r="J224" s="153"/>
      <c r="K224" s="18">
        <f t="shared" ref="K224:P224" si="98">SUM(K199:K201,K204:K206,K208:K210,K212:K214,K216:K218)*14+SUM(K220:K222)*12</f>
        <v>28</v>
      </c>
      <c r="L224" s="18">
        <f t="shared" si="98"/>
        <v>112</v>
      </c>
      <c r="M224" s="18">
        <f t="shared" si="98"/>
        <v>0</v>
      </c>
      <c r="N224" s="18">
        <f t="shared" si="98"/>
        <v>140</v>
      </c>
      <c r="O224" s="18">
        <f t="shared" si="98"/>
        <v>140</v>
      </c>
      <c r="P224" s="18">
        <f t="shared" si="98"/>
        <v>280</v>
      </c>
      <c r="Q224" s="231"/>
      <c r="R224" s="231"/>
      <c r="S224" s="231"/>
      <c r="T224" s="231"/>
    </row>
    <row r="225" spans="1:26" x14ac:dyDescent="0.2">
      <c r="A225" s="153"/>
      <c r="B225" s="153"/>
      <c r="C225" s="153"/>
      <c r="D225" s="153"/>
      <c r="E225" s="153"/>
      <c r="F225" s="153"/>
      <c r="G225" s="153"/>
      <c r="H225" s="153"/>
      <c r="I225" s="153"/>
      <c r="J225" s="153"/>
      <c r="K225" s="232">
        <f>SUM(K224:M224)</f>
        <v>140</v>
      </c>
      <c r="L225" s="232"/>
      <c r="M225" s="232"/>
      <c r="N225" s="232">
        <f>SUM(N224:O224)</f>
        <v>280</v>
      </c>
      <c r="O225" s="232"/>
      <c r="P225" s="232"/>
      <c r="Q225" s="231"/>
      <c r="R225" s="231"/>
      <c r="S225" s="231"/>
      <c r="T225" s="231"/>
    </row>
    <row r="226" spans="1:26" ht="18" customHeight="1" x14ac:dyDescent="0.2">
      <c r="A226" s="171" t="s">
        <v>116</v>
      </c>
      <c r="B226" s="172"/>
      <c r="C226" s="172"/>
      <c r="D226" s="172"/>
      <c r="E226" s="172"/>
      <c r="F226" s="172"/>
      <c r="G226" s="172"/>
      <c r="H226" s="172"/>
      <c r="I226" s="172"/>
      <c r="J226" s="173"/>
      <c r="K226" s="177">
        <f>T223/SUM(T50,T71,T92,T109,T126,T143)</f>
        <v>0.10256410256410256</v>
      </c>
      <c r="L226" s="178"/>
      <c r="M226" s="178"/>
      <c r="N226" s="178"/>
      <c r="O226" s="178"/>
      <c r="P226" s="178"/>
      <c r="Q226" s="178"/>
      <c r="R226" s="178"/>
      <c r="S226" s="178"/>
      <c r="T226" s="179"/>
    </row>
    <row r="227" spans="1:26" ht="18" customHeight="1" x14ac:dyDescent="0.2">
      <c r="A227" s="174" t="s">
        <v>119</v>
      </c>
      <c r="B227" s="175"/>
      <c r="C227" s="175"/>
      <c r="D227" s="175"/>
      <c r="E227" s="175"/>
      <c r="F227" s="175"/>
      <c r="G227" s="175"/>
      <c r="H227" s="175"/>
      <c r="I227" s="175"/>
      <c r="J227" s="176"/>
      <c r="K227" s="177">
        <f>K225/(SUM(N50,N71,N92,N109,N126)*14+N143*12)</f>
        <v>7.113821138211382E-2</v>
      </c>
      <c r="L227" s="178"/>
      <c r="M227" s="178"/>
      <c r="N227" s="178"/>
      <c r="O227" s="178"/>
      <c r="P227" s="178"/>
      <c r="Q227" s="178"/>
      <c r="R227" s="178"/>
      <c r="S227" s="178"/>
      <c r="T227" s="179"/>
    </row>
    <row r="228" spans="1:26" s="126" customFormat="1" x14ac:dyDescent="0.2">
      <c r="A228" s="90"/>
      <c r="B228" s="90"/>
      <c r="C228" s="90"/>
      <c r="D228" s="90"/>
      <c r="E228" s="90"/>
      <c r="F228" s="90"/>
      <c r="G228" s="90"/>
      <c r="H228" s="90"/>
      <c r="I228" s="90"/>
      <c r="J228" s="90"/>
      <c r="K228" s="91"/>
      <c r="L228" s="91"/>
      <c r="M228" s="91"/>
      <c r="N228" s="91"/>
      <c r="O228" s="91"/>
      <c r="P228" s="91"/>
      <c r="Q228" s="91"/>
      <c r="R228" s="91"/>
      <c r="S228" s="91"/>
      <c r="T228" s="91"/>
    </row>
    <row r="229" spans="1:26" s="51" customFormat="1" x14ac:dyDescent="0.2">
      <c r="A229" s="11"/>
      <c r="B229" s="11"/>
      <c r="C229" s="11"/>
      <c r="D229" s="11"/>
      <c r="E229" s="11"/>
      <c r="F229" s="11"/>
      <c r="G229" s="11"/>
      <c r="H229" s="11"/>
      <c r="I229" s="11"/>
      <c r="J229" s="11"/>
      <c r="K229" s="12"/>
      <c r="L229" s="12"/>
      <c r="M229" s="12"/>
      <c r="N229" s="13"/>
      <c r="O229" s="13"/>
      <c r="P229" s="13"/>
      <c r="Q229" s="13"/>
      <c r="R229" s="13"/>
      <c r="S229" s="13"/>
      <c r="T229" s="13"/>
    </row>
    <row r="230" spans="1:26" ht="23.25" customHeight="1" x14ac:dyDescent="0.2">
      <c r="A230" s="233" t="s">
        <v>61</v>
      </c>
      <c r="B230" s="234"/>
      <c r="C230" s="234"/>
      <c r="D230" s="234"/>
      <c r="E230" s="234"/>
      <c r="F230" s="234"/>
      <c r="G230" s="234"/>
      <c r="H230" s="234"/>
      <c r="I230" s="234"/>
      <c r="J230" s="234"/>
      <c r="K230" s="234"/>
      <c r="L230" s="234"/>
      <c r="M230" s="234"/>
      <c r="N230" s="234"/>
      <c r="O230" s="234"/>
      <c r="P230" s="234"/>
      <c r="Q230" s="234"/>
      <c r="R230" s="234"/>
      <c r="S230" s="234"/>
      <c r="T230" s="234"/>
    </row>
    <row r="231" spans="1:26" ht="21" customHeight="1" x14ac:dyDescent="0.2">
      <c r="A231" s="128" t="s">
        <v>63</v>
      </c>
      <c r="B231" s="129"/>
      <c r="C231" s="129"/>
      <c r="D231" s="129"/>
      <c r="E231" s="129"/>
      <c r="F231" s="129"/>
      <c r="G231" s="129"/>
      <c r="H231" s="129"/>
      <c r="I231" s="129"/>
      <c r="J231" s="129"/>
      <c r="K231" s="129"/>
      <c r="L231" s="129"/>
      <c r="M231" s="129"/>
      <c r="N231" s="129"/>
      <c r="O231" s="129"/>
      <c r="P231" s="129"/>
      <c r="Q231" s="129"/>
      <c r="R231" s="129"/>
      <c r="S231" s="129"/>
      <c r="T231" s="129"/>
      <c r="U231" s="56"/>
    </row>
    <row r="232" spans="1:26" ht="28.5" customHeight="1" x14ac:dyDescent="0.2">
      <c r="A232" s="128" t="s">
        <v>30</v>
      </c>
      <c r="B232" s="128" t="s">
        <v>29</v>
      </c>
      <c r="C232" s="128"/>
      <c r="D232" s="128"/>
      <c r="E232" s="128"/>
      <c r="F232" s="128"/>
      <c r="G232" s="128"/>
      <c r="H232" s="128"/>
      <c r="I232" s="128"/>
      <c r="J232" s="130" t="s">
        <v>43</v>
      </c>
      <c r="K232" s="130" t="s">
        <v>27</v>
      </c>
      <c r="L232" s="130"/>
      <c r="M232" s="130"/>
      <c r="N232" s="130" t="s">
        <v>44</v>
      </c>
      <c r="O232" s="130"/>
      <c r="P232" s="130"/>
      <c r="Q232" s="130" t="s">
        <v>26</v>
      </c>
      <c r="R232" s="130"/>
      <c r="S232" s="130"/>
      <c r="T232" s="130" t="s">
        <v>25</v>
      </c>
      <c r="U232" s="56"/>
    </row>
    <row r="233" spans="1:26" x14ac:dyDescent="0.2">
      <c r="A233" s="128"/>
      <c r="B233" s="128"/>
      <c r="C233" s="128"/>
      <c r="D233" s="128"/>
      <c r="E233" s="128"/>
      <c r="F233" s="128"/>
      <c r="G233" s="128"/>
      <c r="H233" s="128"/>
      <c r="I233" s="128"/>
      <c r="J233" s="130"/>
      <c r="K233" s="96" t="s">
        <v>31</v>
      </c>
      <c r="L233" s="96" t="s">
        <v>32</v>
      </c>
      <c r="M233" s="96" t="s">
        <v>33</v>
      </c>
      <c r="N233" s="96" t="s">
        <v>37</v>
      </c>
      <c r="O233" s="96" t="s">
        <v>8</v>
      </c>
      <c r="P233" s="96" t="s">
        <v>34</v>
      </c>
      <c r="Q233" s="96" t="s">
        <v>35</v>
      </c>
      <c r="R233" s="96" t="s">
        <v>31</v>
      </c>
      <c r="S233" s="96" t="s">
        <v>36</v>
      </c>
      <c r="T233" s="130"/>
      <c r="U233" s="56"/>
    </row>
    <row r="234" spans="1:26" x14ac:dyDescent="0.2">
      <c r="A234" s="128" t="s">
        <v>62</v>
      </c>
      <c r="B234" s="128"/>
      <c r="C234" s="128"/>
      <c r="D234" s="128"/>
      <c r="E234" s="128"/>
      <c r="F234" s="128"/>
      <c r="G234" s="128"/>
      <c r="H234" s="128"/>
      <c r="I234" s="128"/>
      <c r="J234" s="128"/>
      <c r="K234" s="128"/>
      <c r="L234" s="128"/>
      <c r="M234" s="128"/>
      <c r="N234" s="128"/>
      <c r="O234" s="128"/>
      <c r="P234" s="128"/>
      <c r="Q234" s="128"/>
      <c r="R234" s="128"/>
      <c r="S234" s="128"/>
      <c r="T234" s="128"/>
      <c r="U234" s="56"/>
    </row>
    <row r="235" spans="1:26" ht="15" x14ac:dyDescent="0.25">
      <c r="A235" s="28" t="str">
        <f>IF(ISNA(INDEX($A$37:$T$225,MATCH($B235,$B$37:$B$225,0),1)),"",INDEX($A$37:$T$225,MATCH($B235,$B$37:$B$225,0),1))</f>
        <v>ULR4101</v>
      </c>
      <c r="B235" s="127" t="s">
        <v>139</v>
      </c>
      <c r="C235" s="127"/>
      <c r="D235" s="127"/>
      <c r="E235" s="127"/>
      <c r="F235" s="127"/>
      <c r="G235" s="127"/>
      <c r="H235" s="127"/>
      <c r="I235" s="127"/>
      <c r="J235" s="16">
        <f>IF(ISNA(INDEX($A$37:$T$225,MATCH($B235,$B$37:$B$225,0),10)),"",INDEX($A$37:$T$225,MATCH($B235,$B$37:$B$225,0),10))</f>
        <v>6</v>
      </c>
      <c r="K235" s="16">
        <f>IF(ISNA(INDEX($A$37:$T$225,MATCH($B235,$B$37:$B$225,0),11)),"",INDEX($A$37:$T$225,MATCH($B235,$B$37:$B$225,0),11))</f>
        <v>2</v>
      </c>
      <c r="L235" s="16">
        <f>IF(ISNA(INDEX($A$37:$T$225,MATCH($B235,$B$37:$B$225,0),12)),"",INDEX($A$37:$T$225,MATCH($B235,$B$37:$B$225,0),12))</f>
        <v>2</v>
      </c>
      <c r="M235" s="16">
        <f>IF(ISNA(INDEX($A$37:$T$225,MATCH($B235,$B$37:$B$225,0),13)),"",INDEX($A$37:$T$225,MATCH($B235,$B$37:$B$225,0),13))</f>
        <v>0</v>
      </c>
      <c r="N235" s="16">
        <f>IF(ISNA(INDEX($A$37:$T$225,MATCH($B235,$B$37:$B$225,0),14)),"",INDEX($A$37:$T$225,MATCH($B235,$B$37:$B$225,0),14))</f>
        <v>4</v>
      </c>
      <c r="O235" s="16">
        <f>IF(ISNA(INDEX($A$37:$T$225,MATCH($B235,$B$37:$B$225,0),15)),"",INDEX($A$37:$T$225,MATCH($B235,$B$37:$B$225,0),15))</f>
        <v>7</v>
      </c>
      <c r="P235" s="16">
        <f>IF(ISNA(INDEX($A$37:$T$225,MATCH($B235,$B$37:$B$225,0),16)),"",INDEX($A$37:$T$225,MATCH($B235,$B$37:$B$225,0),16))</f>
        <v>11</v>
      </c>
      <c r="Q235" s="25" t="str">
        <f>IF(ISNA(INDEX($A$37:$T$225,MATCH($B235,$B$37:$B$225,0),17)),"",INDEX($A$37:$T$225,MATCH($B235,$B$37:$B$225,0),17))</f>
        <v>E</v>
      </c>
      <c r="R235" s="25">
        <f>IF(ISNA(INDEX($A$37:$T$225,MATCH($B235,$B$37:$B$225,0),18)),"",INDEX($A$37:$T$225,MATCH($B235,$B$37:$B$225,0),18))</f>
        <v>0</v>
      </c>
      <c r="S235" s="25">
        <f>IF(ISNA(INDEX($A$37:$T$225,MATCH($B235,$B$37:$B$225,0),19)),"",INDEX($A$37:$T$225,MATCH($B235,$B$37:$B$225,0),19))</f>
        <v>0</v>
      </c>
      <c r="T235" s="25" t="str">
        <f>IF(ISNA(INDEX($A$37:$T$225,MATCH($B235,$B$37:$B$225,0),20)),"",INDEX($A$37:$T$225,MATCH($B235,$B$37:$B$225,0),20))</f>
        <v>DF</v>
      </c>
      <c r="U235" s="102"/>
      <c r="V235" s="80"/>
      <c r="W235" s="80"/>
      <c r="X235" s="80"/>
      <c r="Y235" s="80"/>
      <c r="Z235" s="80"/>
    </row>
    <row r="236" spans="1:26" ht="15" customHeight="1" x14ac:dyDescent="0.25">
      <c r="A236" s="28" t="str">
        <f>IF(ISNA(INDEX($A$37:$T$225,MATCH($B236,$B$37:$B$225,0),1)),"",INDEX($A$37:$T$225,MATCH($B236,$B$37:$B$225,0),1))</f>
        <v>ULR4207</v>
      </c>
      <c r="B236" s="127" t="s">
        <v>141</v>
      </c>
      <c r="C236" s="127"/>
      <c r="D236" s="127"/>
      <c r="E236" s="127"/>
      <c r="F236" s="127"/>
      <c r="G236" s="127"/>
      <c r="H236" s="127"/>
      <c r="I236" s="127"/>
      <c r="J236" s="16">
        <f>IF(ISNA(INDEX($A$37:$T$225,MATCH($B236,$B$37:$B$225,0),10)),"",INDEX($A$37:$T$225,MATCH($B236,$B$37:$B$225,0),10))</f>
        <v>6</v>
      </c>
      <c r="K236" s="16">
        <f>IF(ISNA(INDEX($A$37:$T$225,MATCH($B236,$B$37:$B$225,0),11)),"",INDEX($A$37:$T$225,MATCH($B236,$B$37:$B$225,0),11))</f>
        <v>2</v>
      </c>
      <c r="L236" s="16">
        <f>IF(ISNA(INDEX($A$37:$T$225,MATCH($B236,$B$37:$B$225,0),12)),"",INDEX($A$37:$T$225,MATCH($B236,$B$37:$B$225,0),12))</f>
        <v>2</v>
      </c>
      <c r="M236" s="16">
        <f>IF(ISNA(INDEX($A$37:$T$225,MATCH($B236,$B$37:$B$225,0),13)),"",INDEX($A$37:$T$225,MATCH($B236,$B$37:$B$225,0),13))</f>
        <v>0</v>
      </c>
      <c r="N236" s="16">
        <f>IF(ISNA(INDEX($A$37:$T$225,MATCH($B236,$B$37:$B$225,0),14)),"",INDEX($A$37:$T$225,MATCH($B236,$B$37:$B$225,0),14))</f>
        <v>4</v>
      </c>
      <c r="O236" s="16">
        <f>IF(ISNA(INDEX($A$37:$T$225,MATCH($B236,$B$37:$B$225,0),15)),"",INDEX($A$37:$T$225,MATCH($B236,$B$37:$B$225,0),15))</f>
        <v>7</v>
      </c>
      <c r="P236" s="16">
        <f>IF(ISNA(INDEX($A$37:$T$225,MATCH($B236,$B$37:$B$225,0),16)),"",INDEX($A$37:$T$225,MATCH($B236,$B$37:$B$225,0),16))</f>
        <v>11</v>
      </c>
      <c r="Q236" s="25" t="str">
        <f>IF(ISNA(INDEX($A$37:$T$225,MATCH($B236,$B$37:$B$225,0),17)),"",INDEX($A$37:$T$225,MATCH($B236,$B$37:$B$225,0),17))</f>
        <v>E</v>
      </c>
      <c r="R236" s="25">
        <f>IF(ISNA(INDEX($A$37:$T$225,MATCH($B236,$B$37:$B$225,0),18)),"",INDEX($A$37:$T$225,MATCH($B236,$B$37:$B$225,0),18))</f>
        <v>0</v>
      </c>
      <c r="S236" s="25">
        <f>IF(ISNA(INDEX($A$37:$T$225,MATCH($B236,$B$37:$B$225,0),19)),"",INDEX($A$37:$T$225,MATCH($B236,$B$37:$B$225,0),19))</f>
        <v>0</v>
      </c>
      <c r="T236" s="25" t="str">
        <f>IF(ISNA(INDEX($A$37:$T$225,MATCH($B236,$B$37:$B$225,0),20)),"",INDEX($A$37:$T$225,MATCH($B236,$B$37:$B$225,0),20))</f>
        <v>DF</v>
      </c>
      <c r="U236" s="103"/>
      <c r="V236" s="80"/>
      <c r="W236" s="80"/>
      <c r="X236" s="80"/>
      <c r="Y236" s="80"/>
      <c r="Z236" s="80"/>
    </row>
    <row r="237" spans="1:26" ht="15" x14ac:dyDescent="0.25">
      <c r="A237" s="28" t="str">
        <f>IF(ISNA(INDEX($A$37:$T$225,MATCH($B237,$B$37:$B$225,0),1)),"",INDEX($A$37:$T$225,MATCH($B237,$B$37:$B$225,0),1))</f>
        <v>ULR4624</v>
      </c>
      <c r="B237" s="127" t="s">
        <v>268</v>
      </c>
      <c r="C237" s="127"/>
      <c r="D237" s="127"/>
      <c r="E237" s="127"/>
      <c r="F237" s="127"/>
      <c r="G237" s="127"/>
      <c r="H237" s="127"/>
      <c r="I237" s="127"/>
      <c r="J237" s="16">
        <f>IF(ISNA(INDEX($A$37:$T$225,MATCH($B237,$B$37:$B$225,0),10)),"",INDEX($A$37:$T$225,MATCH($B237,$B$37:$B$225,0),10))</f>
        <v>5</v>
      </c>
      <c r="K237" s="16">
        <f>IF(ISNA(INDEX($A$37:$T$225,MATCH($B237,$B$37:$B$225,0),11)),"",INDEX($A$37:$T$225,MATCH($B237,$B$37:$B$225,0),11))</f>
        <v>2</v>
      </c>
      <c r="L237" s="16">
        <f>IF(ISNA(INDEX($A$37:$T$225,MATCH($B237,$B$37:$B$225,0),12)),"",INDEX($A$37:$T$225,MATCH($B237,$B$37:$B$225,0),12))</f>
        <v>2</v>
      </c>
      <c r="M237" s="16">
        <f>IF(ISNA(INDEX($A$37:$T$225,MATCH($B237,$B$37:$B$225,0),13)),"",INDEX($A$37:$T$225,MATCH($B237,$B$37:$B$225,0),13))</f>
        <v>0</v>
      </c>
      <c r="N237" s="16">
        <f>IF(ISNA(INDEX($A$37:$T$225,MATCH($B237,$B$37:$B$225,0),14)),"",INDEX($A$37:$T$225,MATCH($B237,$B$37:$B$225,0),14))</f>
        <v>4</v>
      </c>
      <c r="O237" s="16">
        <f>IF(ISNA(INDEX($A$37:$T$225,MATCH($B237,$B$37:$B$225,0),15)),"",INDEX($A$37:$T$225,MATCH($B237,$B$37:$B$225,0),15))</f>
        <v>5</v>
      </c>
      <c r="P237" s="16">
        <f>IF(ISNA(INDEX($A$37:$T$225,MATCH($B237,$B$37:$B$225,0),16)),"",INDEX($A$37:$T$225,MATCH($B237,$B$37:$B$225,0),16))</f>
        <v>9</v>
      </c>
      <c r="Q237" s="25" t="str">
        <f>IF(ISNA(INDEX($A$37:$T$225,MATCH($B237,$B$37:$B$225,0),17)),"",INDEX($A$37:$T$225,MATCH($B237,$B$37:$B$225,0),17))</f>
        <v>E</v>
      </c>
      <c r="R237" s="25">
        <f>IF(ISNA(INDEX($A$37:$T$225,MATCH($B237,$B$37:$B$225,0),18)),"",INDEX($A$37:$T$225,MATCH($B237,$B$37:$B$225,0),18))</f>
        <v>0</v>
      </c>
      <c r="S237" s="25">
        <f>IF(ISNA(INDEX($A$37:$T$225,MATCH($B237,$B$37:$B$225,0),19)),"",INDEX($A$37:$T$225,MATCH($B237,$B$37:$B$225,0),19))</f>
        <v>0</v>
      </c>
      <c r="T237" s="25" t="str">
        <f>IF(ISNA(INDEX($A$37:$T$225,MATCH($B237,$B$37:$B$225,0),20)),"",INDEX($A$37:$T$225,MATCH($B237,$B$37:$B$225,0),20))</f>
        <v>DF</v>
      </c>
      <c r="U237" s="103"/>
      <c r="V237" s="80"/>
      <c r="W237" s="80"/>
      <c r="X237" s="80"/>
      <c r="Y237" s="80"/>
      <c r="Z237" s="80"/>
    </row>
    <row r="238" spans="1:26" ht="15" x14ac:dyDescent="0.25">
      <c r="A238" s="28" t="str">
        <f>IF(ISNA(INDEX($A$37:$T$225,MATCH($B238,$B$37:$B$225,0),1)),"",INDEX($A$37:$T$225,MATCH($B238,$B$37:$B$225,0),1))</f>
        <v>ULR4104</v>
      </c>
      <c r="B238" s="127" t="s">
        <v>144</v>
      </c>
      <c r="C238" s="127"/>
      <c r="D238" s="127"/>
      <c r="E238" s="127"/>
      <c r="F238" s="127"/>
      <c r="G238" s="127"/>
      <c r="H238" s="127"/>
      <c r="I238" s="127"/>
      <c r="J238" s="16">
        <f>IF(ISNA(INDEX($A$37:$T$225,MATCH($B238,$B$37:$B$225,0),10)),"",INDEX($A$37:$T$225,MATCH($B238,$B$37:$B$225,0),10))</f>
        <v>6</v>
      </c>
      <c r="K238" s="16">
        <f>IF(ISNA(INDEX($A$37:$T$225,MATCH($B238,$B$37:$B$225,0),11)),"",INDEX($A$37:$T$225,MATCH($B238,$B$37:$B$225,0),11))</f>
        <v>2</v>
      </c>
      <c r="L238" s="16">
        <f>IF(ISNA(INDEX($A$37:$T$225,MATCH($B238,$B$37:$B$225,0),12)),"",INDEX($A$37:$T$225,MATCH($B238,$B$37:$B$225,0),12))</f>
        <v>2</v>
      </c>
      <c r="M238" s="16">
        <f>IF(ISNA(INDEX($A$37:$T$225,MATCH($B238,$B$37:$B$225,0),13)),"",INDEX($A$37:$T$225,MATCH($B238,$B$37:$B$225,0),13))</f>
        <v>0</v>
      </c>
      <c r="N238" s="16">
        <f>IF(ISNA(INDEX($A$37:$T$225,MATCH($B238,$B$37:$B$225,0),14)),"",INDEX($A$37:$T$225,MATCH($B238,$B$37:$B$225,0),14))</f>
        <v>4</v>
      </c>
      <c r="O238" s="16">
        <f>IF(ISNA(INDEX($A$37:$T$225,MATCH($B238,$B$37:$B$225,0),15)),"",INDEX($A$37:$T$225,MATCH($B238,$B$37:$B$225,0),15))</f>
        <v>7</v>
      </c>
      <c r="P238" s="16">
        <f>IF(ISNA(INDEX($A$37:$T$225,MATCH($B238,$B$37:$B$225,0),16)),"",INDEX($A$37:$T$225,MATCH($B238,$B$37:$B$225,0),16))</f>
        <v>11</v>
      </c>
      <c r="Q238" s="25" t="str">
        <f>IF(ISNA(INDEX($A$37:$T$225,MATCH($B238,$B$37:$B$225,0),17)),"",INDEX($A$37:$T$225,MATCH($B238,$B$37:$B$225,0),17))</f>
        <v>E</v>
      </c>
      <c r="R238" s="25">
        <f>IF(ISNA(INDEX($A$37:$T$225,MATCH($B238,$B$37:$B$225,0),18)),"",INDEX($A$37:$T$225,MATCH($B238,$B$37:$B$225,0),18))</f>
        <v>0</v>
      </c>
      <c r="S238" s="25">
        <f>IF(ISNA(INDEX($A$37:$T$225,MATCH($B238,$B$37:$B$225,0),19)),"",INDEX($A$37:$T$225,MATCH($B238,$B$37:$B$225,0),19))</f>
        <v>0</v>
      </c>
      <c r="T238" s="25" t="str">
        <f>IF(ISNA(INDEX($A$37:$T$225,MATCH($B238,$B$37:$B$225,0),20)),"",INDEX($A$37:$T$225,MATCH($B238,$B$37:$B$225,0),20))</f>
        <v>DF</v>
      </c>
      <c r="U238" s="103"/>
      <c r="V238" s="80"/>
      <c r="W238" s="80"/>
      <c r="X238" s="80"/>
      <c r="Y238" s="80"/>
      <c r="Z238" s="80"/>
    </row>
    <row r="239" spans="1:26" ht="15" x14ac:dyDescent="0.25">
      <c r="A239" s="28" t="str">
        <f>IF(ISNA(INDEX($A$37:$T$225,MATCH($B239,$B$37:$B$225,0),1)),"",INDEX($A$37:$T$225,MATCH($B239,$B$37:$B$225,0),1))</f>
        <v>ULR4102</v>
      </c>
      <c r="B239" s="127" t="s">
        <v>148</v>
      </c>
      <c r="C239" s="127"/>
      <c r="D239" s="127"/>
      <c r="E239" s="127"/>
      <c r="F239" s="127"/>
      <c r="G239" s="127"/>
      <c r="H239" s="127"/>
      <c r="I239" s="127"/>
      <c r="J239" s="16">
        <f>IF(ISNA(INDEX($A$37:$T$225,MATCH($B239,$B$37:$B$225,0),10)),"",INDEX($A$37:$T$225,MATCH($B239,$B$37:$B$225,0),10))</f>
        <v>6</v>
      </c>
      <c r="K239" s="16">
        <f>IF(ISNA(INDEX($A$37:$T$225,MATCH($B239,$B$37:$B$225,0),11)),"",INDEX($A$37:$T$225,MATCH($B239,$B$37:$B$225,0),11))</f>
        <v>2</v>
      </c>
      <c r="L239" s="16">
        <f>IF(ISNA(INDEX($A$37:$T$225,MATCH($B239,$B$37:$B$225,0),12)),"",INDEX($A$37:$T$225,MATCH($B239,$B$37:$B$225,0),12))</f>
        <v>2</v>
      </c>
      <c r="M239" s="16">
        <f>IF(ISNA(INDEX($A$37:$T$225,MATCH($B239,$B$37:$B$225,0),13)),"",INDEX($A$37:$T$225,MATCH($B239,$B$37:$B$225,0),13))</f>
        <v>0</v>
      </c>
      <c r="N239" s="16">
        <f>IF(ISNA(INDEX($A$37:$T$225,MATCH($B239,$B$37:$B$225,0),14)),"",INDEX($A$37:$T$225,MATCH($B239,$B$37:$B$225,0),14))</f>
        <v>4</v>
      </c>
      <c r="O239" s="16">
        <f>IF(ISNA(INDEX($A$37:$T$225,MATCH($B239,$B$37:$B$225,0),15)),"",INDEX($A$37:$T$225,MATCH($B239,$B$37:$B$225,0),15))</f>
        <v>7</v>
      </c>
      <c r="P239" s="16">
        <f>IF(ISNA(INDEX($A$37:$T$225,MATCH($B239,$B$37:$B$225,0),16)),"",INDEX($A$37:$T$225,MATCH($B239,$B$37:$B$225,0),16))</f>
        <v>11</v>
      </c>
      <c r="Q239" s="25" t="str">
        <f>IF(ISNA(INDEX($A$37:$T$225,MATCH($B239,$B$37:$B$225,0),17)),"",INDEX($A$37:$T$225,MATCH($B239,$B$37:$B$225,0),17))</f>
        <v>E</v>
      </c>
      <c r="R239" s="25">
        <f>IF(ISNA(INDEX($A$37:$T$225,MATCH($B239,$B$37:$B$225,0),18)),"",INDEX($A$37:$T$225,MATCH($B239,$B$37:$B$225,0),18))</f>
        <v>0</v>
      </c>
      <c r="S239" s="25">
        <f>IF(ISNA(INDEX($A$37:$T$225,MATCH($B239,$B$37:$B$225,0),19)),"",INDEX($A$37:$T$225,MATCH($B239,$B$37:$B$225,0),19))</f>
        <v>0</v>
      </c>
      <c r="T239" s="25" t="str">
        <f>IF(ISNA(INDEX($A$37:$T$225,MATCH($B239,$B$37:$B$225,0),20)),"",INDEX($A$37:$T$225,MATCH($B239,$B$37:$B$225,0),20))</f>
        <v>DF</v>
      </c>
      <c r="U239" s="103"/>
      <c r="V239" s="80"/>
      <c r="W239" s="80"/>
      <c r="X239" s="80"/>
      <c r="Y239" s="80"/>
      <c r="Z239" s="80"/>
    </row>
    <row r="240" spans="1:26" s="45" customFormat="1" ht="15" x14ac:dyDescent="0.25">
      <c r="A240" s="28" t="str">
        <f>IF(ISNA(INDEX($A$37:$T$225,MATCH($B240,$B$37:$B$225,0),1)),"",INDEX($A$37:$T$225,MATCH($B240,$B$37:$B$225,0),1))</f>
        <v>ULR4208</v>
      </c>
      <c r="B240" s="127" t="s">
        <v>152</v>
      </c>
      <c r="C240" s="127"/>
      <c r="D240" s="127"/>
      <c r="E240" s="127"/>
      <c r="F240" s="127"/>
      <c r="G240" s="127"/>
      <c r="H240" s="127"/>
      <c r="I240" s="127"/>
      <c r="J240" s="16">
        <f>IF(ISNA(INDEX($A$37:$T$225,MATCH($B240,$B$37:$B$225,0),10)),"",INDEX($A$37:$T$225,MATCH($B240,$B$37:$B$225,0),10))</f>
        <v>6</v>
      </c>
      <c r="K240" s="16">
        <f>IF(ISNA(INDEX($A$37:$T$225,MATCH($B240,$B$37:$B$225,0),11)),"",INDEX($A$37:$T$225,MATCH($B240,$B$37:$B$225,0),11))</f>
        <v>2</v>
      </c>
      <c r="L240" s="16">
        <f>IF(ISNA(INDEX($A$37:$T$225,MATCH($B240,$B$37:$B$225,0),12)),"",INDEX($A$37:$T$225,MATCH($B240,$B$37:$B$225,0),12))</f>
        <v>2</v>
      </c>
      <c r="M240" s="16">
        <f>IF(ISNA(INDEX($A$37:$T$225,MATCH($B240,$B$37:$B$225,0),13)),"",INDEX($A$37:$T$225,MATCH($B240,$B$37:$B$225,0),13))</f>
        <v>0</v>
      </c>
      <c r="N240" s="16">
        <f>IF(ISNA(INDEX($A$37:$T$225,MATCH($B240,$B$37:$B$225,0),14)),"",INDEX($A$37:$T$225,MATCH($B240,$B$37:$B$225,0),14))</f>
        <v>4</v>
      </c>
      <c r="O240" s="16">
        <f>IF(ISNA(INDEX($A$37:$T$225,MATCH($B240,$B$37:$B$225,0),15)),"",INDEX($A$37:$T$225,MATCH($B240,$B$37:$B$225,0),15))</f>
        <v>7</v>
      </c>
      <c r="P240" s="16">
        <f>IF(ISNA(INDEX($A$37:$T$225,MATCH($B240,$B$37:$B$225,0),16)),"",INDEX($A$37:$T$225,MATCH($B240,$B$37:$B$225,0),16))</f>
        <v>11</v>
      </c>
      <c r="Q240" s="25" t="str">
        <f>IF(ISNA(INDEX($A$37:$T$225,MATCH($B240,$B$37:$B$225,0),17)),"",INDEX($A$37:$T$225,MATCH($B240,$B$37:$B$225,0),17))</f>
        <v>E</v>
      </c>
      <c r="R240" s="25">
        <f>IF(ISNA(INDEX($A$37:$T$225,MATCH($B240,$B$37:$B$225,0),18)),"",INDEX($A$37:$T$225,MATCH($B240,$B$37:$B$225,0),18))</f>
        <v>0</v>
      </c>
      <c r="S240" s="25">
        <f>IF(ISNA(INDEX($A$37:$T$225,MATCH($B240,$B$37:$B$225,0),19)),"",INDEX($A$37:$T$225,MATCH($B240,$B$37:$B$225,0),19))</f>
        <v>0</v>
      </c>
      <c r="T240" s="25" t="str">
        <f>IF(ISNA(INDEX($A$37:$T$225,MATCH($B240,$B$37:$B$225,0),20)),"",INDEX($A$37:$T$225,MATCH($B240,$B$37:$B$225,0),20))</f>
        <v>DF</v>
      </c>
      <c r="U240" s="103"/>
      <c r="V240" s="80"/>
      <c r="W240" s="80"/>
      <c r="X240" s="80"/>
      <c r="Y240" s="80"/>
      <c r="Z240" s="80"/>
    </row>
    <row r="241" spans="1:26" ht="15" x14ac:dyDescent="0.25">
      <c r="A241" s="28" t="str">
        <f>IF(ISNA(INDEX($A$37:$T$225,MATCH($B241,$B$37:$B$225,0),1)),"",INDEX($A$37:$T$225,MATCH($B241,$B$37:$B$225,0),1))</f>
        <v>ULR4311</v>
      </c>
      <c r="B241" s="127" t="s">
        <v>157</v>
      </c>
      <c r="C241" s="127"/>
      <c r="D241" s="127"/>
      <c r="E241" s="127"/>
      <c r="F241" s="127"/>
      <c r="G241" s="127"/>
      <c r="H241" s="127"/>
      <c r="I241" s="127"/>
      <c r="J241" s="16">
        <f>IF(ISNA(INDEX($A$37:$T$225,MATCH($B241,$B$37:$B$225,0),10)),"",INDEX($A$37:$T$225,MATCH($B241,$B$37:$B$225,0),10))</f>
        <v>5</v>
      </c>
      <c r="K241" s="16">
        <f>IF(ISNA(INDEX($A$37:$T$225,MATCH($B241,$B$37:$B$225,0),11)),"",INDEX($A$37:$T$225,MATCH($B241,$B$37:$B$225,0),11))</f>
        <v>2</v>
      </c>
      <c r="L241" s="16">
        <f>IF(ISNA(INDEX($A$37:$T$225,MATCH($B241,$B$37:$B$225,0),12)),"",INDEX($A$37:$T$225,MATCH($B241,$B$37:$B$225,0),12))</f>
        <v>2</v>
      </c>
      <c r="M241" s="16">
        <f>IF(ISNA(INDEX($A$37:$T$225,MATCH($B241,$B$37:$B$225,0),13)),"",INDEX($A$37:$T$225,MATCH($B241,$B$37:$B$225,0),13))</f>
        <v>0</v>
      </c>
      <c r="N241" s="16">
        <f>IF(ISNA(INDEX($A$37:$T$225,MATCH($B241,$B$37:$B$225,0),14)),"",INDEX($A$37:$T$225,MATCH($B241,$B$37:$B$225,0),14))</f>
        <v>4</v>
      </c>
      <c r="O241" s="16">
        <f>IF(ISNA(INDEX($A$37:$T$225,MATCH($B241,$B$37:$B$225,0),15)),"",INDEX($A$37:$T$225,MATCH($B241,$B$37:$B$225,0),15))</f>
        <v>5</v>
      </c>
      <c r="P241" s="16">
        <f>IF(ISNA(INDEX($A$37:$T$225,MATCH($B241,$B$37:$B$225,0),16)),"",INDEX($A$37:$T$225,MATCH($B241,$B$37:$B$225,0),16))</f>
        <v>9</v>
      </c>
      <c r="Q241" s="25" t="str">
        <f>IF(ISNA(INDEX($A$37:$T$225,MATCH($B241,$B$37:$B$225,0),17)),"",INDEX($A$37:$T$225,MATCH($B241,$B$37:$B$225,0),17))</f>
        <v>E</v>
      </c>
      <c r="R241" s="25">
        <f>IF(ISNA(INDEX($A$37:$T$225,MATCH($B241,$B$37:$B$225,0),18)),"",INDEX($A$37:$T$225,MATCH($B241,$B$37:$B$225,0),18))</f>
        <v>0</v>
      </c>
      <c r="S241" s="25">
        <f>IF(ISNA(INDEX($A$37:$T$225,MATCH($B241,$B$37:$B$225,0),19)),"",INDEX($A$37:$T$225,MATCH($B241,$B$37:$B$225,0),19))</f>
        <v>0</v>
      </c>
      <c r="T241" s="25" t="str">
        <f>IF(ISNA(INDEX($A$37:$T$225,MATCH($B241,$B$37:$B$225,0),20)),"",INDEX($A$37:$T$225,MATCH($B241,$B$37:$B$225,0),20))</f>
        <v>DF</v>
      </c>
      <c r="U241" s="103"/>
      <c r="V241" s="80"/>
      <c r="W241" s="80"/>
      <c r="X241" s="80"/>
      <c r="Y241" s="80"/>
      <c r="Z241" s="80"/>
    </row>
    <row r="242" spans="1:26" ht="15" x14ac:dyDescent="0.25">
      <c r="A242" s="28" t="str">
        <f>IF(ISNA(INDEX($A$37:$T$225,MATCH($B242,$B$37:$B$225,0),1)),"",INDEX($A$37:$T$225,MATCH($B242,$B$37:$B$225,0),1))</f>
        <v>ULR4416</v>
      </c>
      <c r="B242" s="127" t="s">
        <v>166</v>
      </c>
      <c r="C242" s="127"/>
      <c r="D242" s="127"/>
      <c r="E242" s="127"/>
      <c r="F242" s="127"/>
      <c r="G242" s="127"/>
      <c r="H242" s="127"/>
      <c r="I242" s="127"/>
      <c r="J242" s="16">
        <f>IF(ISNA(INDEX($A$37:$T$225,MATCH($B242,$B$37:$B$225,0),10)),"",INDEX($A$37:$T$225,MATCH($B242,$B$37:$B$225,0),10))</f>
        <v>5</v>
      </c>
      <c r="K242" s="16">
        <f>IF(ISNA(INDEX($A$37:$T$225,MATCH($B242,$B$37:$B$225,0),11)),"",INDEX($A$37:$T$225,MATCH($B242,$B$37:$B$225,0),11))</f>
        <v>2</v>
      </c>
      <c r="L242" s="16">
        <f>IF(ISNA(INDEX($A$37:$T$225,MATCH($B242,$B$37:$B$225,0),12)),"",INDEX($A$37:$T$225,MATCH($B242,$B$37:$B$225,0),12))</f>
        <v>2</v>
      </c>
      <c r="M242" s="16">
        <f>IF(ISNA(INDEX($A$37:$T$225,MATCH($B242,$B$37:$B$225,0),13)),"",INDEX($A$37:$T$225,MATCH($B242,$B$37:$B$225,0),13))</f>
        <v>0</v>
      </c>
      <c r="N242" s="16">
        <f>IF(ISNA(INDEX($A$37:$T$225,MATCH($B242,$B$37:$B$225,0),14)),"",INDEX($A$37:$T$225,MATCH($B242,$B$37:$B$225,0),14))</f>
        <v>4</v>
      </c>
      <c r="O242" s="16">
        <f>IF(ISNA(INDEX($A$37:$T$225,MATCH($B242,$B$37:$B$225,0),15)),"",INDEX($A$37:$T$225,MATCH($B242,$B$37:$B$225,0),15))</f>
        <v>5</v>
      </c>
      <c r="P242" s="16">
        <f>IF(ISNA(INDEX($A$37:$T$225,MATCH($B242,$B$37:$B$225,0),16)),"",INDEX($A$37:$T$225,MATCH($B242,$B$37:$B$225,0),16))</f>
        <v>9</v>
      </c>
      <c r="Q242" s="25" t="str">
        <f>IF(ISNA(INDEX($A$37:$T$225,MATCH($B242,$B$37:$B$225,0),17)),"",INDEX($A$37:$T$225,MATCH($B242,$B$37:$B$225,0),17))</f>
        <v>E</v>
      </c>
      <c r="R242" s="25">
        <f>IF(ISNA(INDEX($A$37:$T$225,MATCH($B242,$B$37:$B$225,0),18)),"",INDEX($A$37:$T$225,MATCH($B242,$B$37:$B$225,0),18))</f>
        <v>0</v>
      </c>
      <c r="S242" s="25">
        <f>IF(ISNA(INDEX($A$37:$T$225,MATCH($B242,$B$37:$B$225,0),19)),"",INDEX($A$37:$T$225,MATCH($B242,$B$37:$B$225,0),19))</f>
        <v>0</v>
      </c>
      <c r="T242" s="25" t="str">
        <f>IF(ISNA(INDEX($A$37:$T$225,MATCH($B242,$B$37:$B$225,0),20)),"",INDEX($A$37:$T$225,MATCH($B242,$B$37:$B$225,0),20))</f>
        <v>DF</v>
      </c>
      <c r="U242" s="103"/>
      <c r="V242" s="80"/>
      <c r="W242" s="80"/>
      <c r="X242" s="80"/>
      <c r="Y242" s="80"/>
      <c r="Z242" s="80"/>
    </row>
    <row r="243" spans="1:26" ht="15" hidden="1" x14ac:dyDescent="0.25">
      <c r="A243" s="28" t="str">
        <f>IF(ISNA(INDEX($A$37:$T$225,MATCH($B243,$B$37:$B$225,0),1)),"",INDEX($A$37:$T$225,MATCH($B243,$B$37:$B$225,0),1))</f>
        <v/>
      </c>
      <c r="B243" s="127"/>
      <c r="C243" s="127"/>
      <c r="D243" s="127"/>
      <c r="E243" s="127"/>
      <c r="F243" s="127"/>
      <c r="G243" s="127"/>
      <c r="H243" s="127"/>
      <c r="I243" s="127"/>
      <c r="J243" s="16" t="str">
        <f>IF(ISNA(INDEX($A$37:$T$225,MATCH($B243,$B$37:$B$225,0),10)),"",INDEX($A$37:$T$225,MATCH($B243,$B$37:$B$225,0),10))</f>
        <v/>
      </c>
      <c r="K243" s="16" t="str">
        <f>IF(ISNA(INDEX($A$37:$T$225,MATCH($B243,$B$37:$B$225,0),11)),"",INDEX($A$37:$T$225,MATCH($B243,$B$37:$B$225,0),11))</f>
        <v/>
      </c>
      <c r="L243" s="16" t="str">
        <f>IF(ISNA(INDEX($A$37:$T$225,MATCH($B243,$B$37:$B$225,0),12)),"",INDEX($A$37:$T$225,MATCH($B243,$B$37:$B$225,0),12))</f>
        <v/>
      </c>
      <c r="M243" s="16" t="str">
        <f>IF(ISNA(INDEX($A$37:$T$225,MATCH($B243,$B$37:$B$225,0),13)),"",INDEX($A$37:$T$225,MATCH($B243,$B$37:$B$225,0),13))</f>
        <v/>
      </c>
      <c r="N243" s="16" t="str">
        <f>IF(ISNA(INDEX($A$37:$T$225,MATCH($B243,$B$37:$B$225,0),14)),"",INDEX($A$37:$T$225,MATCH($B243,$B$37:$B$225,0),14))</f>
        <v/>
      </c>
      <c r="O243" s="16" t="str">
        <f>IF(ISNA(INDEX($A$37:$T$225,MATCH($B243,$B$37:$B$225,0),15)),"",INDEX($A$37:$T$225,MATCH($B243,$B$37:$B$225,0),15))</f>
        <v/>
      </c>
      <c r="P243" s="16" t="str">
        <f>IF(ISNA(INDEX($A$37:$T$225,MATCH($B243,$B$37:$B$225,0),16)),"",INDEX($A$37:$T$225,MATCH($B243,$B$37:$B$225,0),16))</f>
        <v/>
      </c>
      <c r="Q243" s="25" t="str">
        <f>IF(ISNA(INDEX($A$37:$T$225,MATCH($B243,$B$37:$B$225,0),17)),"",INDEX($A$37:$T$225,MATCH($B243,$B$37:$B$225,0),17))</f>
        <v/>
      </c>
      <c r="R243" s="25" t="str">
        <f>IF(ISNA(INDEX($A$37:$T$225,MATCH($B243,$B$37:$B$225,0),18)),"",INDEX($A$37:$T$225,MATCH($B243,$B$37:$B$225,0),18))</f>
        <v/>
      </c>
      <c r="S243" s="25" t="str">
        <f>IF(ISNA(INDEX($A$37:$T$225,MATCH($B243,$B$37:$B$225,0),19)),"",INDEX($A$37:$T$225,MATCH($B243,$B$37:$B$225,0),19))</f>
        <v/>
      </c>
      <c r="T243" s="25" t="str">
        <f>IF(ISNA(INDEX($A$37:$T$225,MATCH($B243,$B$37:$B$225,0),20)),"",INDEX($A$37:$T$225,MATCH($B243,$B$37:$B$225,0),20))</f>
        <v/>
      </c>
      <c r="U243" s="103"/>
      <c r="V243" s="80"/>
      <c r="W243" s="80"/>
      <c r="X243" s="80"/>
      <c r="Y243" s="80"/>
      <c r="Z243" s="80"/>
    </row>
    <row r="244" spans="1:26" ht="15" hidden="1" x14ac:dyDescent="0.25">
      <c r="A244" s="28" t="str">
        <f>IF(ISNA(INDEX($A$37:$T$225,MATCH($B244,$B$37:$B$225,0),1)),"",INDEX($A$37:$T$225,MATCH($B244,$B$37:$B$225,0),1))</f>
        <v/>
      </c>
      <c r="B244" s="127"/>
      <c r="C244" s="127"/>
      <c r="D244" s="127"/>
      <c r="E244" s="127"/>
      <c r="F244" s="127"/>
      <c r="G244" s="127"/>
      <c r="H244" s="127"/>
      <c r="I244" s="127"/>
      <c r="J244" s="16" t="str">
        <f>IF(ISNA(INDEX($A$37:$T$225,MATCH($B244,$B$37:$B$225,0),10)),"",INDEX($A$37:$T$225,MATCH($B244,$B$37:$B$225,0),10))</f>
        <v/>
      </c>
      <c r="K244" s="16" t="str">
        <f>IF(ISNA(INDEX($A$37:$T$225,MATCH($B244,$B$37:$B$225,0),11)),"",INDEX($A$37:$T$225,MATCH($B244,$B$37:$B$225,0),11))</f>
        <v/>
      </c>
      <c r="L244" s="16" t="str">
        <f>IF(ISNA(INDEX($A$37:$T$225,MATCH($B244,$B$37:$B$225,0),12)),"",INDEX($A$37:$T$225,MATCH($B244,$B$37:$B$225,0),12))</f>
        <v/>
      </c>
      <c r="M244" s="16" t="str">
        <f>IF(ISNA(INDEX($A$37:$T$225,MATCH($B244,$B$37:$B$225,0),13)),"",INDEX($A$37:$T$225,MATCH($B244,$B$37:$B$225,0),13))</f>
        <v/>
      </c>
      <c r="N244" s="16" t="str">
        <f>IF(ISNA(INDEX($A$37:$T$225,MATCH($B244,$B$37:$B$225,0),14)),"",INDEX($A$37:$T$225,MATCH($B244,$B$37:$B$225,0),14))</f>
        <v/>
      </c>
      <c r="O244" s="16" t="str">
        <f>IF(ISNA(INDEX($A$37:$T$225,MATCH($B244,$B$37:$B$225,0),15)),"",INDEX($A$37:$T$225,MATCH($B244,$B$37:$B$225,0),15))</f>
        <v/>
      </c>
      <c r="P244" s="16" t="str">
        <f>IF(ISNA(INDEX($A$37:$T$225,MATCH($B244,$B$37:$B$225,0),16)),"",INDEX($A$37:$T$225,MATCH($B244,$B$37:$B$225,0),16))</f>
        <v/>
      </c>
      <c r="Q244" s="25" t="str">
        <f>IF(ISNA(INDEX($A$37:$T$225,MATCH($B244,$B$37:$B$225,0),17)),"",INDEX($A$37:$T$225,MATCH($B244,$B$37:$B$225,0),17))</f>
        <v/>
      </c>
      <c r="R244" s="25" t="str">
        <f>IF(ISNA(INDEX($A$37:$T$225,MATCH($B244,$B$37:$B$225,0),18)),"",INDEX($A$37:$T$225,MATCH($B244,$B$37:$B$225,0),18))</f>
        <v/>
      </c>
      <c r="S244" s="25" t="str">
        <f>IF(ISNA(INDEX($A$37:$T$225,MATCH($B244,$B$37:$B$225,0),19)),"",INDEX($A$37:$T$225,MATCH($B244,$B$37:$B$225,0),19))</f>
        <v/>
      </c>
      <c r="T244" s="25" t="str">
        <f>IF(ISNA(INDEX($A$37:$T$225,MATCH($B244,$B$37:$B$225,0),20)),"",INDEX($A$37:$T$225,MATCH($B244,$B$37:$B$225,0),20))</f>
        <v/>
      </c>
      <c r="U244" s="103"/>
      <c r="V244" s="80"/>
      <c r="W244" s="80"/>
      <c r="X244" s="80"/>
      <c r="Y244" s="80"/>
      <c r="Z244" s="80"/>
    </row>
    <row r="245" spans="1:26" ht="15" hidden="1" x14ac:dyDescent="0.25">
      <c r="A245" s="28" t="str">
        <f>IF(ISNA(INDEX($A$37:$T$225,MATCH($B245,$B$37:$B$225,0),1)),"",INDEX($A$37:$T$225,MATCH($B245,$B$37:$B$225,0),1))</f>
        <v/>
      </c>
      <c r="B245" s="127"/>
      <c r="C245" s="127"/>
      <c r="D245" s="127"/>
      <c r="E245" s="127"/>
      <c r="F245" s="127"/>
      <c r="G245" s="127"/>
      <c r="H245" s="127"/>
      <c r="I245" s="127"/>
      <c r="J245" s="16" t="str">
        <f>IF(ISNA(INDEX($A$37:$T$225,MATCH($B245,$B$37:$B$225,0),10)),"",INDEX($A$37:$T$225,MATCH($B245,$B$37:$B$225,0),10))</f>
        <v/>
      </c>
      <c r="K245" s="16" t="str">
        <f>IF(ISNA(INDEX($A$37:$T$225,MATCH($B245,$B$37:$B$225,0),11)),"",INDEX($A$37:$T$225,MATCH($B245,$B$37:$B$225,0),11))</f>
        <v/>
      </c>
      <c r="L245" s="16" t="str">
        <f>IF(ISNA(INDEX($A$37:$T$225,MATCH($B245,$B$37:$B$225,0),12)),"",INDEX($A$37:$T$225,MATCH($B245,$B$37:$B$225,0),12))</f>
        <v/>
      </c>
      <c r="M245" s="16" t="str">
        <f>IF(ISNA(INDEX($A$37:$T$225,MATCH($B245,$B$37:$B$225,0),13)),"",INDEX($A$37:$T$225,MATCH($B245,$B$37:$B$225,0),13))</f>
        <v/>
      </c>
      <c r="N245" s="16" t="str">
        <f>IF(ISNA(INDEX($A$37:$T$225,MATCH($B245,$B$37:$B$225,0),14)),"",INDEX($A$37:$T$225,MATCH($B245,$B$37:$B$225,0),14))</f>
        <v/>
      </c>
      <c r="O245" s="16" t="str">
        <f>IF(ISNA(INDEX($A$37:$T$225,MATCH($B245,$B$37:$B$225,0),15)),"",INDEX($A$37:$T$225,MATCH($B245,$B$37:$B$225,0),15))</f>
        <v/>
      </c>
      <c r="P245" s="16" t="str">
        <f>IF(ISNA(INDEX($A$37:$T$225,MATCH($B245,$B$37:$B$225,0),16)),"",INDEX($A$37:$T$225,MATCH($B245,$B$37:$B$225,0),16))</f>
        <v/>
      </c>
      <c r="Q245" s="25" t="str">
        <f>IF(ISNA(INDEX($A$37:$T$225,MATCH($B245,$B$37:$B$225,0),17)),"",INDEX($A$37:$T$225,MATCH($B245,$B$37:$B$225,0),17))</f>
        <v/>
      </c>
      <c r="R245" s="25" t="str">
        <f>IF(ISNA(INDEX($A$37:$T$225,MATCH($B245,$B$37:$B$225,0),18)),"",INDEX($A$37:$T$225,MATCH($B245,$B$37:$B$225,0),18))</f>
        <v/>
      </c>
      <c r="S245" s="25" t="str">
        <f>IF(ISNA(INDEX($A$37:$T$225,MATCH($B245,$B$37:$B$225,0),19)),"",INDEX($A$37:$T$225,MATCH($B245,$B$37:$B$225,0),19))</f>
        <v/>
      </c>
      <c r="T245" s="25" t="str">
        <f>IF(ISNA(INDEX($A$37:$T$225,MATCH($B245,$B$37:$B$225,0),20)),"",INDEX($A$37:$T$225,MATCH($B245,$B$37:$B$225,0),20))</f>
        <v/>
      </c>
      <c r="U245" s="103"/>
      <c r="V245" s="80"/>
      <c r="W245" s="80"/>
      <c r="X245" s="80"/>
      <c r="Y245" s="80"/>
      <c r="Z245" s="80"/>
    </row>
    <row r="246" spans="1:26" ht="15" hidden="1" x14ac:dyDescent="0.25">
      <c r="A246" s="28" t="str">
        <f>IF(ISNA(INDEX($A$37:$T$225,MATCH($B246,$B$37:$B$225,0),1)),"",INDEX($A$37:$T$225,MATCH($B246,$B$37:$B$225,0),1))</f>
        <v/>
      </c>
      <c r="B246" s="127"/>
      <c r="C246" s="127"/>
      <c r="D246" s="127"/>
      <c r="E246" s="127"/>
      <c r="F246" s="127"/>
      <c r="G246" s="127"/>
      <c r="H246" s="127"/>
      <c r="I246" s="127"/>
      <c r="J246" s="16" t="str">
        <f>IF(ISNA(INDEX($A$37:$T$225,MATCH($B246,$B$37:$B$225,0),10)),"",INDEX($A$37:$T$225,MATCH($B246,$B$37:$B$225,0),10))</f>
        <v/>
      </c>
      <c r="K246" s="16" t="str">
        <f>IF(ISNA(INDEX($A$37:$T$225,MATCH($B246,$B$37:$B$225,0),11)),"",INDEX($A$37:$T$225,MATCH($B246,$B$37:$B$225,0),11))</f>
        <v/>
      </c>
      <c r="L246" s="16" t="str">
        <f>IF(ISNA(INDEX($A$37:$T$225,MATCH($B246,$B$37:$B$225,0),12)),"",INDEX($A$37:$T$225,MATCH($B246,$B$37:$B$225,0),12))</f>
        <v/>
      </c>
      <c r="M246" s="16" t="str">
        <f>IF(ISNA(INDEX($A$37:$T$225,MATCH($B246,$B$37:$B$225,0),13)),"",INDEX($A$37:$T$225,MATCH($B246,$B$37:$B$225,0),13))</f>
        <v/>
      </c>
      <c r="N246" s="16" t="str">
        <f>IF(ISNA(INDEX($A$37:$T$225,MATCH($B246,$B$37:$B$225,0),14)),"",INDEX($A$37:$T$225,MATCH($B246,$B$37:$B$225,0),14))</f>
        <v/>
      </c>
      <c r="O246" s="16" t="str">
        <f>IF(ISNA(INDEX($A$37:$T$225,MATCH($B246,$B$37:$B$225,0),15)),"",INDEX($A$37:$T$225,MATCH($B246,$B$37:$B$225,0),15))</f>
        <v/>
      </c>
      <c r="P246" s="16" t="str">
        <f>IF(ISNA(INDEX($A$37:$T$225,MATCH($B246,$B$37:$B$225,0),16)),"",INDEX($A$37:$T$225,MATCH($B246,$B$37:$B$225,0),16))</f>
        <v/>
      </c>
      <c r="Q246" s="25" t="str">
        <f>IF(ISNA(INDEX($A$37:$T$225,MATCH($B246,$B$37:$B$225,0),17)),"",INDEX($A$37:$T$225,MATCH($B246,$B$37:$B$225,0),17))</f>
        <v/>
      </c>
      <c r="R246" s="25" t="str">
        <f>IF(ISNA(INDEX($A$37:$T$225,MATCH($B246,$B$37:$B$225,0),18)),"",INDEX($A$37:$T$225,MATCH($B246,$B$37:$B$225,0),18))</f>
        <v/>
      </c>
      <c r="S246" s="25" t="str">
        <f>IF(ISNA(INDEX($A$37:$T$225,MATCH($B246,$B$37:$B$225,0),19)),"",INDEX($A$37:$T$225,MATCH($B246,$B$37:$B$225,0),19))</f>
        <v/>
      </c>
      <c r="T246" s="25" t="str">
        <f>IF(ISNA(INDEX($A$37:$T$225,MATCH($B246,$B$37:$B$225,0),20)),"",INDEX($A$37:$T$225,MATCH($B246,$B$37:$B$225,0),20))</f>
        <v/>
      </c>
      <c r="U246" s="103"/>
      <c r="V246" s="80"/>
      <c r="W246" s="80"/>
      <c r="X246" s="80"/>
      <c r="Y246" s="80"/>
      <c r="Z246" s="80"/>
    </row>
    <row r="247" spans="1:26" ht="15" hidden="1" x14ac:dyDescent="0.25">
      <c r="A247" s="28" t="str">
        <f>IF(ISNA(INDEX($A$37:$T$225,MATCH($B247,$B$37:$B$225,0),1)),"",INDEX($A$37:$T$225,MATCH($B247,$B$37:$B$225,0),1))</f>
        <v/>
      </c>
      <c r="B247" s="127"/>
      <c r="C247" s="127"/>
      <c r="D247" s="127"/>
      <c r="E247" s="127"/>
      <c r="F247" s="127"/>
      <c r="G247" s="127"/>
      <c r="H247" s="127"/>
      <c r="I247" s="127"/>
      <c r="J247" s="16" t="str">
        <f>IF(ISNA(INDEX($A$37:$T$225,MATCH($B247,$B$37:$B$225,0),10)),"",INDEX($A$37:$T$225,MATCH($B247,$B$37:$B$225,0),10))</f>
        <v/>
      </c>
      <c r="K247" s="16" t="str">
        <f>IF(ISNA(INDEX($A$37:$T$225,MATCH($B247,$B$37:$B$225,0),11)),"",INDEX($A$37:$T$225,MATCH($B247,$B$37:$B$225,0),11))</f>
        <v/>
      </c>
      <c r="L247" s="16" t="str">
        <f>IF(ISNA(INDEX($A$37:$T$225,MATCH($B247,$B$37:$B$225,0),12)),"",INDEX($A$37:$T$225,MATCH($B247,$B$37:$B$225,0),12))</f>
        <v/>
      </c>
      <c r="M247" s="16" t="str">
        <f>IF(ISNA(INDEX($A$37:$T$225,MATCH($B247,$B$37:$B$225,0),13)),"",INDEX($A$37:$T$225,MATCH($B247,$B$37:$B$225,0),13))</f>
        <v/>
      </c>
      <c r="N247" s="16" t="str">
        <f>IF(ISNA(INDEX($A$37:$T$225,MATCH($B247,$B$37:$B$225,0),14)),"",INDEX($A$37:$T$225,MATCH($B247,$B$37:$B$225,0),14))</f>
        <v/>
      </c>
      <c r="O247" s="16" t="str">
        <f>IF(ISNA(INDEX($A$37:$T$225,MATCH($B247,$B$37:$B$225,0),15)),"",INDEX($A$37:$T$225,MATCH($B247,$B$37:$B$225,0),15))</f>
        <v/>
      </c>
      <c r="P247" s="16" t="str">
        <f>IF(ISNA(INDEX($A$37:$T$225,MATCH($B247,$B$37:$B$225,0),16)),"",INDEX($A$37:$T$225,MATCH($B247,$B$37:$B$225,0),16))</f>
        <v/>
      </c>
      <c r="Q247" s="25" t="str">
        <f>IF(ISNA(INDEX($A$37:$T$225,MATCH($B247,$B$37:$B$225,0),17)),"",INDEX($A$37:$T$225,MATCH($B247,$B$37:$B$225,0),17))</f>
        <v/>
      </c>
      <c r="R247" s="25" t="str">
        <f>IF(ISNA(INDEX($A$37:$T$225,MATCH($B247,$B$37:$B$225,0),18)),"",INDEX($A$37:$T$225,MATCH($B247,$B$37:$B$225,0),18))</f>
        <v/>
      </c>
      <c r="S247" s="25" t="str">
        <f>IF(ISNA(INDEX($A$37:$T$225,MATCH($B247,$B$37:$B$225,0),19)),"",INDEX($A$37:$T$225,MATCH($B247,$B$37:$B$225,0),19))</f>
        <v/>
      </c>
      <c r="T247" s="25" t="str">
        <f>IF(ISNA(INDEX($A$37:$T$225,MATCH($B247,$B$37:$B$225,0),20)),"",INDEX($A$37:$T$225,MATCH($B247,$B$37:$B$225,0),20))</f>
        <v/>
      </c>
      <c r="U247" s="103"/>
      <c r="V247" s="80"/>
      <c r="W247" s="80"/>
      <c r="X247" s="80"/>
      <c r="Y247" s="80"/>
      <c r="Z247" s="80"/>
    </row>
    <row r="248" spans="1:26" ht="15" hidden="1" x14ac:dyDescent="0.25">
      <c r="A248" s="28" t="str">
        <f>IF(ISNA(INDEX($A$37:$T$225,MATCH($B248,$B$37:$B$225,0),1)),"",INDEX($A$37:$T$225,MATCH($B248,$B$37:$B$225,0),1))</f>
        <v/>
      </c>
      <c r="B248" s="127"/>
      <c r="C248" s="127"/>
      <c r="D248" s="127"/>
      <c r="E248" s="127"/>
      <c r="F248" s="127"/>
      <c r="G248" s="127"/>
      <c r="H248" s="127"/>
      <c r="I248" s="127"/>
      <c r="J248" s="16" t="str">
        <f>IF(ISNA(INDEX($A$37:$T$225,MATCH($B248,$B$37:$B$225,0),10)),"",INDEX($A$37:$T$225,MATCH($B248,$B$37:$B$225,0),10))</f>
        <v/>
      </c>
      <c r="K248" s="16" t="str">
        <f>IF(ISNA(INDEX($A$37:$T$225,MATCH($B248,$B$37:$B$225,0),11)),"",INDEX($A$37:$T$225,MATCH($B248,$B$37:$B$225,0),11))</f>
        <v/>
      </c>
      <c r="L248" s="16" t="str">
        <f>IF(ISNA(INDEX($A$37:$T$225,MATCH($B248,$B$37:$B$225,0),12)),"",INDEX($A$37:$T$225,MATCH($B248,$B$37:$B$225,0),12))</f>
        <v/>
      </c>
      <c r="M248" s="16" t="str">
        <f>IF(ISNA(INDEX($A$37:$T$225,MATCH($B248,$B$37:$B$225,0),13)),"",INDEX($A$37:$T$225,MATCH($B248,$B$37:$B$225,0),13))</f>
        <v/>
      </c>
      <c r="N248" s="16" t="str">
        <f>IF(ISNA(INDEX($A$37:$T$225,MATCH($B248,$B$37:$B$225,0),14)),"",INDEX($A$37:$T$225,MATCH($B248,$B$37:$B$225,0),14))</f>
        <v/>
      </c>
      <c r="O248" s="16" t="str">
        <f>IF(ISNA(INDEX($A$37:$T$225,MATCH($B248,$B$37:$B$225,0),15)),"",INDEX($A$37:$T$225,MATCH($B248,$B$37:$B$225,0),15))</f>
        <v/>
      </c>
      <c r="P248" s="16" t="str">
        <f>IF(ISNA(INDEX($A$37:$T$225,MATCH($B248,$B$37:$B$225,0),16)),"",INDEX($A$37:$T$225,MATCH($B248,$B$37:$B$225,0),16))</f>
        <v/>
      </c>
      <c r="Q248" s="25" t="str">
        <f>IF(ISNA(INDEX($A$37:$T$225,MATCH($B248,$B$37:$B$225,0),17)),"",INDEX($A$37:$T$225,MATCH($B248,$B$37:$B$225,0),17))</f>
        <v/>
      </c>
      <c r="R248" s="25" t="str">
        <f>IF(ISNA(INDEX($A$37:$T$225,MATCH($B248,$B$37:$B$225,0),18)),"",INDEX($A$37:$T$225,MATCH($B248,$B$37:$B$225,0),18))</f>
        <v/>
      </c>
      <c r="S248" s="25" t="str">
        <f>IF(ISNA(INDEX($A$37:$T$225,MATCH($B248,$B$37:$B$225,0),19)),"",INDEX($A$37:$T$225,MATCH($B248,$B$37:$B$225,0),19))</f>
        <v/>
      </c>
      <c r="T248" s="25" t="str">
        <f>IF(ISNA(INDEX($A$37:$T$225,MATCH($B248,$B$37:$B$225,0),20)),"",INDEX($A$37:$T$225,MATCH($B248,$B$37:$B$225,0),20))</f>
        <v/>
      </c>
      <c r="U248" s="103"/>
      <c r="V248" s="80"/>
      <c r="W248" s="80"/>
      <c r="X248" s="80"/>
      <c r="Y248" s="80"/>
      <c r="Z248" s="80"/>
    </row>
    <row r="249" spans="1:26" s="45" customFormat="1" ht="15" hidden="1" x14ac:dyDescent="0.25">
      <c r="A249" s="28" t="str">
        <f>IF(ISNA(INDEX($A$37:$T$225,MATCH($B249,$B$37:$B$225,0),1)),"",INDEX($A$37:$T$225,MATCH($B249,$B$37:$B$225,0),1))</f>
        <v/>
      </c>
      <c r="B249" s="127"/>
      <c r="C249" s="127"/>
      <c r="D249" s="127"/>
      <c r="E249" s="127"/>
      <c r="F249" s="127"/>
      <c r="G249" s="127"/>
      <c r="H249" s="127"/>
      <c r="I249" s="127"/>
      <c r="J249" s="16" t="str">
        <f>IF(ISNA(INDEX($A$37:$T$225,MATCH($B249,$B$37:$B$225,0),10)),"",INDEX($A$37:$T$225,MATCH($B249,$B$37:$B$225,0),10))</f>
        <v/>
      </c>
      <c r="K249" s="16" t="str">
        <f>IF(ISNA(INDEX($A$37:$T$225,MATCH($B249,$B$37:$B$225,0),11)),"",INDEX($A$37:$T$225,MATCH($B249,$B$37:$B$225,0),11))</f>
        <v/>
      </c>
      <c r="L249" s="16" t="str">
        <f>IF(ISNA(INDEX($A$37:$T$225,MATCH($B249,$B$37:$B$225,0),12)),"",INDEX($A$37:$T$225,MATCH($B249,$B$37:$B$225,0),12))</f>
        <v/>
      </c>
      <c r="M249" s="16" t="str">
        <f>IF(ISNA(INDEX($A$37:$T$225,MATCH($B249,$B$37:$B$225,0),13)),"",INDEX($A$37:$T$225,MATCH($B249,$B$37:$B$225,0),13))</f>
        <v/>
      </c>
      <c r="N249" s="16" t="str">
        <f>IF(ISNA(INDEX($A$37:$T$225,MATCH($B249,$B$37:$B$225,0),14)),"",INDEX($A$37:$T$225,MATCH($B249,$B$37:$B$225,0),14))</f>
        <v/>
      </c>
      <c r="O249" s="16" t="str">
        <f>IF(ISNA(INDEX($A$37:$T$225,MATCH($B249,$B$37:$B$225,0),15)),"",INDEX($A$37:$T$225,MATCH($B249,$B$37:$B$225,0),15))</f>
        <v/>
      </c>
      <c r="P249" s="16" t="str">
        <f>IF(ISNA(INDEX($A$37:$T$225,MATCH($B249,$B$37:$B$225,0),16)),"",INDEX($A$37:$T$225,MATCH($B249,$B$37:$B$225,0),16))</f>
        <v/>
      </c>
      <c r="Q249" s="25" t="str">
        <f>IF(ISNA(INDEX($A$37:$T$225,MATCH($B249,$B$37:$B$225,0),17)),"",INDEX($A$37:$T$225,MATCH($B249,$B$37:$B$225,0),17))</f>
        <v/>
      </c>
      <c r="R249" s="25" t="str">
        <f>IF(ISNA(INDEX($A$37:$T$225,MATCH($B249,$B$37:$B$225,0),18)),"",INDEX($A$37:$T$225,MATCH($B249,$B$37:$B$225,0),18))</f>
        <v/>
      </c>
      <c r="S249" s="25" t="str">
        <f>IF(ISNA(INDEX($A$37:$T$225,MATCH($B249,$B$37:$B$225,0),19)),"",INDEX($A$37:$T$225,MATCH($B249,$B$37:$B$225,0),19))</f>
        <v/>
      </c>
      <c r="T249" s="25" t="str">
        <f>IF(ISNA(INDEX($A$37:$T$225,MATCH($B249,$B$37:$B$225,0),20)),"",INDEX($A$37:$T$225,MATCH($B249,$B$37:$B$225,0),20))</f>
        <v/>
      </c>
      <c r="U249" s="103"/>
      <c r="V249" s="80"/>
      <c r="W249" s="80"/>
      <c r="X249" s="80"/>
      <c r="Y249" s="80"/>
      <c r="Z249" s="80"/>
    </row>
    <row r="250" spans="1:26" ht="15" x14ac:dyDescent="0.25">
      <c r="A250" s="94" t="s">
        <v>28</v>
      </c>
      <c r="B250" s="152"/>
      <c r="C250" s="152"/>
      <c r="D250" s="152"/>
      <c r="E250" s="152"/>
      <c r="F250" s="152"/>
      <c r="G250" s="152"/>
      <c r="H250" s="152"/>
      <c r="I250" s="152"/>
      <c r="J250" s="18">
        <f>IF(ISNA(SUM(J235:J242)),"",SUM(J235:J249))</f>
        <v>45</v>
      </c>
      <c r="K250" s="18">
        <f t="shared" ref="K250:P250" si="99">SUM(K235:K249)</f>
        <v>16</v>
      </c>
      <c r="L250" s="18">
        <f t="shared" si="99"/>
        <v>16</v>
      </c>
      <c r="M250" s="18">
        <f t="shared" si="99"/>
        <v>0</v>
      </c>
      <c r="N250" s="18">
        <f t="shared" si="99"/>
        <v>32</v>
      </c>
      <c r="O250" s="18">
        <f t="shared" si="99"/>
        <v>50</v>
      </c>
      <c r="P250" s="18">
        <f t="shared" si="99"/>
        <v>82</v>
      </c>
      <c r="Q250" s="94">
        <f>COUNTIF(Q235:Q249,"E")</f>
        <v>8</v>
      </c>
      <c r="R250" s="94">
        <f>COUNTIF(R235:R249,"C")</f>
        <v>0</v>
      </c>
      <c r="S250" s="94">
        <f>COUNTIF(S235:S249,"VP")</f>
        <v>0</v>
      </c>
      <c r="T250" s="95">
        <f>COUNTA(T235:T242)</f>
        <v>8</v>
      </c>
      <c r="U250" s="103"/>
      <c r="V250" s="80"/>
      <c r="W250" s="80"/>
      <c r="X250" s="80"/>
      <c r="Y250" s="80"/>
      <c r="Z250" s="80"/>
    </row>
    <row r="251" spans="1:26" ht="15" x14ac:dyDescent="0.25">
      <c r="A251" s="128" t="s">
        <v>75</v>
      </c>
      <c r="B251" s="128"/>
      <c r="C251" s="128"/>
      <c r="D251" s="128"/>
      <c r="E251" s="128"/>
      <c r="F251" s="128"/>
      <c r="G251" s="128"/>
      <c r="H251" s="128"/>
      <c r="I251" s="128"/>
      <c r="J251" s="128"/>
      <c r="K251" s="128"/>
      <c r="L251" s="128"/>
      <c r="M251" s="128"/>
      <c r="N251" s="128"/>
      <c r="O251" s="128"/>
      <c r="P251" s="128"/>
      <c r="Q251" s="128"/>
      <c r="R251" s="128"/>
      <c r="S251" s="128"/>
      <c r="T251" s="128"/>
      <c r="U251" s="103"/>
      <c r="V251" s="80"/>
      <c r="W251" s="80"/>
      <c r="X251" s="80"/>
      <c r="Y251" s="80"/>
      <c r="Z251" s="80"/>
    </row>
    <row r="252" spans="1:26" ht="15" x14ac:dyDescent="0.25">
      <c r="A252" s="28" t="str">
        <f>IF(ISNA(INDEX($A$37:$T$225,MATCH($B252,$B$37:$B$225,0),1)),"",INDEX($A$37:$T$225,MATCH($B252,$B$37:$B$225,0),1))</f>
        <v>ULR4520</v>
      </c>
      <c r="B252" s="127" t="s">
        <v>186</v>
      </c>
      <c r="C252" s="127"/>
      <c r="D252" s="127"/>
      <c r="E252" s="127"/>
      <c r="F252" s="127"/>
      <c r="G252" s="127"/>
      <c r="H252" s="127"/>
      <c r="I252" s="127"/>
      <c r="J252" s="16">
        <f>IF(ISNA(INDEX($A$37:$T$225,MATCH($B252,$B$37:$B$225,0),10)),"",INDEX($A$37:$T$225,MATCH($B252,$B$37:$B$225,0),10))</f>
        <v>5</v>
      </c>
      <c r="K252" s="16">
        <f>IF(ISNA(INDEX($A$37:$T$225,MATCH($B252,$B$37:$B$225,0),11)),"",INDEX($A$37:$T$225,MATCH($B252,$B$37:$B$225,0),11))</f>
        <v>2</v>
      </c>
      <c r="L252" s="16">
        <f>IF(ISNA(INDEX($A$37:$T$225,MATCH($B252,$B$37:$B$225,0),12)),"",INDEX($A$37:$T$225,MATCH($B252,$B$37:$B$225,0),12))</f>
        <v>2</v>
      </c>
      <c r="M252" s="16">
        <f>IF(ISNA(INDEX($A$37:$T$225,MATCH($B252,$B$37:$B$225,0),13)),"",INDEX($A$37:$T$225,MATCH($B252,$B$37:$B$225,0),13))</f>
        <v>0</v>
      </c>
      <c r="N252" s="16">
        <f>IF(ISNA(INDEX($A$37:$T$225,MATCH($B252,$B$37:$B$225,0),14)),"",INDEX($A$37:$T$225,MATCH($B252,$B$37:$B$225,0),14))</f>
        <v>4</v>
      </c>
      <c r="O252" s="16">
        <f>IF(ISNA(INDEX($A$37:$T$225,MATCH($B252,$B$37:$B$225,0),15)),"",INDEX($A$37:$T$225,MATCH($B252,$B$37:$B$225,0),15))</f>
        <v>6</v>
      </c>
      <c r="P252" s="16">
        <f>IF(ISNA(INDEX($A$37:$T$225,MATCH($B252,$B$37:$B$225,0),16)),"",INDEX($A$37:$T$225,MATCH($B252,$B$37:$B$225,0),16))</f>
        <v>10</v>
      </c>
      <c r="Q252" s="25" t="str">
        <f>IF(ISNA(INDEX($A$37:$T$225,MATCH($B252,$B$37:$B$225,0),17)),"",INDEX($A$37:$T$225,MATCH($B252,$B$37:$B$225,0),17))</f>
        <v>E</v>
      </c>
      <c r="R252" s="25">
        <f>IF(ISNA(INDEX($A$37:$T$225,MATCH($B252,$B$37:$B$225,0),18)),"",INDEX($A$37:$T$225,MATCH($B252,$B$37:$B$225,0),18))</f>
        <v>0</v>
      </c>
      <c r="S252" s="25">
        <f>IF(ISNA(INDEX($A$37:$T$225,MATCH($B252,$B$37:$B$225,0),19)),"",INDEX($A$37:$T$225,MATCH($B252,$B$37:$B$225,0),19))</f>
        <v>0</v>
      </c>
      <c r="T252" s="25" t="str">
        <f>IF(ISNA(INDEX($A$37:$T$225,MATCH($B252,$B$37:$B$225,0),20)),"",INDEX($A$37:$T$225,MATCH($B252,$B$37:$B$225,0),20))</f>
        <v>DF</v>
      </c>
      <c r="U252" s="103"/>
      <c r="V252" s="80"/>
      <c r="W252" s="80"/>
      <c r="X252" s="80"/>
      <c r="Y252" s="80"/>
      <c r="Z252" s="80"/>
    </row>
    <row r="253" spans="1:26" ht="17.100000000000001" hidden="1" customHeight="1" x14ac:dyDescent="0.25">
      <c r="A253" s="28" t="str">
        <f>IF(ISNA(INDEX($A$37:$T$225,MATCH($B253,$B$37:$B$225,0),1)),"",INDEX($A$37:$T$225,MATCH($B253,$B$37:$B$225,0),1))</f>
        <v/>
      </c>
      <c r="B253" s="127"/>
      <c r="C253" s="127"/>
      <c r="D253" s="127"/>
      <c r="E253" s="127"/>
      <c r="F253" s="127"/>
      <c r="G253" s="127"/>
      <c r="H253" s="127"/>
      <c r="I253" s="127"/>
      <c r="J253" s="16" t="str">
        <f>IF(ISNA(INDEX($A$37:$T$225,MATCH($B253,$B$37:$B$225,0),10)),"",INDEX($A$37:$T$225,MATCH($B253,$B$37:$B$225,0),10))</f>
        <v/>
      </c>
      <c r="K253" s="16" t="str">
        <f>IF(ISNA(INDEX($A$37:$T$225,MATCH($B253,$B$37:$B$225,0),11)),"",INDEX($A$37:$T$225,MATCH($B253,$B$37:$B$225,0),11))</f>
        <v/>
      </c>
      <c r="L253" s="16" t="str">
        <f>IF(ISNA(INDEX($A$37:$T$225,MATCH($B253,$B$37:$B$225,0),12)),"",INDEX($A$37:$T$225,MATCH($B253,$B$37:$B$225,0),12))</f>
        <v/>
      </c>
      <c r="M253" s="16" t="str">
        <f>IF(ISNA(INDEX($A$37:$T$225,MATCH($B253,$B$37:$B$225,0),13)),"",INDEX($A$37:$T$225,MATCH($B253,$B$37:$B$225,0),13))</f>
        <v/>
      </c>
      <c r="N253" s="16" t="str">
        <f>IF(ISNA(INDEX($A$37:$T$225,MATCH($B253,$B$37:$B$225,0),14)),"",INDEX($A$37:$T$225,MATCH($B253,$B$37:$B$225,0),14))</f>
        <v/>
      </c>
      <c r="O253" s="16" t="str">
        <f>IF(ISNA(INDEX($A$37:$T$225,MATCH($B253,$B$37:$B$225,0),15)),"",INDEX($A$37:$T$225,MATCH($B253,$B$37:$B$225,0),15))</f>
        <v/>
      </c>
      <c r="P253" s="16" t="str">
        <f>IF(ISNA(INDEX($A$37:$T$225,MATCH($B253,$B$37:$B$225,0),16)),"",INDEX($A$37:$T$225,MATCH($B253,$B$37:$B$225,0),16))</f>
        <v/>
      </c>
      <c r="Q253" s="25" t="str">
        <f>IF(ISNA(INDEX($A$37:$T$225,MATCH($B253,$B$37:$B$225,0),17)),"",INDEX($A$37:$T$225,MATCH($B253,$B$37:$B$225,0),17))</f>
        <v/>
      </c>
      <c r="R253" s="25" t="str">
        <f>IF(ISNA(INDEX($A$37:$T$225,MATCH($B253,$B$37:$B$225,0),18)),"",INDEX($A$37:$T$225,MATCH($B253,$B$37:$B$225,0),18))</f>
        <v/>
      </c>
      <c r="S253" s="25" t="str">
        <f>IF(ISNA(INDEX($A$37:$T$225,MATCH($B253,$B$37:$B$225,0),19)),"",INDEX($A$37:$T$225,MATCH($B253,$B$37:$B$225,0),19))</f>
        <v/>
      </c>
      <c r="T253" s="25" t="str">
        <f>IF(ISNA(INDEX($A$37:$T$225,MATCH($B253,$B$37:$B$225,0),20)),"",INDEX($A$37:$T$225,MATCH($B253,$B$37:$B$225,0),20))</f>
        <v/>
      </c>
      <c r="U253" s="103"/>
      <c r="V253" s="80"/>
      <c r="W253" s="80"/>
      <c r="X253" s="80"/>
      <c r="Y253" s="80"/>
      <c r="Z253" s="80"/>
    </row>
    <row r="254" spans="1:26" ht="15" hidden="1" x14ac:dyDescent="0.25">
      <c r="A254" s="28" t="str">
        <f>IF(ISNA(INDEX($A$37:$T$225,MATCH($B254,$B$37:$B$225,0),1)),"",INDEX($A$37:$T$225,MATCH($B254,$B$37:$B$225,0),1))</f>
        <v/>
      </c>
      <c r="B254" s="127"/>
      <c r="C254" s="127"/>
      <c r="D254" s="127"/>
      <c r="E254" s="127"/>
      <c r="F254" s="127"/>
      <c r="G254" s="127"/>
      <c r="H254" s="127"/>
      <c r="I254" s="127"/>
      <c r="J254" s="16" t="str">
        <f>IF(ISNA(INDEX($A$37:$T$225,MATCH($B254,$B$37:$B$225,0),10)),"",INDEX($A$37:$T$225,MATCH($B254,$B$37:$B$225,0),10))</f>
        <v/>
      </c>
      <c r="K254" s="16" t="str">
        <f>IF(ISNA(INDEX($A$37:$T$225,MATCH($B254,$B$37:$B$225,0),11)),"",INDEX($A$37:$T$225,MATCH($B254,$B$37:$B$225,0),11))</f>
        <v/>
      </c>
      <c r="L254" s="16" t="str">
        <f>IF(ISNA(INDEX($A$37:$T$225,MATCH($B254,$B$37:$B$225,0),12)),"",INDEX($A$37:$T$225,MATCH($B254,$B$37:$B$225,0),12))</f>
        <v/>
      </c>
      <c r="M254" s="16" t="str">
        <f>IF(ISNA(INDEX($A$37:$T$225,MATCH($B254,$B$37:$B$225,0),13)),"",INDEX($A$37:$T$225,MATCH($B254,$B$37:$B$225,0),13))</f>
        <v/>
      </c>
      <c r="N254" s="16" t="str">
        <f>IF(ISNA(INDEX($A$37:$T$225,MATCH($B254,$B$37:$B$225,0),14)),"",INDEX($A$37:$T$225,MATCH($B254,$B$37:$B$225,0),14))</f>
        <v/>
      </c>
      <c r="O254" s="16" t="str">
        <f>IF(ISNA(INDEX($A$37:$T$225,MATCH($B254,$B$37:$B$225,0),15)),"",INDEX($A$37:$T$225,MATCH($B254,$B$37:$B$225,0),15))</f>
        <v/>
      </c>
      <c r="P254" s="16" t="str">
        <f>IF(ISNA(INDEX($A$37:$T$225,MATCH($B254,$B$37:$B$225,0),16)),"",INDEX($A$37:$T$225,MATCH($B254,$B$37:$B$225,0),16))</f>
        <v/>
      </c>
      <c r="Q254" s="25" t="str">
        <f>IF(ISNA(INDEX($A$37:$T$225,MATCH($B254,$B$37:$B$225,0),17)),"",INDEX($A$37:$T$225,MATCH($B254,$B$37:$B$225,0),17))</f>
        <v/>
      </c>
      <c r="R254" s="25" t="str">
        <f>IF(ISNA(INDEX($A$37:$T$225,MATCH($B254,$B$37:$B$225,0),18)),"",INDEX($A$37:$T$225,MATCH($B254,$B$37:$B$225,0),18))</f>
        <v/>
      </c>
      <c r="S254" s="25" t="str">
        <f>IF(ISNA(INDEX($A$37:$T$225,MATCH($B254,$B$37:$B$225,0),19)),"",INDEX($A$37:$T$225,MATCH($B254,$B$37:$B$225,0),19))</f>
        <v/>
      </c>
      <c r="T254" s="25" t="str">
        <f>IF(ISNA(INDEX($A$37:$T$225,MATCH($B254,$B$37:$B$225,0),20)),"",INDEX($A$37:$T$225,MATCH($B254,$B$37:$B$225,0),20))</f>
        <v/>
      </c>
      <c r="U254" s="103"/>
      <c r="V254" s="80"/>
      <c r="W254" s="80"/>
      <c r="X254" s="80"/>
      <c r="Y254" s="80"/>
      <c r="Z254" s="80"/>
    </row>
    <row r="255" spans="1:26" ht="15" x14ac:dyDescent="0.25">
      <c r="A255" s="94" t="s">
        <v>28</v>
      </c>
      <c r="B255" s="128"/>
      <c r="C255" s="128"/>
      <c r="D255" s="128"/>
      <c r="E255" s="128"/>
      <c r="F255" s="128"/>
      <c r="G255" s="128"/>
      <c r="H255" s="128"/>
      <c r="I255" s="128"/>
      <c r="J255" s="18">
        <f t="shared" ref="J255:P255" si="100">SUM(J252:J254)</f>
        <v>5</v>
      </c>
      <c r="K255" s="18">
        <f t="shared" si="100"/>
        <v>2</v>
      </c>
      <c r="L255" s="18">
        <f t="shared" si="100"/>
        <v>2</v>
      </c>
      <c r="M255" s="18">
        <f t="shared" si="100"/>
        <v>0</v>
      </c>
      <c r="N255" s="18">
        <f t="shared" si="100"/>
        <v>4</v>
      </c>
      <c r="O255" s="18">
        <f t="shared" si="100"/>
        <v>6</v>
      </c>
      <c r="P255" s="18">
        <f t="shared" si="100"/>
        <v>10</v>
      </c>
      <c r="Q255" s="94">
        <f>COUNTIF(Q252:Q254,"E")</f>
        <v>1</v>
      </c>
      <c r="R255" s="94">
        <f>COUNTIF(R252:R254,"C")</f>
        <v>0</v>
      </c>
      <c r="S255" s="94">
        <f>COUNTIF(S252:S254,"VP")</f>
        <v>0</v>
      </c>
      <c r="T255" s="95">
        <f>COUNTA(T252)</f>
        <v>1</v>
      </c>
      <c r="U255" s="103"/>
      <c r="V255" s="80"/>
      <c r="W255" s="80"/>
      <c r="X255" s="80"/>
      <c r="Y255" s="80"/>
      <c r="Z255" s="80"/>
    </row>
    <row r="256" spans="1:26" ht="32.25" customHeight="1" x14ac:dyDescent="0.25">
      <c r="A256" s="153" t="s">
        <v>118</v>
      </c>
      <c r="B256" s="153"/>
      <c r="C256" s="153"/>
      <c r="D256" s="153"/>
      <c r="E256" s="153"/>
      <c r="F256" s="153"/>
      <c r="G256" s="153"/>
      <c r="H256" s="153"/>
      <c r="I256" s="153"/>
      <c r="J256" s="18">
        <f t="shared" ref="J256:T256" si="101">SUM(J250,J255)</f>
        <v>50</v>
      </c>
      <c r="K256" s="18">
        <f t="shared" si="101"/>
        <v>18</v>
      </c>
      <c r="L256" s="18">
        <f t="shared" si="101"/>
        <v>18</v>
      </c>
      <c r="M256" s="18">
        <f t="shared" si="101"/>
        <v>0</v>
      </c>
      <c r="N256" s="18">
        <f t="shared" si="101"/>
        <v>36</v>
      </c>
      <c r="O256" s="18">
        <f t="shared" si="101"/>
        <v>56</v>
      </c>
      <c r="P256" s="18">
        <f t="shared" si="101"/>
        <v>92</v>
      </c>
      <c r="Q256" s="18">
        <f t="shared" si="101"/>
        <v>9</v>
      </c>
      <c r="R256" s="18">
        <f t="shared" si="101"/>
        <v>0</v>
      </c>
      <c r="S256" s="18">
        <f t="shared" si="101"/>
        <v>0</v>
      </c>
      <c r="T256" s="101">
        <f t="shared" si="101"/>
        <v>9</v>
      </c>
      <c r="U256" s="103"/>
      <c r="V256" s="80"/>
      <c r="W256" s="80"/>
      <c r="X256" s="80"/>
      <c r="Y256" s="80"/>
      <c r="Z256" s="80"/>
    </row>
    <row r="257" spans="1:26" ht="15" x14ac:dyDescent="0.25">
      <c r="A257" s="153" t="s">
        <v>53</v>
      </c>
      <c r="B257" s="153"/>
      <c r="C257" s="153"/>
      <c r="D257" s="153"/>
      <c r="E257" s="153"/>
      <c r="F257" s="153"/>
      <c r="G257" s="153"/>
      <c r="H257" s="153"/>
      <c r="I257" s="153"/>
      <c r="J257" s="153"/>
      <c r="K257" s="18">
        <f t="shared" ref="K257:P257" si="102">K250*14+K255*12</f>
        <v>248</v>
      </c>
      <c r="L257" s="18">
        <f t="shared" si="102"/>
        <v>248</v>
      </c>
      <c r="M257" s="18">
        <f t="shared" si="102"/>
        <v>0</v>
      </c>
      <c r="N257" s="18">
        <f t="shared" si="102"/>
        <v>496</v>
      </c>
      <c r="O257" s="18">
        <f t="shared" si="102"/>
        <v>772</v>
      </c>
      <c r="P257" s="18">
        <f t="shared" si="102"/>
        <v>1268</v>
      </c>
      <c r="Q257" s="231"/>
      <c r="R257" s="231"/>
      <c r="S257" s="231"/>
      <c r="T257" s="231"/>
      <c r="U257" s="103"/>
      <c r="V257" s="80"/>
      <c r="W257" s="80"/>
      <c r="X257" s="80"/>
      <c r="Y257" s="80"/>
      <c r="Z257" s="80"/>
    </row>
    <row r="258" spans="1:26" ht="15" x14ac:dyDescent="0.25">
      <c r="A258" s="153"/>
      <c r="B258" s="153"/>
      <c r="C258" s="153"/>
      <c r="D258" s="153"/>
      <c r="E258" s="153"/>
      <c r="F258" s="153"/>
      <c r="G258" s="153"/>
      <c r="H258" s="153"/>
      <c r="I258" s="153"/>
      <c r="J258" s="153"/>
      <c r="K258" s="232">
        <f>SUM(K257:M257)</f>
        <v>496</v>
      </c>
      <c r="L258" s="232"/>
      <c r="M258" s="232"/>
      <c r="N258" s="232">
        <f>SUM(N257:O257)</f>
        <v>1268</v>
      </c>
      <c r="O258" s="232"/>
      <c r="P258" s="232"/>
      <c r="Q258" s="231"/>
      <c r="R258" s="231"/>
      <c r="S258" s="231"/>
      <c r="T258" s="231"/>
      <c r="U258" s="103"/>
      <c r="V258" s="80"/>
      <c r="W258" s="80"/>
      <c r="X258" s="80"/>
      <c r="Y258" s="80"/>
      <c r="Z258" s="80"/>
    </row>
    <row r="259" spans="1:26" ht="21" customHeight="1" x14ac:dyDescent="0.25">
      <c r="A259" s="180" t="s">
        <v>116</v>
      </c>
      <c r="B259" s="180"/>
      <c r="C259" s="180"/>
      <c r="D259" s="180"/>
      <c r="E259" s="180"/>
      <c r="F259" s="180"/>
      <c r="G259" s="180"/>
      <c r="H259" s="180"/>
      <c r="I259" s="180"/>
      <c r="J259" s="180"/>
      <c r="K259" s="280">
        <f>T256/SUM(T50,T71,T92,T109,T126,T143)</f>
        <v>0.23076923076923078</v>
      </c>
      <c r="L259" s="280"/>
      <c r="M259" s="280"/>
      <c r="N259" s="280"/>
      <c r="O259" s="280"/>
      <c r="P259" s="280"/>
      <c r="Q259" s="280"/>
      <c r="R259" s="280"/>
      <c r="S259" s="280"/>
      <c r="T259" s="280"/>
      <c r="U259" s="103"/>
      <c r="V259" s="80"/>
      <c r="W259" s="80"/>
      <c r="X259" s="80"/>
      <c r="Y259" s="80"/>
      <c r="Z259" s="80"/>
    </row>
    <row r="260" spans="1:26" ht="22.5" customHeight="1" x14ac:dyDescent="0.25">
      <c r="A260" s="174" t="s">
        <v>119</v>
      </c>
      <c r="B260" s="175"/>
      <c r="C260" s="175"/>
      <c r="D260" s="175"/>
      <c r="E260" s="175"/>
      <c r="F260" s="175"/>
      <c r="G260" s="175"/>
      <c r="H260" s="175"/>
      <c r="I260" s="175"/>
      <c r="J260" s="176"/>
      <c r="K260" s="177">
        <f>K258/(SUM(N50,N71,N92,N109,N126)*14+N143*12)</f>
        <v>0.25203252032520324</v>
      </c>
      <c r="L260" s="178"/>
      <c r="M260" s="178"/>
      <c r="N260" s="178"/>
      <c r="O260" s="178"/>
      <c r="P260" s="178"/>
      <c r="Q260" s="178"/>
      <c r="R260" s="178"/>
      <c r="S260" s="178"/>
      <c r="T260" s="179"/>
      <c r="U260" s="103"/>
      <c r="V260" s="80"/>
      <c r="W260" s="80"/>
      <c r="X260" s="80"/>
      <c r="Y260" s="80"/>
      <c r="Z260" s="80"/>
    </row>
    <row r="261" spans="1:26" s="115" customFormat="1" x14ac:dyDescent="0.2">
      <c r="A261" s="90"/>
      <c r="B261" s="90"/>
      <c r="C261" s="90"/>
      <c r="D261" s="90"/>
      <c r="E261" s="90"/>
      <c r="F261" s="90"/>
      <c r="G261" s="90"/>
      <c r="H261" s="90"/>
      <c r="I261" s="90"/>
      <c r="J261" s="90"/>
      <c r="K261" s="91"/>
      <c r="L261" s="91"/>
      <c r="M261" s="91"/>
      <c r="N261" s="91"/>
      <c r="O261" s="91"/>
      <c r="P261" s="91"/>
      <c r="Q261" s="91"/>
      <c r="R261" s="91"/>
      <c r="S261" s="91"/>
      <c r="T261" s="91"/>
    </row>
    <row r="262" spans="1:26" s="115" customFormat="1" x14ac:dyDescent="0.2">
      <c r="A262" s="90"/>
      <c r="B262" s="90"/>
      <c r="C262" s="90"/>
      <c r="D262" s="90"/>
      <c r="E262" s="90"/>
      <c r="F262" s="90"/>
      <c r="G262" s="90"/>
      <c r="H262" s="90"/>
      <c r="I262" s="90"/>
      <c r="J262" s="90"/>
      <c r="K262" s="91"/>
      <c r="L262" s="91"/>
      <c r="M262" s="91"/>
      <c r="N262" s="91"/>
      <c r="O262" s="91"/>
      <c r="P262" s="91"/>
      <c r="Q262" s="91"/>
      <c r="R262" s="91"/>
      <c r="S262" s="91"/>
      <c r="T262" s="91"/>
    </row>
    <row r="263" spans="1:26" s="115" customFormat="1" x14ac:dyDescent="0.2">
      <c r="A263" s="90"/>
      <c r="B263" s="90"/>
      <c r="C263" s="90"/>
      <c r="D263" s="90"/>
      <c r="E263" s="90"/>
      <c r="F263" s="90"/>
      <c r="G263" s="90"/>
      <c r="H263" s="90"/>
      <c r="I263" s="90"/>
      <c r="J263" s="90"/>
      <c r="K263" s="91"/>
      <c r="L263" s="91"/>
      <c r="M263" s="91"/>
      <c r="N263" s="91"/>
      <c r="O263" s="91"/>
      <c r="P263" s="91"/>
      <c r="Q263" s="91"/>
      <c r="R263" s="91"/>
      <c r="S263" s="91"/>
      <c r="T263" s="91"/>
    </row>
    <row r="264" spans="1:26" s="115" customFormat="1" x14ac:dyDescent="0.2">
      <c r="A264" s="90"/>
      <c r="B264" s="90"/>
      <c r="C264" s="90"/>
      <c r="D264" s="90"/>
      <c r="E264" s="90"/>
      <c r="F264" s="90"/>
      <c r="G264" s="90"/>
      <c r="H264" s="90"/>
      <c r="I264" s="90"/>
      <c r="J264" s="90"/>
      <c r="K264" s="91"/>
      <c r="L264" s="91"/>
      <c r="M264" s="91"/>
      <c r="N264" s="91"/>
      <c r="O264" s="91"/>
      <c r="P264" s="91"/>
      <c r="Q264" s="91"/>
      <c r="R264" s="91"/>
      <c r="S264" s="91"/>
      <c r="T264" s="91"/>
    </row>
    <row r="265" spans="1:26" s="115" customFormat="1" x14ac:dyDescent="0.2">
      <c r="A265" s="90"/>
      <c r="B265" s="90"/>
      <c r="C265" s="90"/>
      <c r="D265" s="90"/>
      <c r="E265" s="90"/>
      <c r="F265" s="90"/>
      <c r="G265" s="90"/>
      <c r="H265" s="90"/>
      <c r="I265" s="90"/>
      <c r="J265" s="90"/>
      <c r="K265" s="91"/>
      <c r="L265" s="91"/>
      <c r="M265" s="91"/>
      <c r="N265" s="91"/>
      <c r="O265" s="91"/>
      <c r="P265" s="91"/>
      <c r="Q265" s="91"/>
      <c r="R265" s="91"/>
      <c r="S265" s="91"/>
      <c r="T265" s="91"/>
    </row>
    <row r="266" spans="1:26" s="115" customFormat="1" x14ac:dyDescent="0.2">
      <c r="A266" s="90"/>
      <c r="B266" s="90"/>
      <c r="C266" s="90"/>
      <c r="D266" s="90"/>
      <c r="E266" s="90"/>
      <c r="F266" s="90"/>
      <c r="G266" s="90"/>
      <c r="H266" s="90"/>
      <c r="I266" s="90"/>
      <c r="J266" s="90"/>
      <c r="K266" s="91"/>
      <c r="L266" s="91"/>
      <c r="M266" s="91"/>
      <c r="N266" s="91"/>
      <c r="O266" s="91"/>
      <c r="P266" s="91"/>
      <c r="Q266" s="91"/>
      <c r="R266" s="91"/>
      <c r="S266" s="91"/>
      <c r="T266" s="91"/>
    </row>
    <row r="267" spans="1:26" s="115" customFormat="1" x14ac:dyDescent="0.2">
      <c r="A267" s="90"/>
      <c r="B267" s="90"/>
      <c r="C267" s="90"/>
      <c r="D267" s="90"/>
      <c r="E267" s="90"/>
      <c r="F267" s="90"/>
      <c r="G267" s="90"/>
      <c r="H267" s="90"/>
      <c r="I267" s="90"/>
      <c r="J267" s="90"/>
      <c r="K267" s="91"/>
      <c r="L267" s="91"/>
      <c r="M267" s="91"/>
      <c r="N267" s="91"/>
      <c r="O267" s="91"/>
      <c r="P267" s="91"/>
      <c r="Q267" s="91"/>
      <c r="R267" s="91"/>
      <c r="S267" s="91"/>
      <c r="T267" s="91"/>
    </row>
    <row r="268" spans="1:26" x14ac:dyDescent="0.2">
      <c r="B268" s="2"/>
      <c r="C268" s="2"/>
      <c r="D268" s="2"/>
      <c r="E268" s="2"/>
      <c r="F268" s="2"/>
      <c r="G268" s="2"/>
      <c r="M268" s="7"/>
      <c r="N268" s="7"/>
      <c r="O268" s="7"/>
      <c r="P268" s="7"/>
      <c r="Q268" s="7"/>
      <c r="R268" s="7"/>
      <c r="S268" s="7"/>
    </row>
    <row r="269" spans="1:26" ht="23.25" customHeight="1" x14ac:dyDescent="0.2">
      <c r="A269" s="128" t="s">
        <v>64</v>
      </c>
      <c r="B269" s="129"/>
      <c r="C269" s="129"/>
      <c r="D269" s="129"/>
      <c r="E269" s="129"/>
      <c r="F269" s="129"/>
      <c r="G269" s="129"/>
      <c r="H269" s="129"/>
      <c r="I269" s="129"/>
      <c r="J269" s="129"/>
      <c r="K269" s="129"/>
      <c r="L269" s="129"/>
      <c r="M269" s="129"/>
      <c r="N269" s="129"/>
      <c r="O269" s="129"/>
      <c r="P269" s="129"/>
      <c r="Q269" s="129"/>
      <c r="R269" s="129"/>
      <c r="S269" s="129"/>
      <c r="T269" s="129"/>
    </row>
    <row r="270" spans="1:26" ht="26.25" customHeight="1" x14ac:dyDescent="0.2">
      <c r="A270" s="128" t="s">
        <v>30</v>
      </c>
      <c r="B270" s="128" t="s">
        <v>29</v>
      </c>
      <c r="C270" s="128"/>
      <c r="D270" s="128"/>
      <c r="E270" s="128"/>
      <c r="F270" s="128"/>
      <c r="G270" s="128"/>
      <c r="H270" s="128"/>
      <c r="I270" s="128"/>
      <c r="J270" s="130" t="s">
        <v>43</v>
      </c>
      <c r="K270" s="130" t="s">
        <v>27</v>
      </c>
      <c r="L270" s="130"/>
      <c r="M270" s="130"/>
      <c r="N270" s="130" t="s">
        <v>44</v>
      </c>
      <c r="O270" s="130"/>
      <c r="P270" s="130"/>
      <c r="Q270" s="130" t="s">
        <v>26</v>
      </c>
      <c r="R270" s="130"/>
      <c r="S270" s="130"/>
      <c r="T270" s="130" t="s">
        <v>25</v>
      </c>
    </row>
    <row r="271" spans="1:26" x14ac:dyDescent="0.2">
      <c r="A271" s="128"/>
      <c r="B271" s="128"/>
      <c r="C271" s="128"/>
      <c r="D271" s="128"/>
      <c r="E271" s="128"/>
      <c r="F271" s="128"/>
      <c r="G271" s="128"/>
      <c r="H271" s="128"/>
      <c r="I271" s="128"/>
      <c r="J271" s="130"/>
      <c r="K271" s="96" t="s">
        <v>31</v>
      </c>
      <c r="L271" s="96" t="s">
        <v>32</v>
      </c>
      <c r="M271" s="96" t="s">
        <v>33</v>
      </c>
      <c r="N271" s="96" t="s">
        <v>37</v>
      </c>
      <c r="O271" s="96" t="s">
        <v>8</v>
      </c>
      <c r="P271" s="96" t="s">
        <v>34</v>
      </c>
      <c r="Q271" s="96" t="s">
        <v>35</v>
      </c>
      <c r="R271" s="96" t="s">
        <v>31</v>
      </c>
      <c r="S271" s="96" t="s">
        <v>36</v>
      </c>
      <c r="T271" s="130"/>
    </row>
    <row r="272" spans="1:26" x14ac:dyDescent="0.2">
      <c r="A272" s="128" t="s">
        <v>62</v>
      </c>
      <c r="B272" s="128"/>
      <c r="C272" s="128"/>
      <c r="D272" s="128"/>
      <c r="E272" s="128"/>
      <c r="F272" s="128"/>
      <c r="G272" s="128"/>
      <c r="H272" s="128"/>
      <c r="I272" s="128"/>
      <c r="J272" s="128"/>
      <c r="K272" s="128"/>
      <c r="L272" s="128"/>
      <c r="M272" s="128"/>
      <c r="N272" s="128"/>
      <c r="O272" s="128"/>
      <c r="P272" s="128"/>
      <c r="Q272" s="128"/>
      <c r="R272" s="128"/>
      <c r="S272" s="128"/>
      <c r="T272" s="128"/>
      <c r="U272" s="56"/>
    </row>
    <row r="273" spans="1:26" x14ac:dyDescent="0.2">
      <c r="A273" s="28" t="str">
        <f>IF(ISNA(INDEX($A$37:$T$225,MATCH($B273,$B$37:$B$225,0),1)),"",INDEX($A$37:$T$225,MATCH($B273,$B$37:$B$225,0),1))</f>
        <v>ULR4105</v>
      </c>
      <c r="B273" s="127" t="s">
        <v>146</v>
      </c>
      <c r="C273" s="127"/>
      <c r="D273" s="127"/>
      <c r="E273" s="127"/>
      <c r="F273" s="127"/>
      <c r="G273" s="127"/>
      <c r="H273" s="127"/>
      <c r="I273" s="127"/>
      <c r="J273" s="16">
        <f>IF(ISNA(INDEX($A$37:$T$225,MATCH($B273,$B$37:$B$225,0),10)),"",INDEX($A$37:$T$225,MATCH($B273,$B$37:$B$225,0),10))</f>
        <v>4</v>
      </c>
      <c r="K273" s="16">
        <f>IF(ISNA(INDEX($A$37:$T$225,MATCH($B273,$B$37:$B$225,0),11)),"",INDEX($A$37:$T$225,MATCH($B273,$B$37:$B$225,0),11))</f>
        <v>2</v>
      </c>
      <c r="L273" s="16">
        <f>IF(ISNA(INDEX($A$37:$T$225,MATCH($B273,$B$37:$B$225,0),12)),"",INDEX($A$37:$T$225,MATCH($B273,$B$37:$B$225,0),12))</f>
        <v>2</v>
      </c>
      <c r="M273" s="16">
        <f>IF(ISNA(INDEX($A$37:$T$225,MATCH($B273,$B$37:$B$225,0),13)),"",INDEX($A$37:$T$225,MATCH($B273,$B$37:$B$225,0),13))</f>
        <v>0</v>
      </c>
      <c r="N273" s="16">
        <f>IF(ISNA(INDEX($A$37:$T$225,MATCH($B273,$B$37:$B$225,0),14)),"",INDEX($A$37:$T$225,MATCH($B273,$B$37:$B$225,0),14))</f>
        <v>4</v>
      </c>
      <c r="O273" s="16">
        <f>IF(ISNA(INDEX($A$37:$T$225,MATCH($B273,$B$37:$B$225,0),15)),"",INDEX($A$37:$T$225,MATCH($B273,$B$37:$B$225,0),15))</f>
        <v>3</v>
      </c>
      <c r="P273" s="16">
        <f>IF(ISNA(INDEX($A$37:$T$225,MATCH($B273,$B$37:$B$225,0),16)),"",INDEX($A$37:$T$225,MATCH($B273,$B$37:$B$225,0),16))</f>
        <v>7</v>
      </c>
      <c r="Q273" s="25">
        <f>IF(ISNA(INDEX($A$37:$T$225,MATCH($B273,$B$37:$B$225,0),17)),"",INDEX($A$37:$T$225,MATCH($B273,$B$37:$B$225,0),17))</f>
        <v>0</v>
      </c>
      <c r="R273" s="25" t="str">
        <f>IF(ISNA(INDEX($A$37:$T$225,MATCH($B273,$B$37:$B$225,0),18)),"",INDEX($A$37:$T$225,MATCH($B273,$B$37:$B$225,0),18))</f>
        <v>C</v>
      </c>
      <c r="S273" s="25">
        <f>IF(ISNA(INDEX($A$37:$T$225,MATCH($B273,$B$37:$B$225,0),19)),"",INDEX($A$37:$T$225,MATCH($B273,$B$37:$B$225,0),19))</f>
        <v>0</v>
      </c>
      <c r="T273" s="25" t="str">
        <f>IF(ISNA(INDEX($A$37:$T$225,MATCH($B273,$B$37:$B$225,0),20)),"",INDEX($A$37:$T$225,MATCH($B273,$B$37:$B$225,0),20))</f>
        <v>DS</v>
      </c>
      <c r="U273" s="56"/>
    </row>
    <row r="274" spans="1:26" x14ac:dyDescent="0.2">
      <c r="A274" s="28" t="str">
        <f>IF(ISNA(INDEX($A$37:$T$225,MATCH($B274,$B$37:$B$225,0),1)),"",INDEX($A$37:$T$225,MATCH($B274,$B$37:$B$225,0),1))</f>
        <v>ULR4206</v>
      </c>
      <c r="B274" s="127" t="s">
        <v>150</v>
      </c>
      <c r="C274" s="127"/>
      <c r="D274" s="127"/>
      <c r="E274" s="127"/>
      <c r="F274" s="127"/>
      <c r="G274" s="127"/>
      <c r="H274" s="127"/>
      <c r="I274" s="127"/>
      <c r="J274" s="16">
        <f>IF(ISNA(INDEX($A$37:$T$225,MATCH($B274,$B$37:$B$225,0),10)),"",INDEX($A$37:$T$225,MATCH($B274,$B$37:$B$225,0),10))</f>
        <v>5</v>
      </c>
      <c r="K274" s="16">
        <f>IF(ISNA(INDEX($A$37:$T$225,MATCH($B274,$B$37:$B$225,0),11)),"",INDEX($A$37:$T$225,MATCH($B274,$B$37:$B$225,0),11))</f>
        <v>2</v>
      </c>
      <c r="L274" s="16">
        <f>IF(ISNA(INDEX($A$37:$T$225,MATCH($B274,$B$37:$B$225,0),12)),"",INDEX($A$37:$T$225,MATCH($B274,$B$37:$B$225,0),12))</f>
        <v>2</v>
      </c>
      <c r="M274" s="16">
        <f>IF(ISNA(INDEX($A$37:$T$225,MATCH($B274,$B$37:$B$225,0),13)),"",INDEX($A$37:$T$225,MATCH($B274,$B$37:$B$225,0),13))</f>
        <v>0</v>
      </c>
      <c r="N274" s="16">
        <f>IF(ISNA(INDEX($A$37:$T$225,MATCH($B274,$B$37:$B$225,0),14)),"",INDEX($A$37:$T$225,MATCH($B274,$B$37:$B$225,0),14))</f>
        <v>4</v>
      </c>
      <c r="O274" s="16">
        <f>IF(ISNA(INDEX($A$37:$T$225,MATCH($B274,$B$37:$B$225,0),15)),"",INDEX($A$37:$T$225,MATCH($B274,$B$37:$B$225,0),15))</f>
        <v>5</v>
      </c>
      <c r="P274" s="16">
        <f>IF(ISNA(INDEX($A$37:$T$225,MATCH($B274,$B$37:$B$225,0),16)),"",INDEX($A$37:$T$225,MATCH($B274,$B$37:$B$225,0),16))</f>
        <v>9</v>
      </c>
      <c r="Q274" s="25" t="str">
        <f>IF(ISNA(INDEX($A$37:$T$225,MATCH($B274,$B$37:$B$225,0),17)),"",INDEX($A$37:$T$225,MATCH($B274,$B$37:$B$225,0),17))</f>
        <v>E</v>
      </c>
      <c r="R274" s="25">
        <f>IF(ISNA(INDEX($A$37:$T$225,MATCH($B274,$B$37:$B$225,0),18)),"",INDEX($A$37:$T$225,MATCH($B274,$B$37:$B$225,0),18))</f>
        <v>0</v>
      </c>
      <c r="S274" s="25">
        <f>IF(ISNA(INDEX($A$37:$T$225,MATCH($B274,$B$37:$B$225,0),19)),"",INDEX($A$37:$T$225,MATCH($B274,$B$37:$B$225,0),19))</f>
        <v>0</v>
      </c>
      <c r="T274" s="25" t="str">
        <f>IF(ISNA(INDEX($A$37:$T$225,MATCH($B274,$B$37:$B$225,0),20)),"",INDEX($A$37:$T$225,MATCH($B274,$B$37:$B$225,0),20))</f>
        <v>DS</v>
      </c>
      <c r="U274" s="56"/>
    </row>
    <row r="275" spans="1:26" ht="15" x14ac:dyDescent="0.25">
      <c r="A275" s="28" t="str">
        <f>IF(ISNA(INDEX($A$37:$T$225,MATCH($B275,$B$37:$B$225,0),1)),"",INDEX($A$37:$T$225,MATCH($B275,$B$37:$B$225,0),1))</f>
        <v>ULR4209</v>
      </c>
      <c r="B275" s="127" t="s">
        <v>162</v>
      </c>
      <c r="C275" s="127"/>
      <c r="D275" s="127"/>
      <c r="E275" s="127"/>
      <c r="F275" s="127"/>
      <c r="G275" s="127"/>
      <c r="H275" s="127"/>
      <c r="I275" s="127"/>
      <c r="J275" s="16">
        <f>IF(ISNA(INDEX($A$37:$T$225,MATCH($B275,$B$37:$B$225,0),10)),"",INDEX($A$37:$T$225,MATCH($B275,$B$37:$B$225,0),10))</f>
        <v>5</v>
      </c>
      <c r="K275" s="16">
        <f>IF(ISNA(INDEX($A$37:$T$225,MATCH($B275,$B$37:$B$225,0),11)),"",INDEX($A$37:$T$225,MATCH($B275,$B$37:$B$225,0),11))</f>
        <v>2</v>
      </c>
      <c r="L275" s="16">
        <f>IF(ISNA(INDEX($A$37:$T$225,MATCH($B275,$B$37:$B$225,0),12)),"",INDEX($A$37:$T$225,MATCH($B275,$B$37:$B$225,0),12))</f>
        <v>2</v>
      </c>
      <c r="M275" s="16">
        <f>IF(ISNA(INDEX($A$37:$T$225,MATCH($B275,$B$37:$B$225,0),13)),"",INDEX($A$37:$T$225,MATCH($B275,$B$37:$B$225,0),13))</f>
        <v>0</v>
      </c>
      <c r="N275" s="16">
        <f>IF(ISNA(INDEX($A$37:$T$225,MATCH($B275,$B$37:$B$225,0),14)),"",INDEX($A$37:$T$225,MATCH($B275,$B$37:$B$225,0),14))</f>
        <v>4</v>
      </c>
      <c r="O275" s="16">
        <f>IF(ISNA(INDEX($A$37:$T$225,MATCH($B275,$B$37:$B$225,0),15)),"",INDEX($A$37:$T$225,MATCH($B275,$B$37:$B$225,0),15))</f>
        <v>5</v>
      </c>
      <c r="P275" s="16">
        <f>IF(ISNA(INDEX($A$37:$T$225,MATCH($B275,$B$37:$B$225,0),16)),"",INDEX($A$37:$T$225,MATCH($B275,$B$37:$B$225,0),16))</f>
        <v>9</v>
      </c>
      <c r="Q275" s="25">
        <f>IF(ISNA(INDEX($A$37:$T$225,MATCH($B275,$B$37:$B$225,0),17)),"",INDEX($A$37:$T$225,MATCH($B275,$B$37:$B$225,0),17))</f>
        <v>0</v>
      </c>
      <c r="R275" s="25">
        <f>IF(ISNA(INDEX($A$37:$T$225,MATCH($B275,$B$37:$B$225,0),18)),"",INDEX($A$37:$T$225,MATCH($B275,$B$37:$B$225,0),18))</f>
        <v>0</v>
      </c>
      <c r="S275" s="25" t="str">
        <f>IF(ISNA(INDEX($A$37:$T$225,MATCH($B275,$B$37:$B$225,0),19)),"",INDEX($A$37:$T$225,MATCH($B275,$B$37:$B$225,0),19))</f>
        <v>VP</v>
      </c>
      <c r="T275" s="25" t="str">
        <f>IF(ISNA(INDEX($A$37:$T$225,MATCH($B275,$B$37:$B$225,0),20)),"",INDEX($A$37:$T$225,MATCH($B275,$B$37:$B$225,0),20))</f>
        <v>DS</v>
      </c>
      <c r="U275" s="70"/>
      <c r="V275" s="71"/>
    </row>
    <row r="276" spans="1:26" ht="15" x14ac:dyDescent="0.25">
      <c r="A276" s="28" t="str">
        <f>IF(ISNA(INDEX($A$37:$T$225,MATCH($B276,$B$37:$B$225,0),1)),"",INDEX($A$37:$T$225,MATCH($B276,$B$37:$B$225,0),1))</f>
        <v>ULR4210</v>
      </c>
      <c r="B276" s="127" t="s">
        <v>156</v>
      </c>
      <c r="C276" s="127"/>
      <c r="D276" s="127"/>
      <c r="E276" s="127"/>
      <c r="F276" s="127"/>
      <c r="G276" s="127"/>
      <c r="H276" s="127"/>
      <c r="I276" s="127"/>
      <c r="J276" s="16">
        <f>IF(ISNA(INDEX($A$37:$T$225,MATCH($B276,$B$37:$B$225,0),10)),"",INDEX($A$37:$T$225,MATCH($B276,$B$37:$B$225,0),10))</f>
        <v>5</v>
      </c>
      <c r="K276" s="16">
        <f>IF(ISNA(INDEX($A$37:$T$225,MATCH($B276,$B$37:$B$225,0),11)),"",INDEX($A$37:$T$225,MATCH($B276,$B$37:$B$225,0),11))</f>
        <v>2</v>
      </c>
      <c r="L276" s="16">
        <f>IF(ISNA(INDEX($A$37:$T$225,MATCH($B276,$B$37:$B$225,0),12)),"",INDEX($A$37:$T$225,MATCH($B276,$B$37:$B$225,0),12))</f>
        <v>1</v>
      </c>
      <c r="M276" s="16">
        <f>IF(ISNA(INDEX($A$37:$T$225,MATCH($B276,$B$37:$B$225,0),13)),"",INDEX($A$37:$T$225,MATCH($B276,$B$37:$B$225,0),13))</f>
        <v>0</v>
      </c>
      <c r="N276" s="16">
        <f>IF(ISNA(INDEX($A$37:$T$225,MATCH($B276,$B$37:$B$225,0),14)),"",INDEX($A$37:$T$225,MATCH($B276,$B$37:$B$225,0),14))</f>
        <v>3</v>
      </c>
      <c r="O276" s="16">
        <f>IF(ISNA(INDEX($A$37:$T$225,MATCH($B276,$B$37:$B$225,0),15)),"",INDEX($A$37:$T$225,MATCH($B276,$B$37:$B$225,0),15))</f>
        <v>6</v>
      </c>
      <c r="P276" s="16">
        <f>IF(ISNA(INDEX($A$37:$T$225,MATCH($B276,$B$37:$B$225,0),16)),"",INDEX($A$37:$T$225,MATCH($B276,$B$37:$B$225,0),16))</f>
        <v>9</v>
      </c>
      <c r="Q276" s="25" t="str">
        <f>IF(ISNA(INDEX($A$37:$T$225,MATCH($B276,$B$37:$B$225,0),17)),"",INDEX($A$37:$T$225,MATCH($B276,$B$37:$B$225,0),17))</f>
        <v>E</v>
      </c>
      <c r="R276" s="25">
        <f>IF(ISNA(INDEX($A$37:$T$225,MATCH($B276,$B$37:$B$225,0),18)),"",INDEX($A$37:$T$225,MATCH($B276,$B$37:$B$225,0),18))</f>
        <v>0</v>
      </c>
      <c r="S276" s="25">
        <f>IF(ISNA(INDEX($A$37:$T$225,MATCH($B276,$B$37:$B$225,0),19)),"",INDEX($A$37:$T$225,MATCH($B276,$B$37:$B$225,0),19))</f>
        <v>0</v>
      </c>
      <c r="T276" s="25" t="str">
        <f>IF(ISNA(INDEX($A$37:$T$225,MATCH($B276,$B$37:$B$225,0),20)),"",INDEX($A$37:$T$225,MATCH($B276,$B$37:$B$225,0),20))</f>
        <v>DS</v>
      </c>
      <c r="U276" s="100"/>
      <c r="V276" s="71"/>
      <c r="W276" s="71"/>
      <c r="X276" s="71"/>
      <c r="Y276" s="71"/>
      <c r="Z276" s="71"/>
    </row>
    <row r="277" spans="1:26" ht="15" x14ac:dyDescent="0.25">
      <c r="A277" s="28" t="str">
        <f>IF(ISNA(INDEX($A$37:$T$225,MATCH($B277,$B$37:$B$225,0),1)),"",INDEX($A$37:$T$225,MATCH($B277,$B$37:$B$225,0),1))</f>
        <v>ULR4314</v>
      </c>
      <c r="B277" s="127" t="s">
        <v>164</v>
      </c>
      <c r="C277" s="127"/>
      <c r="D277" s="127"/>
      <c r="E277" s="127"/>
      <c r="F277" s="127"/>
      <c r="G277" s="127"/>
      <c r="H277" s="127"/>
      <c r="I277" s="127"/>
      <c r="J277" s="16">
        <f>IF(ISNA(INDEX($A$37:$T$225,MATCH($B277,$B$37:$B$225,0),10)),"",INDEX($A$37:$T$225,MATCH($B277,$B$37:$B$225,0),10))</f>
        <v>6</v>
      </c>
      <c r="K277" s="16">
        <f>IF(ISNA(INDEX($A$37:$T$225,MATCH($B277,$B$37:$B$225,0),11)),"",INDEX($A$37:$T$225,MATCH($B277,$B$37:$B$225,0),11))</f>
        <v>2</v>
      </c>
      <c r="L277" s="16">
        <f>IF(ISNA(INDEX($A$37:$T$225,MATCH($B277,$B$37:$B$225,0),12)),"",INDEX($A$37:$T$225,MATCH($B277,$B$37:$B$225,0),12))</f>
        <v>2</v>
      </c>
      <c r="M277" s="16">
        <f>IF(ISNA(INDEX($A$37:$T$225,MATCH($B277,$B$37:$B$225,0),13)),"",INDEX($A$37:$T$225,MATCH($B277,$B$37:$B$225,0),13))</f>
        <v>0</v>
      </c>
      <c r="N277" s="16">
        <f>IF(ISNA(INDEX($A$37:$T$225,MATCH($B277,$B$37:$B$225,0),14)),"",INDEX($A$37:$T$225,MATCH($B277,$B$37:$B$225,0),14))</f>
        <v>4</v>
      </c>
      <c r="O277" s="16">
        <f>IF(ISNA(INDEX($A$37:$T$225,MATCH($B277,$B$37:$B$225,0),15)),"",INDEX($A$37:$T$225,MATCH($B277,$B$37:$B$225,0),15))</f>
        <v>7</v>
      </c>
      <c r="P277" s="16">
        <f>IF(ISNA(INDEX($A$37:$T$225,MATCH($B277,$B$37:$B$225,0),16)),"",INDEX($A$37:$T$225,MATCH($B277,$B$37:$B$225,0),16))</f>
        <v>11</v>
      </c>
      <c r="Q277" s="25" t="str">
        <f>IF(ISNA(INDEX($A$37:$T$225,MATCH($B277,$B$37:$B$225,0),17)),"",INDEX($A$37:$T$225,MATCH($B277,$B$37:$B$225,0),17))</f>
        <v>E</v>
      </c>
      <c r="R277" s="25">
        <f>IF(ISNA(INDEX($A$37:$T$225,MATCH($B277,$B$37:$B$225,0),18)),"",INDEX($A$37:$T$225,MATCH($B277,$B$37:$B$225,0),18))</f>
        <v>0</v>
      </c>
      <c r="S277" s="25">
        <f>IF(ISNA(INDEX($A$37:$T$225,MATCH($B277,$B$37:$B$225,0),19)),"",INDEX($A$37:$T$225,MATCH($B277,$B$37:$B$225,0),19))</f>
        <v>0</v>
      </c>
      <c r="T277" s="25" t="str">
        <f>IF(ISNA(INDEX($A$37:$T$225,MATCH($B277,$B$37:$B$225,0),20)),"",INDEX($A$37:$T$225,MATCH($B277,$B$37:$B$225,0),20))</f>
        <v>DS</v>
      </c>
      <c r="U277" s="100"/>
      <c r="V277" s="71"/>
      <c r="W277" s="71"/>
      <c r="X277" s="71"/>
      <c r="Y277" s="71"/>
      <c r="Z277" s="71"/>
    </row>
    <row r="278" spans="1:26" ht="15" x14ac:dyDescent="0.25">
      <c r="A278" s="28" t="str">
        <f>IF(ISNA(INDEX($A$37:$T$225,MATCH($B278,$B$37:$B$225,0),1)),"",INDEX($A$37:$T$225,MATCH($B278,$B$37:$B$225,0),1))</f>
        <v>ULR4315</v>
      </c>
      <c r="B278" s="127" t="s">
        <v>174</v>
      </c>
      <c r="C278" s="127"/>
      <c r="D278" s="127"/>
      <c r="E278" s="127"/>
      <c r="F278" s="127"/>
      <c r="G278" s="127"/>
      <c r="H278" s="127"/>
      <c r="I278" s="127"/>
      <c r="J278" s="16">
        <f>IF(ISNA(INDEX($A$37:$T$225,MATCH($B278,$B$37:$B$225,0),10)),"",INDEX($A$37:$T$225,MATCH($B278,$B$37:$B$225,0),10))</f>
        <v>3</v>
      </c>
      <c r="K278" s="16">
        <f>IF(ISNA(INDEX($A$37:$T$225,MATCH($B278,$B$37:$B$225,0),11)),"",INDEX($A$37:$T$225,MATCH($B278,$B$37:$B$225,0),11))</f>
        <v>0</v>
      </c>
      <c r="L278" s="16">
        <f>IF(ISNA(INDEX($A$37:$T$225,MATCH($B278,$B$37:$B$225,0),12)),"",INDEX($A$37:$T$225,MATCH($B278,$B$37:$B$225,0),12))</f>
        <v>0</v>
      </c>
      <c r="M278" s="16">
        <f>IF(ISNA(INDEX($A$37:$T$225,MATCH($B278,$B$37:$B$225,0),13)),"",INDEX($A$37:$T$225,MATCH($B278,$B$37:$B$225,0),13))</f>
        <v>3</v>
      </c>
      <c r="N278" s="16">
        <f>IF(ISNA(INDEX($A$37:$T$225,MATCH($B278,$B$37:$B$225,0),14)),"",INDEX($A$37:$T$225,MATCH($B278,$B$37:$B$225,0),14))</f>
        <v>3</v>
      </c>
      <c r="O278" s="16">
        <f>IF(ISNA(INDEX($A$37:$T$225,MATCH($B278,$B$37:$B$225,0),15)),"",INDEX($A$37:$T$225,MATCH($B278,$B$37:$B$225,0),15))</f>
        <v>2</v>
      </c>
      <c r="P278" s="16">
        <f>IF(ISNA(INDEX($A$37:$T$225,MATCH($B278,$B$37:$B$225,0),16)),"",INDEX($A$37:$T$225,MATCH($B278,$B$37:$B$225,0),16))</f>
        <v>5</v>
      </c>
      <c r="Q278" s="25">
        <f>IF(ISNA(INDEX($A$37:$T$225,MATCH($B278,$B$37:$B$225,0),17)),"",INDEX($A$37:$T$225,MATCH($B278,$B$37:$B$225,0),17))</f>
        <v>0</v>
      </c>
      <c r="R278" s="25" t="str">
        <f>IF(ISNA(INDEX($A$37:$T$225,MATCH($B278,$B$37:$B$225,0),18)),"",INDEX($A$37:$T$225,MATCH($B278,$B$37:$B$225,0),18))</f>
        <v>C</v>
      </c>
      <c r="S278" s="25">
        <f>IF(ISNA(INDEX($A$37:$T$225,MATCH($B278,$B$37:$B$225,0),19)),"",INDEX($A$37:$T$225,MATCH($B278,$B$37:$B$225,0),19))</f>
        <v>0</v>
      </c>
      <c r="T278" s="25" t="str">
        <f>IF(ISNA(INDEX($A$37:$T$225,MATCH($B278,$B$37:$B$225,0),20)),"",INDEX($A$37:$T$225,MATCH($B278,$B$37:$B$225,0),20))</f>
        <v>DS</v>
      </c>
      <c r="U278" s="100"/>
      <c r="V278" s="71"/>
      <c r="W278" s="71"/>
      <c r="X278" s="71"/>
      <c r="Y278" s="71"/>
      <c r="Z278" s="71"/>
    </row>
    <row r="279" spans="1:26" ht="15" x14ac:dyDescent="0.25">
      <c r="A279" s="28" t="str">
        <f>IF(ISNA(INDEX($A$37:$T$225,MATCH($B279,$B$37:$B$225,0),1)),"",INDEX($A$37:$T$225,MATCH($B279,$B$37:$B$225,0),1))</f>
        <v>ULR4627</v>
      </c>
      <c r="B279" s="127" t="s">
        <v>169</v>
      </c>
      <c r="C279" s="127"/>
      <c r="D279" s="127"/>
      <c r="E279" s="127"/>
      <c r="F279" s="127"/>
      <c r="G279" s="127"/>
      <c r="H279" s="127"/>
      <c r="I279" s="127"/>
      <c r="J279" s="16">
        <f>IF(ISNA(INDEX($A$37:$T$225,MATCH($B279,$B$37:$B$225,0),10)),"",INDEX($A$37:$T$225,MATCH($B279,$B$37:$B$225,0),10))</f>
        <v>3</v>
      </c>
      <c r="K279" s="16">
        <f>IF(ISNA(INDEX($A$37:$T$225,MATCH($B279,$B$37:$B$225,0),11)),"",INDEX($A$37:$T$225,MATCH($B279,$B$37:$B$225,0),11))</f>
        <v>2</v>
      </c>
      <c r="L279" s="16">
        <f>IF(ISNA(INDEX($A$37:$T$225,MATCH($B279,$B$37:$B$225,0),12)),"",INDEX($A$37:$T$225,MATCH($B279,$B$37:$B$225,0),12))</f>
        <v>0</v>
      </c>
      <c r="M279" s="16">
        <f>IF(ISNA(INDEX($A$37:$T$225,MATCH($B279,$B$37:$B$225,0),13)),"",INDEX($A$37:$T$225,MATCH($B279,$B$37:$B$225,0),13))</f>
        <v>2</v>
      </c>
      <c r="N279" s="16">
        <f>IF(ISNA(INDEX($A$37:$T$225,MATCH($B279,$B$37:$B$225,0),14)),"",INDEX($A$37:$T$225,MATCH($B279,$B$37:$B$225,0),14))</f>
        <v>4</v>
      </c>
      <c r="O279" s="16">
        <f>IF(ISNA(INDEX($A$37:$T$225,MATCH($B279,$B$37:$B$225,0),15)),"",INDEX($A$37:$T$225,MATCH($B279,$B$37:$B$225,0),15))</f>
        <v>1</v>
      </c>
      <c r="P279" s="16">
        <f>IF(ISNA(INDEX($A$37:$T$225,MATCH($B279,$B$37:$B$225,0),16)),"",INDEX($A$37:$T$225,MATCH($B279,$B$37:$B$225,0),16))</f>
        <v>5</v>
      </c>
      <c r="Q279" s="25" t="str">
        <f>IF(ISNA(INDEX($A$37:$T$225,MATCH($B279,$B$37:$B$225,0),17)),"",INDEX($A$37:$T$225,MATCH($B279,$B$37:$B$225,0),17))</f>
        <v>E</v>
      </c>
      <c r="R279" s="25">
        <f>IF(ISNA(INDEX($A$37:$T$225,MATCH($B279,$B$37:$B$225,0),18)),"",INDEX($A$37:$T$225,MATCH($B279,$B$37:$B$225,0),18))</f>
        <v>0</v>
      </c>
      <c r="S279" s="25">
        <f>IF(ISNA(INDEX($A$37:$T$225,MATCH($B279,$B$37:$B$225,0),19)),"",INDEX($A$37:$T$225,MATCH($B279,$B$37:$B$225,0),19))</f>
        <v>0</v>
      </c>
      <c r="T279" s="25" t="str">
        <f>IF(ISNA(INDEX($A$37:$T$225,MATCH($B279,$B$37:$B$225,0),20)),"",INDEX($A$37:$T$225,MATCH($B279,$B$37:$B$225,0),20))</f>
        <v>DS</v>
      </c>
      <c r="U279" s="100"/>
      <c r="V279" s="71"/>
      <c r="W279" s="71"/>
      <c r="X279" s="71"/>
      <c r="Y279" s="71"/>
      <c r="Z279" s="71"/>
    </row>
    <row r="280" spans="1:26" s="68" customFormat="1" ht="15" x14ac:dyDescent="0.25">
      <c r="A280" s="28" t="str">
        <f>IF(ISNA(INDEX($A$37:$T$225,MATCH($B280,$B$37:$B$225,0),1)),"",INDEX($A$37:$T$225,MATCH($B280,$B$37:$B$225,0),1))</f>
        <v>ULR4417</v>
      </c>
      <c r="B280" s="127" t="s">
        <v>171</v>
      </c>
      <c r="C280" s="127"/>
      <c r="D280" s="127"/>
      <c r="E280" s="127"/>
      <c r="F280" s="127"/>
      <c r="G280" s="127"/>
      <c r="H280" s="127"/>
      <c r="I280" s="127"/>
      <c r="J280" s="16">
        <f>IF(ISNA(INDEX($A$37:$T$225,MATCH($B280,$B$37:$B$225,0),10)),"",INDEX($A$37:$T$225,MATCH($B280,$B$37:$B$225,0),10))</f>
        <v>5</v>
      </c>
      <c r="K280" s="16">
        <f>IF(ISNA(INDEX($A$37:$T$225,MATCH($B280,$B$37:$B$225,0),11)),"",INDEX($A$37:$T$225,MATCH($B280,$B$37:$B$225,0),11))</f>
        <v>2</v>
      </c>
      <c r="L280" s="16">
        <f>IF(ISNA(INDEX($A$37:$T$225,MATCH($B280,$B$37:$B$225,0),12)),"",INDEX($A$37:$T$225,MATCH($B280,$B$37:$B$225,0),12))</f>
        <v>2</v>
      </c>
      <c r="M280" s="16">
        <f>IF(ISNA(INDEX($A$37:$T$225,MATCH($B280,$B$37:$B$225,0),13)),"",INDEX($A$37:$T$225,MATCH($B280,$B$37:$B$225,0),13))</f>
        <v>0</v>
      </c>
      <c r="N280" s="16">
        <f>IF(ISNA(INDEX($A$37:$T$225,MATCH($B280,$B$37:$B$225,0),14)),"",INDEX($A$37:$T$225,MATCH($B280,$B$37:$B$225,0),14))</f>
        <v>4</v>
      </c>
      <c r="O280" s="16">
        <f>IF(ISNA(INDEX($A$37:$T$225,MATCH($B280,$B$37:$B$225,0),15)),"",INDEX($A$37:$T$225,MATCH($B280,$B$37:$B$225,0),15))</f>
        <v>5</v>
      </c>
      <c r="P280" s="16">
        <f>IF(ISNA(INDEX($A$37:$T$225,MATCH($B280,$B$37:$B$225,0),16)),"",INDEX($A$37:$T$225,MATCH($B280,$B$37:$B$225,0),16))</f>
        <v>9</v>
      </c>
      <c r="Q280" s="25" t="str">
        <f>IF(ISNA(INDEX($A$37:$T$225,MATCH($B280,$B$37:$B$225,0),17)),"",INDEX($A$37:$T$225,MATCH($B280,$B$37:$B$225,0),17))</f>
        <v>E</v>
      </c>
      <c r="R280" s="25">
        <f>IF(ISNA(INDEX($A$37:$T$225,MATCH($B280,$B$37:$B$225,0),18)),"",INDEX($A$37:$T$225,MATCH($B280,$B$37:$B$225,0),18))</f>
        <v>0</v>
      </c>
      <c r="S280" s="25">
        <f>IF(ISNA(INDEX($A$37:$T$225,MATCH($B280,$B$37:$B$225,0),19)),"",INDEX($A$37:$T$225,MATCH($B280,$B$37:$B$225,0),19))</f>
        <v>0</v>
      </c>
      <c r="T280" s="25" t="str">
        <f>IF(ISNA(INDEX($A$37:$T$225,MATCH($B280,$B$37:$B$225,0),20)),"",INDEX($A$37:$T$225,MATCH($B280,$B$37:$B$225,0),20))</f>
        <v>DS</v>
      </c>
      <c r="U280" s="100"/>
      <c r="V280" s="71"/>
      <c r="W280" s="71"/>
      <c r="X280" s="71"/>
      <c r="Y280" s="71"/>
      <c r="Z280" s="71"/>
    </row>
    <row r="281" spans="1:26" s="68" customFormat="1" ht="15" x14ac:dyDescent="0.25">
      <c r="A281" s="28" t="str">
        <f>IF(ISNA(INDEX($A$37:$T$225,MATCH($B281,$B$37:$B$225,0),1)),"",INDEX($A$37:$T$225,MATCH($B281,$B$37:$B$225,0),1))</f>
        <v>ULR4418</v>
      </c>
      <c r="B281" s="127" t="s">
        <v>173</v>
      </c>
      <c r="C281" s="127"/>
      <c r="D281" s="127"/>
      <c r="E281" s="127"/>
      <c r="F281" s="127"/>
      <c r="G281" s="127"/>
      <c r="H281" s="127"/>
      <c r="I281" s="127"/>
      <c r="J281" s="16">
        <f>IF(ISNA(INDEX($A$37:$T$225,MATCH($B281,$B$37:$B$225,0),10)),"",INDEX($A$37:$T$225,MATCH($B281,$B$37:$B$225,0),10))</f>
        <v>4</v>
      </c>
      <c r="K281" s="16">
        <f>IF(ISNA(INDEX($A$37:$T$225,MATCH($B281,$B$37:$B$225,0),11)),"",INDEX($A$37:$T$225,MATCH($B281,$B$37:$B$225,0),11))</f>
        <v>2</v>
      </c>
      <c r="L281" s="16">
        <f>IF(ISNA(INDEX($A$37:$T$225,MATCH($B281,$B$37:$B$225,0),12)),"",INDEX($A$37:$T$225,MATCH($B281,$B$37:$B$225,0),12))</f>
        <v>1</v>
      </c>
      <c r="M281" s="16">
        <f>IF(ISNA(INDEX($A$37:$T$225,MATCH($B281,$B$37:$B$225,0),13)),"",INDEX($A$37:$T$225,MATCH($B281,$B$37:$B$225,0),13))</f>
        <v>0</v>
      </c>
      <c r="N281" s="16">
        <f>IF(ISNA(INDEX($A$37:$T$225,MATCH($B281,$B$37:$B$225,0),14)),"",INDEX($A$37:$T$225,MATCH($B281,$B$37:$B$225,0),14))</f>
        <v>3</v>
      </c>
      <c r="O281" s="16">
        <f>IF(ISNA(INDEX($A$37:$T$225,MATCH($B281,$B$37:$B$225,0),15)),"",INDEX($A$37:$T$225,MATCH($B281,$B$37:$B$225,0),15))</f>
        <v>4</v>
      </c>
      <c r="P281" s="16">
        <f>IF(ISNA(INDEX($A$37:$T$225,MATCH($B281,$B$37:$B$225,0),16)),"",INDEX($A$37:$T$225,MATCH($B281,$B$37:$B$225,0),16))</f>
        <v>7</v>
      </c>
      <c r="Q281" s="25" t="str">
        <f>IF(ISNA(INDEX($A$37:$T$225,MATCH($B281,$B$37:$B$225,0),17)),"",INDEX($A$37:$T$225,MATCH($B281,$B$37:$B$225,0),17))</f>
        <v>E</v>
      </c>
      <c r="R281" s="25">
        <f>IF(ISNA(INDEX($A$37:$T$225,MATCH($B281,$B$37:$B$225,0),18)),"",INDEX($A$37:$T$225,MATCH($B281,$B$37:$B$225,0),18))</f>
        <v>0</v>
      </c>
      <c r="S281" s="25">
        <f>IF(ISNA(INDEX($A$37:$T$225,MATCH($B281,$B$37:$B$225,0),19)),"",INDEX($A$37:$T$225,MATCH($B281,$B$37:$B$225,0),19))</f>
        <v>0</v>
      </c>
      <c r="T281" s="25" t="str">
        <f>IF(ISNA(INDEX($A$37:$T$225,MATCH($B281,$B$37:$B$225,0),20)),"",INDEX($A$37:$T$225,MATCH($B281,$B$37:$B$225,0),20))</f>
        <v>DS</v>
      </c>
      <c r="U281" s="100"/>
      <c r="V281" s="71"/>
      <c r="W281" s="71"/>
      <c r="X281" s="71"/>
      <c r="Y281" s="71"/>
      <c r="Z281" s="71"/>
    </row>
    <row r="282" spans="1:26" s="68" customFormat="1" ht="15" x14ac:dyDescent="0.25">
      <c r="A282" s="28" t="str">
        <f>IF(ISNA(INDEX($A$37:$T$225,MATCH($B282,$B$37:$B$225,0),1)),"",INDEX($A$37:$T$225,MATCH($B282,$B$37:$B$225,0),1))</f>
        <v>ULR4419</v>
      </c>
      <c r="B282" s="127" t="s">
        <v>175</v>
      </c>
      <c r="C282" s="127"/>
      <c r="D282" s="127"/>
      <c r="E282" s="127"/>
      <c r="F282" s="127"/>
      <c r="G282" s="127"/>
      <c r="H282" s="127"/>
      <c r="I282" s="127"/>
      <c r="J282" s="16">
        <f>IF(ISNA(INDEX($A$37:$T$225,MATCH($B282,$B$37:$B$225,0),10)),"",INDEX($A$37:$T$225,MATCH($B282,$B$37:$B$225,0),10))</f>
        <v>3</v>
      </c>
      <c r="K282" s="16">
        <f>IF(ISNA(INDEX($A$37:$T$225,MATCH($B282,$B$37:$B$225,0),11)),"",INDEX($A$37:$T$225,MATCH($B282,$B$37:$B$225,0),11))</f>
        <v>0</v>
      </c>
      <c r="L282" s="16">
        <f>IF(ISNA(INDEX($A$37:$T$225,MATCH($B282,$B$37:$B$225,0),12)),"",INDEX($A$37:$T$225,MATCH($B282,$B$37:$B$225,0),12))</f>
        <v>0</v>
      </c>
      <c r="M282" s="16">
        <f>IF(ISNA(INDEX($A$37:$T$225,MATCH($B282,$B$37:$B$225,0),13)),"",INDEX($A$37:$T$225,MATCH($B282,$B$37:$B$225,0),13))</f>
        <v>4</v>
      </c>
      <c r="N282" s="16">
        <f>IF(ISNA(INDEX($A$37:$T$225,MATCH($B282,$B$37:$B$225,0),14)),"",INDEX($A$37:$T$225,MATCH($B282,$B$37:$B$225,0),14))</f>
        <v>4</v>
      </c>
      <c r="O282" s="16">
        <f>IF(ISNA(INDEX($A$37:$T$225,MATCH($B282,$B$37:$B$225,0),15)),"",INDEX($A$37:$T$225,MATCH($B282,$B$37:$B$225,0),15))</f>
        <v>1</v>
      </c>
      <c r="P282" s="16">
        <f>IF(ISNA(INDEX($A$37:$T$225,MATCH($B282,$B$37:$B$225,0),16)),"",INDEX($A$37:$T$225,MATCH($B282,$B$37:$B$225,0),16))</f>
        <v>5</v>
      </c>
      <c r="Q282" s="25">
        <f>IF(ISNA(INDEX($A$37:$T$225,MATCH($B282,$B$37:$B$225,0),17)),"",INDEX($A$37:$T$225,MATCH($B282,$B$37:$B$225,0),17))</f>
        <v>0</v>
      </c>
      <c r="R282" s="25" t="str">
        <f>IF(ISNA(INDEX($A$37:$T$225,MATCH($B282,$B$37:$B$225,0),18)),"",INDEX($A$37:$T$225,MATCH($B282,$B$37:$B$225,0),18))</f>
        <v>C</v>
      </c>
      <c r="S282" s="25">
        <f>IF(ISNA(INDEX($A$37:$T$225,MATCH($B282,$B$37:$B$225,0),19)),"",INDEX($A$37:$T$225,MATCH($B282,$B$37:$B$225,0),19))</f>
        <v>0</v>
      </c>
      <c r="T282" s="25" t="str">
        <f>IF(ISNA(INDEX($A$37:$T$225,MATCH($B282,$B$37:$B$225,0),20)),"",INDEX($A$37:$T$225,MATCH($B282,$B$37:$B$225,0),20))</f>
        <v>DS</v>
      </c>
      <c r="U282" s="100"/>
      <c r="V282" s="71"/>
      <c r="W282" s="71"/>
      <c r="X282" s="71"/>
      <c r="Y282" s="71"/>
      <c r="Z282" s="71"/>
    </row>
    <row r="283" spans="1:26" s="68" customFormat="1" ht="15" x14ac:dyDescent="0.25">
      <c r="A283" s="28" t="str">
        <f>IF(ISNA(INDEX($A$37:$T$225,MATCH($B283,$B$37:$B$225,0),1)),"",INDEX($A$37:$T$225,MATCH($B283,$B$37:$B$225,0),1))</f>
        <v>ULR4521</v>
      </c>
      <c r="B283" s="127" t="s">
        <v>180</v>
      </c>
      <c r="C283" s="127"/>
      <c r="D283" s="127"/>
      <c r="E283" s="127"/>
      <c r="F283" s="127"/>
      <c r="G283" s="127"/>
      <c r="H283" s="127"/>
      <c r="I283" s="127"/>
      <c r="J283" s="16">
        <f>IF(ISNA(INDEX($A$37:$T$225,MATCH($B283,$B$37:$B$225,0),10)),"",INDEX($A$37:$T$225,MATCH($B283,$B$37:$B$225,0),10))</f>
        <v>6</v>
      </c>
      <c r="K283" s="16">
        <f>IF(ISNA(INDEX($A$37:$T$225,MATCH($B283,$B$37:$B$225,0),11)),"",INDEX($A$37:$T$225,MATCH($B283,$B$37:$B$225,0),11))</f>
        <v>2</v>
      </c>
      <c r="L283" s="16">
        <f>IF(ISNA(INDEX($A$37:$T$225,MATCH($B283,$B$37:$B$225,0),12)),"",INDEX($A$37:$T$225,MATCH($B283,$B$37:$B$225,0),12))</f>
        <v>2</v>
      </c>
      <c r="M283" s="16">
        <f>IF(ISNA(INDEX($A$37:$T$225,MATCH($B283,$B$37:$B$225,0),13)),"",INDEX($A$37:$T$225,MATCH($B283,$B$37:$B$225,0),13))</f>
        <v>0</v>
      </c>
      <c r="N283" s="16">
        <f>IF(ISNA(INDEX($A$37:$T$225,MATCH($B283,$B$37:$B$225,0),14)),"",INDEX($A$37:$T$225,MATCH($B283,$B$37:$B$225,0),14))</f>
        <v>4</v>
      </c>
      <c r="O283" s="16">
        <f>IF(ISNA(INDEX($A$37:$T$225,MATCH($B283,$B$37:$B$225,0),15)),"",INDEX($A$37:$T$225,MATCH($B283,$B$37:$B$225,0),15))</f>
        <v>7</v>
      </c>
      <c r="P283" s="16">
        <f>IF(ISNA(INDEX($A$37:$T$225,MATCH($B283,$B$37:$B$225,0),16)),"",INDEX($A$37:$T$225,MATCH($B283,$B$37:$B$225,0),16))</f>
        <v>11</v>
      </c>
      <c r="Q283" s="25" t="str">
        <f>IF(ISNA(INDEX($A$37:$T$225,MATCH($B283,$B$37:$B$225,0),17)),"",INDEX($A$37:$T$225,MATCH($B283,$B$37:$B$225,0),17))</f>
        <v>E</v>
      </c>
      <c r="R283" s="25">
        <f>IF(ISNA(INDEX($A$37:$T$225,MATCH($B283,$B$37:$B$225,0),18)),"",INDEX($A$37:$T$225,MATCH($B283,$B$37:$B$225,0),18))</f>
        <v>0</v>
      </c>
      <c r="S283" s="25">
        <f>IF(ISNA(INDEX($A$37:$T$225,MATCH($B283,$B$37:$B$225,0),19)),"",INDEX($A$37:$T$225,MATCH($B283,$B$37:$B$225,0),19))</f>
        <v>0</v>
      </c>
      <c r="T283" s="25" t="str">
        <f>IF(ISNA(INDEX($A$37:$T$225,MATCH($B283,$B$37:$B$225,0),20)),"",INDEX($A$37:$T$225,MATCH($B283,$B$37:$B$225,0),20))</f>
        <v>DS</v>
      </c>
      <c r="U283" s="100"/>
      <c r="V283" s="71"/>
      <c r="W283" s="71"/>
      <c r="X283" s="71"/>
      <c r="Y283" s="71"/>
      <c r="Z283" s="71"/>
    </row>
    <row r="284" spans="1:26" s="68" customFormat="1" ht="15" x14ac:dyDescent="0.25">
      <c r="A284" s="28" t="str">
        <f>IF(ISNA(INDEX($A$37:$T$225,MATCH($B284,$B$37:$B$225,0),1)),"",INDEX($A$37:$T$225,MATCH($B284,$B$37:$B$225,0),1))</f>
        <v>ULR4522</v>
      </c>
      <c r="B284" s="127" t="s">
        <v>182</v>
      </c>
      <c r="C284" s="127"/>
      <c r="D284" s="127"/>
      <c r="E284" s="127"/>
      <c r="F284" s="127"/>
      <c r="G284" s="127"/>
      <c r="H284" s="127"/>
      <c r="I284" s="127"/>
      <c r="J284" s="16">
        <f>IF(ISNA(INDEX($A$37:$T$225,MATCH($B284,$B$37:$B$225,0),10)),"",INDEX($A$37:$T$225,MATCH($B284,$B$37:$B$225,0),10))</f>
        <v>6</v>
      </c>
      <c r="K284" s="16">
        <f>IF(ISNA(INDEX($A$37:$T$225,MATCH($B284,$B$37:$B$225,0),11)),"",INDEX($A$37:$T$225,MATCH($B284,$B$37:$B$225,0),11))</f>
        <v>2</v>
      </c>
      <c r="L284" s="16">
        <f>IF(ISNA(INDEX($A$37:$T$225,MATCH($B284,$B$37:$B$225,0),12)),"",INDEX($A$37:$T$225,MATCH($B284,$B$37:$B$225,0),12))</f>
        <v>2</v>
      </c>
      <c r="M284" s="16">
        <f>IF(ISNA(INDEX($A$37:$T$225,MATCH($B284,$B$37:$B$225,0),13)),"",INDEX($A$37:$T$225,MATCH($B284,$B$37:$B$225,0),13))</f>
        <v>0</v>
      </c>
      <c r="N284" s="16">
        <f>IF(ISNA(INDEX($A$37:$T$225,MATCH($B284,$B$37:$B$225,0),14)),"",INDEX($A$37:$T$225,MATCH($B284,$B$37:$B$225,0),14))</f>
        <v>4</v>
      </c>
      <c r="O284" s="16">
        <f>IF(ISNA(INDEX($A$37:$T$225,MATCH($B284,$B$37:$B$225,0),15)),"",INDEX($A$37:$T$225,MATCH($B284,$B$37:$B$225,0),15))</f>
        <v>7</v>
      </c>
      <c r="P284" s="16">
        <f>IF(ISNA(INDEX($A$37:$T$225,MATCH($B284,$B$37:$B$225,0),16)),"",INDEX($A$37:$T$225,MATCH($B284,$B$37:$B$225,0),16))</f>
        <v>11</v>
      </c>
      <c r="Q284" s="25" t="str">
        <f>IF(ISNA(INDEX($A$37:$T$225,MATCH($B284,$B$37:$B$225,0),17)),"",INDEX($A$37:$T$225,MATCH($B284,$B$37:$B$225,0),17))</f>
        <v>E</v>
      </c>
      <c r="R284" s="25">
        <f>IF(ISNA(INDEX($A$37:$T$225,MATCH($B284,$B$37:$B$225,0),18)),"",INDEX($A$37:$T$225,MATCH($B284,$B$37:$B$225,0),18))</f>
        <v>0</v>
      </c>
      <c r="S284" s="25">
        <f>IF(ISNA(INDEX($A$37:$T$225,MATCH($B284,$B$37:$B$225,0),19)),"",INDEX($A$37:$T$225,MATCH($B284,$B$37:$B$225,0),19))</f>
        <v>0</v>
      </c>
      <c r="T284" s="25" t="str">
        <f>IF(ISNA(INDEX($A$37:$T$225,MATCH($B284,$B$37:$B$225,0),20)),"",INDEX($A$37:$T$225,MATCH($B284,$B$37:$B$225,0),20))</f>
        <v>DS</v>
      </c>
      <c r="U284" s="100"/>
      <c r="V284" s="71"/>
      <c r="W284" s="71"/>
      <c r="X284" s="71"/>
      <c r="Y284" s="71"/>
      <c r="Z284" s="71"/>
    </row>
    <row r="285" spans="1:26" s="68" customFormat="1" ht="15" x14ac:dyDescent="0.25">
      <c r="A285" s="28" t="str">
        <f>IF(ISNA(INDEX($A$37:$T$225,MATCH($B285,$B$37:$B$225,0),1)),"",INDEX($A$37:$T$225,MATCH($B285,$B$37:$B$225,0),1))</f>
        <v>ULR4523</v>
      </c>
      <c r="B285" s="127" t="s">
        <v>184</v>
      </c>
      <c r="C285" s="127"/>
      <c r="D285" s="127"/>
      <c r="E285" s="127"/>
      <c r="F285" s="127"/>
      <c r="G285" s="127"/>
      <c r="H285" s="127"/>
      <c r="I285" s="127"/>
      <c r="J285" s="16">
        <f>IF(ISNA(INDEX($A$37:$T$225,MATCH($B285,$B$37:$B$225,0),10)),"",INDEX($A$37:$T$225,MATCH($B285,$B$37:$B$225,0),10))</f>
        <v>3</v>
      </c>
      <c r="K285" s="16">
        <f>IF(ISNA(INDEX($A$37:$T$225,MATCH($B285,$B$37:$B$225,0),11)),"",INDEX($A$37:$T$225,MATCH($B285,$B$37:$B$225,0),11))</f>
        <v>0</v>
      </c>
      <c r="L285" s="16">
        <f>IF(ISNA(INDEX($A$37:$T$225,MATCH($B285,$B$37:$B$225,0),12)),"",INDEX($A$37:$T$225,MATCH($B285,$B$37:$B$225,0),12))</f>
        <v>0</v>
      </c>
      <c r="M285" s="16">
        <f>IF(ISNA(INDEX($A$37:$T$225,MATCH($B285,$B$37:$B$225,0),13)),"",INDEX($A$37:$T$225,MATCH($B285,$B$37:$B$225,0),13))</f>
        <v>3</v>
      </c>
      <c r="N285" s="16">
        <f>IF(ISNA(INDEX($A$37:$T$225,MATCH($B285,$B$37:$B$225,0),14)),"",INDEX($A$37:$T$225,MATCH($B285,$B$37:$B$225,0),14))</f>
        <v>3</v>
      </c>
      <c r="O285" s="16">
        <f>IF(ISNA(INDEX($A$37:$T$225,MATCH($B285,$B$37:$B$225,0),15)),"",INDEX($A$37:$T$225,MATCH($B285,$B$37:$B$225,0),15))</f>
        <v>2</v>
      </c>
      <c r="P285" s="16">
        <f>IF(ISNA(INDEX($A$37:$T$225,MATCH($B285,$B$37:$B$225,0),16)),"",INDEX($A$37:$T$225,MATCH($B285,$B$37:$B$225,0),16))</f>
        <v>5</v>
      </c>
      <c r="Q285" s="25">
        <f>IF(ISNA(INDEX($A$37:$T$225,MATCH($B285,$B$37:$B$225,0),17)),"",INDEX($A$37:$T$225,MATCH($B285,$B$37:$B$225,0),17))</f>
        <v>0</v>
      </c>
      <c r="R285" s="25" t="str">
        <f>IF(ISNA(INDEX($A$37:$T$225,MATCH($B285,$B$37:$B$225,0),18)),"",INDEX($A$37:$T$225,MATCH($B285,$B$37:$B$225,0),18))</f>
        <v>C</v>
      </c>
      <c r="S285" s="25">
        <f>IF(ISNA(INDEX($A$37:$T$225,MATCH($B285,$B$37:$B$225,0),19)),"",INDEX($A$37:$T$225,MATCH($B285,$B$37:$B$225,0),19))</f>
        <v>0</v>
      </c>
      <c r="T285" s="25" t="str">
        <f>IF(ISNA(INDEX($A$37:$T$225,MATCH($B285,$B$37:$B$225,0),20)),"",INDEX($A$37:$T$225,MATCH($B285,$B$37:$B$225,0),20))</f>
        <v>DS</v>
      </c>
      <c r="U285" s="100"/>
      <c r="V285" s="71"/>
      <c r="W285" s="71"/>
      <c r="X285" s="71"/>
      <c r="Y285" s="71"/>
      <c r="Z285" s="71"/>
    </row>
    <row r="286" spans="1:26" s="68" customFormat="1" ht="15" x14ac:dyDescent="0.25">
      <c r="A286" s="28" t="str">
        <f>IF(ISNA(INDEX($A$37:$T$225,MATCH($B286,$B$37:$B$225,0),1)),"",INDEX($A$37:$T$225,MATCH($B286,$B$37:$B$225,0),1))</f>
        <v>ULR4312</v>
      </c>
      <c r="B286" s="127" t="s">
        <v>160</v>
      </c>
      <c r="C286" s="127"/>
      <c r="D286" s="127"/>
      <c r="E286" s="127"/>
      <c r="F286" s="127"/>
      <c r="G286" s="127"/>
      <c r="H286" s="127"/>
      <c r="I286" s="127"/>
      <c r="J286" s="16">
        <f>IF(ISNA(INDEX($A$37:$T$225,MATCH($B286,$B$37:$B$225,0),10)),"",INDEX($A$37:$T$225,MATCH($B286,$B$37:$B$225,0),10))</f>
        <v>6</v>
      </c>
      <c r="K286" s="16">
        <f>IF(ISNA(INDEX($A$37:$T$225,MATCH($B286,$B$37:$B$225,0),11)),"",INDEX($A$37:$T$225,MATCH($B286,$B$37:$B$225,0),11))</f>
        <v>2</v>
      </c>
      <c r="L286" s="16">
        <f>IF(ISNA(INDEX($A$37:$T$225,MATCH($B286,$B$37:$B$225,0),12)),"",INDEX($A$37:$T$225,MATCH($B286,$B$37:$B$225,0),12))</f>
        <v>2</v>
      </c>
      <c r="M286" s="16">
        <f>IF(ISNA(INDEX($A$37:$T$225,MATCH($B286,$B$37:$B$225,0),13)),"",INDEX($A$37:$T$225,MATCH($B286,$B$37:$B$225,0),13))</f>
        <v>0</v>
      </c>
      <c r="N286" s="16">
        <f>IF(ISNA(INDEX($A$37:$T$225,MATCH($B286,$B$37:$B$225,0),14)),"",INDEX($A$37:$T$225,MATCH($B286,$B$37:$B$225,0),14))</f>
        <v>4</v>
      </c>
      <c r="O286" s="16">
        <f>IF(ISNA(INDEX($A$37:$T$225,MATCH($B286,$B$37:$B$225,0),15)),"",INDEX($A$37:$T$225,MATCH($B286,$B$37:$B$225,0),15))</f>
        <v>7</v>
      </c>
      <c r="P286" s="16">
        <f>IF(ISNA(INDEX($A$37:$T$225,MATCH($B286,$B$37:$B$225,0),16)),"",INDEX($A$37:$T$225,MATCH($B286,$B$37:$B$225,0),16))</f>
        <v>11</v>
      </c>
      <c r="Q286" s="25" t="str">
        <f>IF(ISNA(INDEX($A$37:$T$225,MATCH($B286,$B$37:$B$225,0),17)),"",INDEX($A$37:$T$225,MATCH($B286,$B$37:$B$225,0),17))</f>
        <v>E</v>
      </c>
      <c r="R286" s="25">
        <f>IF(ISNA(INDEX($A$37:$T$225,MATCH($B286,$B$37:$B$225,0),18)),"",INDEX($A$37:$T$225,MATCH($B286,$B$37:$B$225,0),18))</f>
        <v>0</v>
      </c>
      <c r="S286" s="25">
        <f>IF(ISNA(INDEX($A$37:$T$225,MATCH($B286,$B$37:$B$225,0),19)),"",INDEX($A$37:$T$225,MATCH($B286,$B$37:$B$225,0),19))</f>
        <v>0</v>
      </c>
      <c r="T286" s="25" t="str">
        <f>IF(ISNA(INDEX($A$37:$T$225,MATCH($B286,$B$37:$B$225,0),20)),"",INDEX($A$37:$T$225,MATCH($B286,$B$37:$B$225,0),20))</f>
        <v>DS</v>
      </c>
      <c r="U286" s="100"/>
      <c r="V286" s="71"/>
      <c r="W286" s="71"/>
      <c r="X286" s="71"/>
      <c r="Y286" s="71"/>
      <c r="Z286" s="71"/>
    </row>
    <row r="287" spans="1:26" s="68" customFormat="1" ht="15" x14ac:dyDescent="0.25">
      <c r="A287" s="28" t="str">
        <f>IF(ISNA(INDEX($A$37:$T$225,MATCH($B287,$B$37:$B$225,0),1)),"",INDEX($A$37:$T$225,MATCH($B287,$B$37:$B$225,0),1))</f>
        <v>ULR4513</v>
      </c>
      <c r="B287" s="127" t="s">
        <v>178</v>
      </c>
      <c r="C287" s="127"/>
      <c r="D287" s="127"/>
      <c r="E287" s="127"/>
      <c r="F287" s="127"/>
      <c r="G287" s="127"/>
      <c r="H287" s="127"/>
      <c r="I287" s="127"/>
      <c r="J287" s="16">
        <f>IF(ISNA(INDEX($A$37:$T$225,MATCH($B287,$B$37:$B$225,0),10)),"",INDEX($A$37:$T$225,MATCH($B287,$B$37:$B$225,0),10))</f>
        <v>5</v>
      </c>
      <c r="K287" s="16">
        <f>IF(ISNA(INDEX($A$37:$T$225,MATCH($B287,$B$37:$B$225,0),11)),"",INDEX($A$37:$T$225,MATCH($B287,$B$37:$B$225,0),11))</f>
        <v>2</v>
      </c>
      <c r="L287" s="16">
        <f>IF(ISNA(INDEX($A$37:$T$225,MATCH($B287,$B$37:$B$225,0),12)),"",INDEX($A$37:$T$225,MATCH($B287,$B$37:$B$225,0),12))</f>
        <v>2</v>
      </c>
      <c r="M287" s="16">
        <f>IF(ISNA(INDEX($A$37:$T$225,MATCH($B287,$B$37:$B$225,0),13)),"",INDEX($A$37:$T$225,MATCH($B287,$B$37:$B$225,0),13))</f>
        <v>0</v>
      </c>
      <c r="N287" s="16">
        <f>IF(ISNA(INDEX($A$37:$T$225,MATCH($B287,$B$37:$B$225,0),14)),"",INDEX($A$37:$T$225,MATCH($B287,$B$37:$B$225,0),14))</f>
        <v>4</v>
      </c>
      <c r="O287" s="16">
        <f>IF(ISNA(INDEX($A$37:$T$225,MATCH($B287,$B$37:$B$225,0),15)),"",INDEX($A$37:$T$225,MATCH($B287,$B$37:$B$225,0),15))</f>
        <v>5</v>
      </c>
      <c r="P287" s="16">
        <f>IF(ISNA(INDEX($A$37:$T$225,MATCH($B287,$B$37:$B$225,0),16)),"",INDEX($A$37:$T$225,MATCH($B287,$B$37:$B$225,0),16))</f>
        <v>9</v>
      </c>
      <c r="Q287" s="25" t="str">
        <f>IF(ISNA(INDEX($A$37:$T$225,MATCH($B287,$B$37:$B$225,0),17)),"",INDEX($A$37:$T$225,MATCH($B287,$B$37:$B$225,0),17))</f>
        <v>E</v>
      </c>
      <c r="R287" s="25">
        <f>IF(ISNA(INDEX($A$37:$T$225,MATCH($B287,$B$37:$B$225,0),18)),"",INDEX($A$37:$T$225,MATCH($B287,$B$37:$B$225,0),18))</f>
        <v>0</v>
      </c>
      <c r="S287" s="25">
        <f>IF(ISNA(INDEX($A$37:$T$225,MATCH($B287,$B$37:$B$225,0),19)),"",INDEX($A$37:$T$225,MATCH($B287,$B$37:$B$225,0),19))</f>
        <v>0</v>
      </c>
      <c r="T287" s="25" t="str">
        <f>IF(ISNA(INDEX($A$37:$T$225,MATCH($B287,$B$37:$B$225,0),20)),"",INDEX($A$37:$T$225,MATCH($B287,$B$37:$B$225,0),20))</f>
        <v>DS</v>
      </c>
      <c r="U287" s="100"/>
      <c r="V287" s="71"/>
      <c r="W287" s="71"/>
      <c r="X287" s="71"/>
      <c r="Y287" s="71"/>
      <c r="Z287" s="71"/>
    </row>
    <row r="288" spans="1:26" s="68" customFormat="1" ht="15" x14ac:dyDescent="0.25">
      <c r="A288" s="28" t="str">
        <f>IF(ISNA(INDEX($A$37:$T$225,MATCH($B288,$B$37:$B$225,0),1)),"",INDEX($A$37:$T$225,MATCH($B288,$B$37:$B$225,0),1))</f>
        <v>MLX0001</v>
      </c>
      <c r="B288" s="127" t="s">
        <v>104</v>
      </c>
      <c r="C288" s="127"/>
      <c r="D288" s="127"/>
      <c r="E288" s="127"/>
      <c r="F288" s="127"/>
      <c r="G288" s="127"/>
      <c r="H288" s="127"/>
      <c r="I288" s="127"/>
      <c r="J288" s="16">
        <v>5</v>
      </c>
      <c r="K288" s="16">
        <v>2</v>
      </c>
      <c r="L288" s="16">
        <v>2</v>
      </c>
      <c r="M288" s="16">
        <f>IF(ISNA(INDEX($A$37:$T$225,MATCH($B288,$B$37:$B$225,0),13)),"",INDEX($A$37:$T$225,MATCH($B288,$B$37:$B$225,0),13))</f>
        <v>0</v>
      </c>
      <c r="N288" s="16">
        <f>IF(ISNA(INDEX($A$37:$T$225,MATCH($B288,$B$37:$B$225,0),14)),"",INDEX($A$37:$T$225,MATCH($B288,$B$37:$B$225,0),14))</f>
        <v>0</v>
      </c>
      <c r="O288" s="16">
        <f>IF(ISNA(INDEX($A$37:$T$225,MATCH($B288,$B$37:$B$225,0),15)),"",INDEX($A$37:$T$225,MATCH($B288,$B$37:$B$225,0),15))</f>
        <v>0</v>
      </c>
      <c r="P288" s="16">
        <f>IF(ISNA(INDEX($A$37:$T$225,MATCH($B288,$B$37:$B$225,0),16)),"",INDEX($A$37:$T$225,MATCH($B288,$B$37:$B$225,0),16))</f>
        <v>0</v>
      </c>
      <c r="Q288" s="25" t="str">
        <f>IF(ISNA(INDEX($A$37:$T$225,MATCH($B288,$B$37:$B$225,0),17)),"",INDEX($A$37:$T$225,MATCH($B288,$B$37:$B$225,0),17))</f>
        <v>E</v>
      </c>
      <c r="R288" s="25">
        <f>IF(ISNA(INDEX($A$37:$T$225,MATCH($B288,$B$37:$B$225,0),18)),"",INDEX($A$37:$T$225,MATCH($B288,$B$37:$B$225,0),18))</f>
        <v>0</v>
      </c>
      <c r="S288" s="25">
        <f>IF(ISNA(INDEX($A$37:$T$225,MATCH($B288,$B$37:$B$225,0),19)),"",INDEX($A$37:$T$225,MATCH($B288,$B$37:$B$225,0),19))</f>
        <v>0</v>
      </c>
      <c r="T288" s="25" t="s">
        <v>41</v>
      </c>
      <c r="U288" s="100"/>
      <c r="V288" s="71"/>
      <c r="W288" s="71"/>
      <c r="X288" s="71"/>
      <c r="Y288" s="71"/>
      <c r="Z288" s="71"/>
    </row>
    <row r="289" spans="1:26" s="68" customFormat="1" ht="15" x14ac:dyDescent="0.25">
      <c r="A289" s="28" t="str">
        <f>IF(ISNA(INDEX($A$37:$T$225,MATCH($B289,$B$37:$B$225,0),1)),"",INDEX($A$37:$T$225,MATCH($B289,$B$37:$B$225,0),1))</f>
        <v>MLX0002</v>
      </c>
      <c r="B289" s="127" t="s">
        <v>105</v>
      </c>
      <c r="C289" s="127"/>
      <c r="D289" s="127"/>
      <c r="E289" s="127"/>
      <c r="F289" s="127"/>
      <c r="G289" s="127"/>
      <c r="H289" s="127"/>
      <c r="I289" s="127"/>
      <c r="J289" s="16">
        <v>5</v>
      </c>
      <c r="K289" s="16">
        <v>2</v>
      </c>
      <c r="L289" s="16">
        <v>2</v>
      </c>
      <c r="M289" s="16">
        <f>IF(ISNA(INDEX($A$37:$T$225,MATCH($B289,$B$37:$B$225,0),13)),"",INDEX($A$37:$T$225,MATCH($B289,$B$37:$B$225,0),13))</f>
        <v>0</v>
      </c>
      <c r="N289" s="16">
        <f>IF(ISNA(INDEX($A$37:$T$225,MATCH($B289,$B$37:$B$225,0),14)),"",INDEX($A$37:$T$225,MATCH($B289,$B$37:$B$225,0),14))</f>
        <v>0</v>
      </c>
      <c r="O289" s="16">
        <f>IF(ISNA(INDEX($A$37:$T$225,MATCH($B289,$B$37:$B$225,0),15)),"",INDEX($A$37:$T$225,MATCH($B289,$B$37:$B$225,0),15))</f>
        <v>0</v>
      </c>
      <c r="P289" s="16">
        <f>IF(ISNA(INDEX($A$37:$T$225,MATCH($B289,$B$37:$B$225,0),16)),"",INDEX($A$37:$T$225,MATCH($B289,$B$37:$B$225,0),16))</f>
        <v>0</v>
      </c>
      <c r="Q289" s="25">
        <f>IF(ISNA(INDEX($A$37:$T$225,MATCH($B289,$B$37:$B$225,0),17)),"",INDEX($A$37:$T$225,MATCH($B289,$B$37:$B$225,0),17))</f>
        <v>0</v>
      </c>
      <c r="R289" s="25" t="str">
        <f>IF(ISNA(INDEX($A$37:$T$225,MATCH($B289,$B$37:$B$225,0),18)),"",INDEX($A$37:$T$225,MATCH($B289,$B$37:$B$225,0),18))</f>
        <v>C</v>
      </c>
      <c r="S289" s="25">
        <f>IF(ISNA(INDEX($A$37:$T$225,MATCH($B289,$B$37:$B$225,0),19)),"",INDEX($A$37:$T$225,MATCH($B289,$B$37:$B$225,0),19))</f>
        <v>0</v>
      </c>
      <c r="T289" s="25" t="s">
        <v>41</v>
      </c>
      <c r="U289" s="100"/>
      <c r="V289" s="71"/>
      <c r="W289" s="71"/>
      <c r="X289" s="71"/>
      <c r="Y289" s="71"/>
      <c r="Z289" s="71"/>
    </row>
    <row r="290" spans="1:26" ht="15" x14ac:dyDescent="0.25">
      <c r="A290" s="28" t="str">
        <f>IF(ISNA(INDEX($A$37:$T$225,MATCH($B290,$B$37:$B$225,0),1)),"",INDEX($A$37:$T$225,MATCH($B290,$B$37:$B$225,0),1))</f>
        <v>ULX0002</v>
      </c>
      <c r="B290" s="127" t="s">
        <v>108</v>
      </c>
      <c r="C290" s="127"/>
      <c r="D290" s="127"/>
      <c r="E290" s="127"/>
      <c r="F290" s="127"/>
      <c r="G290" s="127"/>
      <c r="H290" s="127"/>
      <c r="I290" s="127"/>
      <c r="J290" s="16">
        <f>IF(ISNA(INDEX($A$37:$T$225,MATCH($B290,$B$37:$B$225,0),10)),"",INDEX($A$37:$T$225,MATCH($B290,$B$37:$B$225,0),10))</f>
        <v>5</v>
      </c>
      <c r="K290" s="16">
        <f>IF(ISNA(INDEX($A$37:$T$225,MATCH($B290,$B$37:$B$225,0),11)),"",INDEX($A$37:$T$225,MATCH($B290,$B$37:$B$225,0),11))</f>
        <v>2</v>
      </c>
      <c r="L290" s="16">
        <f>IF(ISNA(INDEX($A$37:$T$225,MATCH($B290,$B$37:$B$225,0),12)),"",INDEX($A$37:$T$225,MATCH($B290,$B$37:$B$225,0),12))</f>
        <v>2</v>
      </c>
      <c r="M290" s="16">
        <f>IF(ISNA(INDEX($A$37:$T$225,MATCH($B290,$B$37:$B$225,0),13)),"",INDEX($A$37:$T$225,MATCH($B290,$B$37:$B$225,0),13))</f>
        <v>0</v>
      </c>
      <c r="N290" s="16">
        <f>IF(ISNA(INDEX($A$37:$T$225,MATCH($B290,$B$37:$B$225,0),14)),"",INDEX($A$37:$T$225,MATCH($B290,$B$37:$B$225,0),14))</f>
        <v>4</v>
      </c>
      <c r="O290" s="16">
        <f>IF(ISNA(INDEX($A$37:$T$225,MATCH($B290,$B$37:$B$225,0),15)),"",INDEX($A$37:$T$225,MATCH($B290,$B$37:$B$225,0),15))</f>
        <v>5</v>
      </c>
      <c r="P290" s="16">
        <f>IF(ISNA(INDEX($A$37:$T$225,MATCH($B290,$B$37:$B$225,0),16)),"",INDEX($A$37:$T$225,MATCH($B290,$B$37:$B$225,0),16))</f>
        <v>9</v>
      </c>
      <c r="Q290" s="25">
        <f>IF(ISNA(INDEX($A$37:$T$225,MATCH($B290,$B$37:$B$225,0),17)),"",INDEX($A$37:$T$225,MATCH($B290,$B$37:$B$225,0),17))</f>
        <v>0</v>
      </c>
      <c r="R290" s="25" t="str">
        <f>IF(ISNA(INDEX($A$37:$T$225,MATCH($B290,$B$37:$B$225,0),18)),"",INDEX($A$37:$T$225,MATCH($B290,$B$37:$B$225,0),18))</f>
        <v>C</v>
      </c>
      <c r="S290" s="25">
        <f>IF(ISNA(INDEX($A$37:$T$225,MATCH($B290,$B$37:$B$225,0),19)),"",INDEX($A$37:$T$225,MATCH($B290,$B$37:$B$225,0),19))</f>
        <v>0</v>
      </c>
      <c r="T290" s="25" t="str">
        <f>IF(ISNA(INDEX($A$37:$T$225,MATCH($B290,$B$37:$B$225,0),20)),"",INDEX($A$37:$T$225,MATCH($B290,$B$37:$B$225,0),20))</f>
        <v>DS</v>
      </c>
      <c r="U290" s="100"/>
      <c r="V290" s="71"/>
      <c r="W290" s="71"/>
      <c r="X290" s="71"/>
      <c r="Y290" s="71"/>
      <c r="Z290" s="71"/>
    </row>
    <row r="291" spans="1:26" ht="15" x14ac:dyDescent="0.25">
      <c r="A291" s="28" t="str">
        <f>IF(ISNA(INDEX($A$37:$T$225,MATCH($B291,$B$37:$B$225,0),1)),"",INDEX($A$37:$T$225,MATCH($B291,$B$37:$B$225,0),1))</f>
        <v>ULX0003</v>
      </c>
      <c r="B291" s="127" t="s">
        <v>109</v>
      </c>
      <c r="C291" s="127"/>
      <c r="D291" s="127"/>
      <c r="E291" s="127"/>
      <c r="F291" s="127"/>
      <c r="G291" s="127"/>
      <c r="H291" s="127"/>
      <c r="I291" s="127"/>
      <c r="J291" s="16">
        <f>IF(ISNA(INDEX($A$37:$T$225,MATCH($B291,$B$37:$B$225,0),10)),"",INDEX($A$37:$T$225,MATCH($B291,$B$37:$B$225,0),10))</f>
        <v>5</v>
      </c>
      <c r="K291" s="16">
        <f>IF(ISNA(INDEX($A$37:$T$225,MATCH($B291,$B$37:$B$225,0),11)),"",INDEX($A$37:$T$225,MATCH($B291,$B$37:$B$225,0),11))</f>
        <v>2</v>
      </c>
      <c r="L291" s="16">
        <f>IF(ISNA(INDEX($A$37:$T$225,MATCH($B291,$B$37:$B$225,0),12)),"",INDEX($A$37:$T$225,MATCH($B291,$B$37:$B$225,0),12))</f>
        <v>2</v>
      </c>
      <c r="M291" s="16">
        <f>IF(ISNA(INDEX($A$37:$T$225,MATCH($B291,$B$37:$B$225,0),13)),"",INDEX($A$37:$T$225,MATCH($B291,$B$37:$B$225,0),13))</f>
        <v>0</v>
      </c>
      <c r="N291" s="16">
        <f>IF(ISNA(INDEX($A$37:$T$225,MATCH($B291,$B$37:$B$225,0),14)),"",INDEX($A$37:$T$225,MATCH($B291,$B$37:$B$225,0),14))</f>
        <v>4</v>
      </c>
      <c r="O291" s="16">
        <f>IF(ISNA(INDEX($A$37:$T$225,MATCH($B291,$B$37:$B$225,0),15)),"",INDEX($A$37:$T$225,MATCH($B291,$B$37:$B$225,0),15))</f>
        <v>5</v>
      </c>
      <c r="P291" s="16">
        <f>IF(ISNA(INDEX($A$37:$T$225,MATCH($B291,$B$37:$B$225,0),16)),"",INDEX($A$37:$T$225,MATCH($B291,$B$37:$B$225,0),16))</f>
        <v>9</v>
      </c>
      <c r="Q291" s="25">
        <f>IF(ISNA(INDEX($A$37:$T$225,MATCH($B291,$B$37:$B$225,0),17)),"",INDEX($A$37:$T$225,MATCH($B291,$B$37:$B$225,0),17))</f>
        <v>0</v>
      </c>
      <c r="R291" s="25" t="str">
        <f>IF(ISNA(INDEX($A$37:$T$225,MATCH($B291,$B$37:$B$225,0),18)),"",INDEX($A$37:$T$225,MATCH($B291,$B$37:$B$225,0),18))</f>
        <v>C</v>
      </c>
      <c r="S291" s="25">
        <f>IF(ISNA(INDEX($A$37:$T$225,MATCH($B291,$B$37:$B$225,0),19)),"",INDEX($A$37:$T$225,MATCH($B291,$B$37:$B$225,0),19))</f>
        <v>0</v>
      </c>
      <c r="T291" s="25" t="str">
        <f>IF(ISNA(INDEX($A$37:$T$225,MATCH($B291,$B$37:$B$225,0),20)),"",INDEX($A$37:$T$225,MATCH($B291,$B$37:$B$225,0),20))</f>
        <v>DS</v>
      </c>
      <c r="U291" s="100"/>
      <c r="V291" s="71"/>
      <c r="W291" s="71"/>
      <c r="X291" s="71"/>
      <c r="Y291" s="71"/>
      <c r="Z291" s="71"/>
    </row>
    <row r="292" spans="1:26" s="110" customFormat="1" ht="15" x14ac:dyDescent="0.25">
      <c r="A292" s="28" t="str">
        <f>IF(ISNA(INDEX($A$37:$T$225,MATCH($B292,$B$37:$B$225,0),1)),"",INDEX($A$37:$T$225,MATCH($B292,$B$37:$B$225,0),1))</f>
        <v>ULX0003</v>
      </c>
      <c r="B292" s="127" t="s">
        <v>110</v>
      </c>
      <c r="C292" s="127"/>
      <c r="D292" s="127"/>
      <c r="E292" s="127"/>
      <c r="F292" s="127"/>
      <c r="G292" s="127"/>
      <c r="H292" s="127"/>
      <c r="I292" s="127"/>
      <c r="J292" s="16">
        <f>IF(ISNA(INDEX($A$37:$T$225,MATCH($B292,$B$37:$B$225,0),10)),"",INDEX($A$37:$T$225,MATCH($B292,$B$37:$B$225,0),10))</f>
        <v>5</v>
      </c>
      <c r="K292" s="16">
        <f>IF(ISNA(INDEX($A$37:$T$225,MATCH($B292,$B$37:$B$225,0),11)),"",INDEX($A$37:$T$225,MATCH($B292,$B$37:$B$225,0),11))</f>
        <v>2</v>
      </c>
      <c r="L292" s="16">
        <f>IF(ISNA(INDEX($A$37:$T$225,MATCH($B292,$B$37:$B$225,0),12)),"",INDEX($A$37:$T$225,MATCH($B292,$B$37:$B$225,0),12))</f>
        <v>2</v>
      </c>
      <c r="M292" s="16">
        <f>IF(ISNA(INDEX($A$37:$T$225,MATCH($B292,$B$37:$B$225,0),13)),"",INDEX($A$37:$T$225,MATCH($B292,$B$37:$B$225,0),13))</f>
        <v>0</v>
      </c>
      <c r="N292" s="16">
        <f>IF(ISNA(INDEX($A$37:$T$225,MATCH($B292,$B$37:$B$225,0),14)),"",INDEX($A$37:$T$225,MATCH($B292,$B$37:$B$225,0),14))</f>
        <v>4</v>
      </c>
      <c r="O292" s="16">
        <f>IF(ISNA(INDEX($A$37:$T$225,MATCH($B292,$B$37:$B$225,0),15)),"",INDEX($A$37:$T$225,MATCH($B292,$B$37:$B$225,0),15))</f>
        <v>5</v>
      </c>
      <c r="P292" s="16">
        <f>IF(ISNA(INDEX($A$37:$T$225,MATCH($B292,$B$37:$B$225,0),16)),"",INDEX($A$37:$T$225,MATCH($B292,$B$37:$B$225,0),16))</f>
        <v>9</v>
      </c>
      <c r="Q292" s="25">
        <f>IF(ISNA(INDEX($A$37:$T$225,MATCH($B292,$B$37:$B$225,0),17)),"",INDEX($A$37:$T$225,MATCH($B292,$B$37:$B$225,0),17))</f>
        <v>0</v>
      </c>
      <c r="R292" s="25" t="str">
        <f>IF(ISNA(INDEX($A$37:$T$225,MATCH($B292,$B$37:$B$225,0),18)),"",INDEX($A$37:$T$225,MATCH($B292,$B$37:$B$225,0),18))</f>
        <v>C</v>
      </c>
      <c r="S292" s="25">
        <f>IF(ISNA(INDEX($A$37:$T$225,MATCH($B292,$B$37:$B$225,0),19)),"",INDEX($A$37:$T$225,MATCH($B292,$B$37:$B$225,0),19))</f>
        <v>0</v>
      </c>
      <c r="T292" s="25" t="str">
        <f>IF(ISNA(INDEX($A$37:$T$225,MATCH($B292,$B$37:$B$225,0),20)),"",INDEX($A$37:$T$225,MATCH($B292,$B$37:$B$225,0),20))</f>
        <v>DS</v>
      </c>
      <c r="U292" s="100"/>
      <c r="V292" s="71"/>
      <c r="W292" s="71"/>
      <c r="X292" s="71"/>
      <c r="Y292" s="71"/>
      <c r="Z292" s="71"/>
    </row>
    <row r="293" spans="1:26" s="110" customFormat="1" ht="15" hidden="1" x14ac:dyDescent="0.25">
      <c r="A293" s="28" t="str">
        <f>IF(ISNA(INDEX($A$37:$T$225,MATCH($B293,$B$37:$B$225,0),1)),"",INDEX($A$37:$T$225,MATCH($B293,$B$37:$B$225,0),1))</f>
        <v/>
      </c>
      <c r="B293" s="127"/>
      <c r="C293" s="127"/>
      <c r="D293" s="127"/>
      <c r="E293" s="127"/>
      <c r="F293" s="127"/>
      <c r="G293" s="127"/>
      <c r="H293" s="127"/>
      <c r="I293" s="127"/>
      <c r="J293" s="16" t="str">
        <f>IF(ISNA(INDEX($A$37:$T$225,MATCH($B293,$B$37:$B$225,0),10)),"",INDEX($A$37:$T$225,MATCH($B293,$B$37:$B$225,0),10))</f>
        <v/>
      </c>
      <c r="K293" s="16" t="str">
        <f>IF(ISNA(INDEX($A$37:$T$225,MATCH($B293,$B$37:$B$225,0),11)),"",INDEX($A$37:$T$225,MATCH($B293,$B$37:$B$225,0),11))</f>
        <v/>
      </c>
      <c r="L293" s="16" t="str">
        <f>IF(ISNA(INDEX($A$37:$T$225,MATCH($B293,$B$37:$B$225,0),12)),"",INDEX($A$37:$T$225,MATCH($B293,$B$37:$B$225,0),12))</f>
        <v/>
      </c>
      <c r="M293" s="16" t="str">
        <f>IF(ISNA(INDEX($A$37:$T$225,MATCH($B293,$B$37:$B$225,0),13)),"",INDEX($A$37:$T$225,MATCH($B293,$B$37:$B$225,0),13))</f>
        <v/>
      </c>
      <c r="N293" s="16" t="str">
        <f>IF(ISNA(INDEX($A$37:$T$225,MATCH($B293,$B$37:$B$225,0),14)),"",INDEX($A$37:$T$225,MATCH($B293,$B$37:$B$225,0),14))</f>
        <v/>
      </c>
      <c r="O293" s="16" t="str">
        <f>IF(ISNA(INDEX($A$37:$T$225,MATCH($B293,$B$37:$B$225,0),15)),"",INDEX($A$37:$T$225,MATCH($B293,$B$37:$B$225,0),15))</f>
        <v/>
      </c>
      <c r="P293" s="16" t="str">
        <f>IF(ISNA(INDEX($A$37:$T$225,MATCH($B293,$B$37:$B$225,0),16)),"",INDEX($A$37:$T$225,MATCH($B293,$B$37:$B$225,0),16))</f>
        <v/>
      </c>
      <c r="Q293" s="25" t="str">
        <f>IF(ISNA(INDEX($A$37:$T$225,MATCH($B293,$B$37:$B$225,0),17)),"",INDEX($A$37:$T$225,MATCH($B293,$B$37:$B$225,0),17))</f>
        <v/>
      </c>
      <c r="R293" s="25" t="str">
        <f>IF(ISNA(INDEX($A$37:$T$225,MATCH($B293,$B$37:$B$225,0),18)),"",INDEX($A$37:$T$225,MATCH($B293,$B$37:$B$225,0),18))</f>
        <v/>
      </c>
      <c r="S293" s="25" t="str">
        <f>IF(ISNA(INDEX($A$37:$T$225,MATCH($B293,$B$37:$B$225,0),19)),"",INDEX($A$37:$T$225,MATCH($B293,$B$37:$B$225,0),19))</f>
        <v/>
      </c>
      <c r="T293" s="25" t="str">
        <f>IF(ISNA(INDEX($A$37:$T$225,MATCH($B293,$B$37:$B$225,0),20)),"",INDEX($A$37:$T$225,MATCH($B293,$B$37:$B$225,0),20))</f>
        <v/>
      </c>
      <c r="U293" s="100"/>
      <c r="V293" s="71"/>
      <c r="W293" s="71"/>
      <c r="X293" s="71"/>
      <c r="Y293" s="71"/>
      <c r="Z293" s="71"/>
    </row>
    <row r="294" spans="1:26" s="110" customFormat="1" ht="15" hidden="1" x14ac:dyDescent="0.25">
      <c r="A294" s="28" t="str">
        <f>IF(ISNA(INDEX($A$37:$T$225,MATCH($B294,$B$37:$B$225,0),1)),"",INDEX($A$37:$T$225,MATCH($B294,$B$37:$B$225,0),1))</f>
        <v/>
      </c>
      <c r="B294" s="127"/>
      <c r="C294" s="127"/>
      <c r="D294" s="127"/>
      <c r="E294" s="127"/>
      <c r="F294" s="127"/>
      <c r="G294" s="127"/>
      <c r="H294" s="127"/>
      <c r="I294" s="127"/>
      <c r="J294" s="16" t="str">
        <f>IF(ISNA(INDEX($A$37:$T$225,MATCH($B294,$B$37:$B$225,0),10)),"",INDEX($A$37:$T$225,MATCH($B294,$B$37:$B$225,0),10))</f>
        <v/>
      </c>
      <c r="K294" s="16" t="str">
        <f>IF(ISNA(INDEX($A$37:$T$225,MATCH($B294,$B$37:$B$225,0),11)),"",INDEX($A$37:$T$225,MATCH($B294,$B$37:$B$225,0),11))</f>
        <v/>
      </c>
      <c r="L294" s="16" t="str">
        <f>IF(ISNA(INDEX($A$37:$T$225,MATCH($B294,$B$37:$B$225,0),12)),"",INDEX($A$37:$T$225,MATCH($B294,$B$37:$B$225,0),12))</f>
        <v/>
      </c>
      <c r="M294" s="16" t="str">
        <f>IF(ISNA(INDEX($A$37:$T$225,MATCH($B294,$B$37:$B$225,0),13)),"",INDEX($A$37:$T$225,MATCH($B294,$B$37:$B$225,0),13))</f>
        <v/>
      </c>
      <c r="N294" s="16" t="str">
        <f>IF(ISNA(INDEX($A$37:$T$225,MATCH($B294,$B$37:$B$225,0),14)),"",INDEX($A$37:$T$225,MATCH($B294,$B$37:$B$225,0),14))</f>
        <v/>
      </c>
      <c r="O294" s="16" t="str">
        <f>IF(ISNA(INDEX($A$37:$T$225,MATCH($B294,$B$37:$B$225,0),15)),"",INDEX($A$37:$T$225,MATCH($B294,$B$37:$B$225,0),15))</f>
        <v/>
      </c>
      <c r="P294" s="16" t="str">
        <f>IF(ISNA(INDEX($A$37:$T$225,MATCH($B294,$B$37:$B$225,0),16)),"",INDEX($A$37:$T$225,MATCH($B294,$B$37:$B$225,0),16))</f>
        <v/>
      </c>
      <c r="Q294" s="25" t="str">
        <f>IF(ISNA(INDEX($A$37:$T$225,MATCH($B294,$B$37:$B$225,0),17)),"",INDEX($A$37:$T$225,MATCH($B294,$B$37:$B$225,0),17))</f>
        <v/>
      </c>
      <c r="R294" s="25" t="str">
        <f>IF(ISNA(INDEX($A$37:$T$225,MATCH($B294,$B$37:$B$225,0),18)),"",INDEX($A$37:$T$225,MATCH($B294,$B$37:$B$225,0),18))</f>
        <v/>
      </c>
      <c r="S294" s="25" t="str">
        <f>IF(ISNA(INDEX($A$37:$T$225,MATCH($B294,$B$37:$B$225,0),19)),"",INDEX($A$37:$T$225,MATCH($B294,$B$37:$B$225,0),19))</f>
        <v/>
      </c>
      <c r="T294" s="25" t="str">
        <f>IF(ISNA(INDEX($A$37:$T$225,MATCH($B294,$B$37:$B$225,0),20)),"",INDEX($A$37:$T$225,MATCH($B294,$B$37:$B$225,0),20))</f>
        <v/>
      </c>
      <c r="U294" s="100"/>
      <c r="V294" s="71"/>
      <c r="W294" s="71"/>
      <c r="X294" s="71"/>
      <c r="Y294" s="71"/>
      <c r="Z294" s="71"/>
    </row>
    <row r="295" spans="1:26" ht="15" hidden="1" x14ac:dyDescent="0.25">
      <c r="A295" s="28" t="str">
        <f>IF(ISNA(INDEX($A$37:$T$225,MATCH($B295,$B$37:$B$225,0),1)),"",INDEX($A$37:$T$225,MATCH($B295,$B$37:$B$225,0),1))</f>
        <v/>
      </c>
      <c r="B295" s="127"/>
      <c r="C295" s="127"/>
      <c r="D295" s="127"/>
      <c r="E295" s="127"/>
      <c r="F295" s="127"/>
      <c r="G295" s="127"/>
      <c r="H295" s="127"/>
      <c r="I295" s="127"/>
      <c r="J295" s="16" t="str">
        <f>IF(ISNA(INDEX($A$37:$T$225,MATCH($B295,$B$37:$B$225,0),10)),"",INDEX($A$37:$T$225,MATCH($B295,$B$37:$B$225,0),10))</f>
        <v/>
      </c>
      <c r="K295" s="16" t="str">
        <f>IF(ISNA(INDEX($A$37:$T$225,MATCH($B295,$B$37:$B$225,0),11)),"",INDEX($A$37:$T$225,MATCH($B295,$B$37:$B$225,0),11))</f>
        <v/>
      </c>
      <c r="L295" s="16" t="str">
        <f>IF(ISNA(INDEX($A$37:$T$225,MATCH($B295,$B$37:$B$225,0),12)),"",INDEX($A$37:$T$225,MATCH($B295,$B$37:$B$225,0),12))</f>
        <v/>
      </c>
      <c r="M295" s="16" t="str">
        <f>IF(ISNA(INDEX($A$37:$T$225,MATCH($B295,$B$37:$B$225,0),13)),"",INDEX($A$37:$T$225,MATCH($B295,$B$37:$B$225,0),13))</f>
        <v/>
      </c>
      <c r="N295" s="16" t="str">
        <f>IF(ISNA(INDEX($A$37:$T$225,MATCH($B295,$B$37:$B$225,0),14)),"",INDEX($A$37:$T$225,MATCH($B295,$B$37:$B$225,0),14))</f>
        <v/>
      </c>
      <c r="O295" s="16" t="str">
        <f>IF(ISNA(INDEX($A$37:$T$225,MATCH($B295,$B$37:$B$225,0),15)),"",INDEX($A$37:$T$225,MATCH($B295,$B$37:$B$225,0),15))</f>
        <v/>
      </c>
      <c r="P295" s="16" t="str">
        <f>IF(ISNA(INDEX($A$37:$T$225,MATCH($B295,$B$37:$B$225,0),16)),"",INDEX($A$37:$T$225,MATCH($B295,$B$37:$B$225,0),16))</f>
        <v/>
      </c>
      <c r="Q295" s="25" t="str">
        <f>IF(ISNA(INDEX($A$37:$T$225,MATCH($B295,$B$37:$B$225,0),17)),"",INDEX($A$37:$T$225,MATCH($B295,$B$37:$B$225,0),17))</f>
        <v/>
      </c>
      <c r="R295" s="25" t="str">
        <f>IF(ISNA(INDEX($A$37:$T$225,MATCH($B295,$B$37:$B$225,0),18)),"",INDEX($A$37:$T$225,MATCH($B295,$B$37:$B$225,0),18))</f>
        <v/>
      </c>
      <c r="S295" s="25" t="str">
        <f>IF(ISNA(INDEX($A$37:$T$225,MATCH($B295,$B$37:$B$225,0),19)),"",INDEX($A$37:$T$225,MATCH($B295,$B$37:$B$225,0),19))</f>
        <v/>
      </c>
      <c r="T295" s="25" t="str">
        <f>IF(ISNA(INDEX($A$37:$T$225,MATCH($B295,$B$37:$B$225,0),20)),"",INDEX($A$37:$T$225,MATCH($B295,$B$37:$B$225,0),20))</f>
        <v/>
      </c>
      <c r="U295" s="100"/>
      <c r="V295" s="71"/>
      <c r="W295" s="71"/>
      <c r="X295" s="71"/>
      <c r="Y295" s="71"/>
      <c r="Z295" s="71"/>
    </row>
    <row r="296" spans="1:26" ht="15" hidden="1" x14ac:dyDescent="0.25">
      <c r="A296" s="28" t="str">
        <f>IF(ISNA(INDEX($A$37:$T$225,MATCH($B296,$B$37:$B$225,0),1)),"",INDEX($A$37:$T$225,MATCH($B296,$B$37:$B$225,0),1))</f>
        <v/>
      </c>
      <c r="B296" s="127"/>
      <c r="C296" s="127"/>
      <c r="D296" s="127"/>
      <c r="E296" s="127"/>
      <c r="F296" s="127"/>
      <c r="G296" s="127"/>
      <c r="H296" s="127"/>
      <c r="I296" s="127"/>
      <c r="J296" s="16" t="str">
        <f>IF(ISNA(INDEX($A$37:$T$225,MATCH($B296,$B$37:$B$225,0),10)),"",INDEX($A$37:$T$225,MATCH($B296,$B$37:$B$225,0),10))</f>
        <v/>
      </c>
      <c r="K296" s="16" t="str">
        <f>IF(ISNA(INDEX($A$37:$T$225,MATCH($B296,$B$37:$B$225,0),11)),"",INDEX($A$37:$T$225,MATCH($B296,$B$37:$B$225,0),11))</f>
        <v/>
      </c>
      <c r="L296" s="16" t="str">
        <f>IF(ISNA(INDEX($A$37:$T$225,MATCH($B296,$B$37:$B$225,0),12)),"",INDEX($A$37:$T$225,MATCH($B296,$B$37:$B$225,0),12))</f>
        <v/>
      </c>
      <c r="M296" s="16" t="str">
        <f>IF(ISNA(INDEX($A$37:$T$225,MATCH($B296,$B$37:$B$225,0),13)),"",INDEX($A$37:$T$225,MATCH($B296,$B$37:$B$225,0),13))</f>
        <v/>
      </c>
      <c r="N296" s="16" t="str">
        <f>IF(ISNA(INDEX($A$37:$T$225,MATCH($B296,$B$37:$B$225,0),14)),"",INDEX($A$37:$T$225,MATCH($B296,$B$37:$B$225,0),14))</f>
        <v/>
      </c>
      <c r="O296" s="16" t="str">
        <f>IF(ISNA(INDEX($A$37:$T$225,MATCH($B296,$B$37:$B$225,0),15)),"",INDEX($A$37:$T$225,MATCH($B296,$B$37:$B$225,0),15))</f>
        <v/>
      </c>
      <c r="P296" s="16" t="str">
        <f>IF(ISNA(INDEX($A$37:$T$225,MATCH($B296,$B$37:$B$225,0),16)),"",INDEX($A$37:$T$225,MATCH($B296,$B$37:$B$225,0),16))</f>
        <v/>
      </c>
      <c r="Q296" s="25" t="str">
        <f>IF(ISNA(INDEX($A$37:$T$225,MATCH($B296,$B$37:$B$225,0),17)),"",INDEX($A$37:$T$225,MATCH($B296,$B$37:$B$225,0),17))</f>
        <v/>
      </c>
      <c r="R296" s="25" t="str">
        <f>IF(ISNA(INDEX($A$37:$T$225,MATCH($B296,$B$37:$B$225,0),18)),"",INDEX($A$37:$T$225,MATCH($B296,$B$37:$B$225,0),18))</f>
        <v/>
      </c>
      <c r="S296" s="25" t="str">
        <f>IF(ISNA(INDEX($A$37:$T$225,MATCH($B296,$B$37:$B$225,0),19)),"",INDEX($A$37:$T$225,MATCH($B296,$B$37:$B$225,0),19))</f>
        <v/>
      </c>
      <c r="T296" s="25" t="str">
        <f>IF(ISNA(INDEX($A$37:$T$225,MATCH($B296,$B$37:$B$225,0),20)),"",INDEX($A$37:$T$225,MATCH($B296,$B$37:$B$225,0),20))</f>
        <v/>
      </c>
      <c r="U296" s="100"/>
      <c r="V296" s="71"/>
      <c r="W296" s="71"/>
      <c r="X296" s="71"/>
      <c r="Y296" s="71"/>
      <c r="Z296" s="71"/>
    </row>
    <row r="297" spans="1:26" ht="15" hidden="1" x14ac:dyDescent="0.25">
      <c r="A297" s="28" t="str">
        <f>IF(ISNA(INDEX($A$37:$T$225,MATCH($B297,$B$37:$B$225,0),1)),"",INDEX($A$37:$T$225,MATCH($B297,$B$37:$B$225,0),1))</f>
        <v/>
      </c>
      <c r="B297" s="127"/>
      <c r="C297" s="127"/>
      <c r="D297" s="127"/>
      <c r="E297" s="127"/>
      <c r="F297" s="127"/>
      <c r="G297" s="127"/>
      <c r="H297" s="127"/>
      <c r="I297" s="127"/>
      <c r="J297" s="16" t="str">
        <f>IF(ISNA(INDEX($A$37:$T$225,MATCH($B297,$B$37:$B$225,0),10)),"",INDEX($A$37:$T$225,MATCH($B297,$B$37:$B$225,0),10))</f>
        <v/>
      </c>
      <c r="K297" s="16" t="str">
        <f>IF(ISNA(INDEX($A$37:$T$225,MATCH($B297,$B$37:$B$225,0),11)),"",INDEX($A$37:$T$225,MATCH($B297,$B$37:$B$225,0),11))</f>
        <v/>
      </c>
      <c r="L297" s="16" t="str">
        <f>IF(ISNA(INDEX($A$37:$T$225,MATCH($B297,$B$37:$B$225,0),12)),"",INDEX($A$37:$T$225,MATCH($B297,$B$37:$B$225,0),12))</f>
        <v/>
      </c>
      <c r="M297" s="16" t="str">
        <f>IF(ISNA(INDEX($A$37:$T$225,MATCH($B297,$B$37:$B$225,0),13)),"",INDEX($A$37:$T$225,MATCH($B297,$B$37:$B$225,0),13))</f>
        <v/>
      </c>
      <c r="N297" s="16" t="str">
        <f>IF(ISNA(INDEX($A$37:$T$225,MATCH($B297,$B$37:$B$225,0),14)),"",INDEX($A$37:$T$225,MATCH($B297,$B$37:$B$225,0),14))</f>
        <v/>
      </c>
      <c r="O297" s="16" t="str">
        <f>IF(ISNA(INDEX($A$37:$T$225,MATCH($B297,$B$37:$B$225,0),15)),"",INDEX($A$37:$T$225,MATCH($B297,$B$37:$B$225,0),15))</f>
        <v/>
      </c>
      <c r="P297" s="16" t="str">
        <f>IF(ISNA(INDEX($A$37:$T$225,MATCH($B297,$B$37:$B$225,0),16)),"",INDEX($A$37:$T$225,MATCH($B297,$B$37:$B$225,0),16))</f>
        <v/>
      </c>
      <c r="Q297" s="25" t="str">
        <f>IF(ISNA(INDEX($A$37:$T$225,MATCH($B297,$B$37:$B$225,0),17)),"",INDEX($A$37:$T$225,MATCH($B297,$B$37:$B$225,0),17))</f>
        <v/>
      </c>
      <c r="R297" s="25" t="str">
        <f>IF(ISNA(INDEX($A$37:$T$225,MATCH($B297,$B$37:$B$225,0),18)),"",INDEX($A$37:$T$225,MATCH($B297,$B$37:$B$225,0),18))</f>
        <v/>
      </c>
      <c r="S297" s="25" t="str">
        <f>IF(ISNA(INDEX($A$37:$T$225,MATCH($B297,$B$37:$B$225,0),19)),"",INDEX($A$37:$T$225,MATCH($B297,$B$37:$B$225,0),19))</f>
        <v/>
      </c>
      <c r="T297" s="25" t="str">
        <f>IF(ISNA(INDEX($A$37:$T$225,MATCH($B297,$B$37:$B$225,0),20)),"",INDEX($A$37:$T$225,MATCH($B297,$B$37:$B$225,0),20))</f>
        <v/>
      </c>
      <c r="U297" s="100"/>
      <c r="V297" s="71"/>
      <c r="W297" s="71"/>
      <c r="X297" s="71"/>
      <c r="Y297" s="71"/>
      <c r="Z297" s="71"/>
    </row>
    <row r="298" spans="1:26" s="45" customFormat="1" ht="15" hidden="1" x14ac:dyDescent="0.25">
      <c r="A298" s="28" t="str">
        <f>IF(ISNA(INDEX($A$37:$T$225,MATCH($B298,$B$37:$B$225,0),1)),"",INDEX($A$37:$T$225,MATCH($B298,$B$37:$B$225,0),1))</f>
        <v/>
      </c>
      <c r="B298" s="127"/>
      <c r="C298" s="127"/>
      <c r="D298" s="127"/>
      <c r="E298" s="127"/>
      <c r="F298" s="127"/>
      <c r="G298" s="127"/>
      <c r="H298" s="127"/>
      <c r="I298" s="127"/>
      <c r="J298" s="16" t="str">
        <f>IF(ISNA(INDEX($A$37:$T$225,MATCH($B298,$B$37:$B$225,0),10)),"",INDEX($A$37:$T$225,MATCH($B298,$B$37:$B$225,0),10))</f>
        <v/>
      </c>
      <c r="K298" s="16" t="str">
        <f>IF(ISNA(INDEX($A$37:$T$225,MATCH($B298,$B$37:$B$225,0),11)),"",INDEX($A$37:$T$225,MATCH($B298,$B$37:$B$225,0),11))</f>
        <v/>
      </c>
      <c r="L298" s="16" t="str">
        <f>IF(ISNA(INDEX($A$37:$T$225,MATCH($B298,$B$37:$B$225,0),12)),"",INDEX($A$37:$T$225,MATCH($B298,$B$37:$B$225,0),12))</f>
        <v/>
      </c>
      <c r="M298" s="16" t="str">
        <f>IF(ISNA(INDEX($A$37:$T$225,MATCH($B298,$B$37:$B$225,0),13)),"",INDEX($A$37:$T$225,MATCH($B298,$B$37:$B$225,0),13))</f>
        <v/>
      </c>
      <c r="N298" s="16" t="str">
        <f>IF(ISNA(INDEX($A$37:$T$225,MATCH($B298,$B$37:$B$225,0),14)),"",INDEX($A$37:$T$225,MATCH($B298,$B$37:$B$225,0),14))</f>
        <v/>
      </c>
      <c r="O298" s="16" t="str">
        <f>IF(ISNA(INDEX($A$37:$T$225,MATCH($B298,$B$37:$B$225,0),15)),"",INDEX($A$37:$T$225,MATCH($B298,$B$37:$B$225,0),15))</f>
        <v/>
      </c>
      <c r="P298" s="16" t="str">
        <f>IF(ISNA(INDEX($A$37:$T$225,MATCH($B298,$B$37:$B$225,0),16)),"",INDEX($A$37:$T$225,MATCH($B298,$B$37:$B$225,0),16))</f>
        <v/>
      </c>
      <c r="Q298" s="25" t="str">
        <f>IF(ISNA(INDEX($A$37:$T$225,MATCH($B298,$B$37:$B$225,0),17)),"",INDEX($A$37:$T$225,MATCH($B298,$B$37:$B$225,0),17))</f>
        <v/>
      </c>
      <c r="R298" s="25" t="str">
        <f>IF(ISNA(INDEX($A$37:$T$225,MATCH($B298,$B$37:$B$225,0),18)),"",INDEX($A$37:$T$225,MATCH($B298,$B$37:$B$225,0),18))</f>
        <v/>
      </c>
      <c r="S298" s="25" t="str">
        <f>IF(ISNA(INDEX($A$37:$T$225,MATCH($B298,$B$37:$B$225,0),19)),"",INDEX($A$37:$T$225,MATCH($B298,$B$37:$B$225,0),19))</f>
        <v/>
      </c>
      <c r="T298" s="25" t="str">
        <f>IF(ISNA(INDEX($A$37:$T$225,MATCH($B298,$B$37:$B$225,0),20)),"",INDEX($A$37:$T$225,MATCH($B298,$B$37:$B$225,0),20))</f>
        <v/>
      </c>
      <c r="U298" s="100"/>
      <c r="V298" s="71"/>
      <c r="W298" s="71"/>
      <c r="X298" s="71"/>
      <c r="Y298" s="71"/>
      <c r="Z298" s="71"/>
    </row>
    <row r="299" spans="1:26" s="45" customFormat="1" ht="15" hidden="1" x14ac:dyDescent="0.25">
      <c r="A299" s="28" t="str">
        <f>IF(ISNA(INDEX($A$37:$T$225,MATCH($B299,$B$37:$B$225,0),1)),"",INDEX($A$37:$T$225,MATCH($B299,$B$37:$B$225,0),1))</f>
        <v/>
      </c>
      <c r="B299" s="127"/>
      <c r="C299" s="127"/>
      <c r="D299" s="127"/>
      <c r="E299" s="127"/>
      <c r="F299" s="127"/>
      <c r="G299" s="127"/>
      <c r="H299" s="127"/>
      <c r="I299" s="127"/>
      <c r="J299" s="16" t="str">
        <f>IF(ISNA(INDEX($A$37:$T$225,MATCH($B299,$B$37:$B$225,0),10)),"",INDEX($A$37:$T$225,MATCH($B299,$B$37:$B$225,0),10))</f>
        <v/>
      </c>
      <c r="K299" s="16" t="str">
        <f>IF(ISNA(INDEX($A$37:$T$225,MATCH($B299,$B$37:$B$225,0),11)),"",INDEX($A$37:$T$225,MATCH($B299,$B$37:$B$225,0),11))</f>
        <v/>
      </c>
      <c r="L299" s="16" t="str">
        <f>IF(ISNA(INDEX($A$37:$T$225,MATCH($B299,$B$37:$B$225,0),12)),"",INDEX($A$37:$T$225,MATCH($B299,$B$37:$B$225,0),12))</f>
        <v/>
      </c>
      <c r="M299" s="16" t="str">
        <f>IF(ISNA(INDEX($A$37:$T$225,MATCH($B299,$B$37:$B$225,0),13)),"",INDEX($A$37:$T$225,MATCH($B299,$B$37:$B$225,0),13))</f>
        <v/>
      </c>
      <c r="N299" s="16" t="str">
        <f>IF(ISNA(INDEX($A$37:$T$225,MATCH($B299,$B$37:$B$225,0),14)),"",INDEX($A$37:$T$225,MATCH($B299,$B$37:$B$225,0),14))</f>
        <v/>
      </c>
      <c r="O299" s="16" t="str">
        <f>IF(ISNA(INDEX($A$37:$T$225,MATCH($B299,$B$37:$B$225,0),15)),"",INDEX($A$37:$T$225,MATCH($B299,$B$37:$B$225,0),15))</f>
        <v/>
      </c>
      <c r="P299" s="16" t="str">
        <f>IF(ISNA(INDEX($A$37:$T$225,MATCH($B299,$B$37:$B$225,0),16)),"",INDEX($A$37:$T$225,MATCH($B299,$B$37:$B$225,0),16))</f>
        <v/>
      </c>
      <c r="Q299" s="25" t="str">
        <f>IF(ISNA(INDEX($A$37:$T$225,MATCH($B299,$B$37:$B$225,0),17)),"",INDEX($A$37:$T$225,MATCH($B299,$B$37:$B$225,0),17))</f>
        <v/>
      </c>
      <c r="R299" s="25" t="str">
        <f>IF(ISNA(INDEX($A$37:$T$225,MATCH($B299,$B$37:$B$225,0),18)),"",INDEX($A$37:$T$225,MATCH($B299,$B$37:$B$225,0),18))</f>
        <v/>
      </c>
      <c r="S299" s="25" t="str">
        <f>IF(ISNA(INDEX($A$37:$T$225,MATCH($B299,$B$37:$B$225,0),19)),"",INDEX($A$37:$T$225,MATCH($B299,$B$37:$B$225,0),19))</f>
        <v/>
      </c>
      <c r="T299" s="25" t="str">
        <f>IF(ISNA(INDEX($A$37:$T$225,MATCH($B299,$B$37:$B$225,0),20)),"",INDEX($A$37:$T$225,MATCH($B299,$B$37:$B$225,0),20))</f>
        <v/>
      </c>
      <c r="U299" s="100"/>
      <c r="V299" s="71"/>
      <c r="W299" s="71"/>
      <c r="X299" s="71"/>
      <c r="Y299" s="71"/>
      <c r="Z299" s="71"/>
    </row>
    <row r="300" spans="1:26" s="45" customFormat="1" ht="15" hidden="1" x14ac:dyDescent="0.25">
      <c r="A300" s="28" t="str">
        <f>IF(ISNA(INDEX($A$37:$T$225,MATCH($B300,$B$37:$B$225,0),1)),"",INDEX($A$37:$T$225,MATCH($B300,$B$37:$B$225,0),1))</f>
        <v/>
      </c>
      <c r="B300" s="127"/>
      <c r="C300" s="127"/>
      <c r="D300" s="127"/>
      <c r="E300" s="127"/>
      <c r="F300" s="127"/>
      <c r="G300" s="127"/>
      <c r="H300" s="127"/>
      <c r="I300" s="127"/>
      <c r="J300" s="16" t="str">
        <f>IF(ISNA(INDEX($A$37:$T$225,MATCH($B300,$B$37:$B$225,0),10)),"",INDEX($A$37:$T$225,MATCH($B300,$B$37:$B$225,0),10))</f>
        <v/>
      </c>
      <c r="K300" s="16" t="str">
        <f>IF(ISNA(INDEX($A$37:$T$225,MATCH($B300,$B$37:$B$225,0),11)),"",INDEX($A$37:$T$225,MATCH($B300,$B$37:$B$225,0),11))</f>
        <v/>
      </c>
      <c r="L300" s="16" t="str">
        <f>IF(ISNA(INDEX($A$37:$T$225,MATCH($B300,$B$37:$B$225,0),12)),"",INDEX($A$37:$T$225,MATCH($B300,$B$37:$B$225,0),12))</f>
        <v/>
      </c>
      <c r="M300" s="16" t="str">
        <f>IF(ISNA(INDEX($A$37:$T$225,MATCH($B300,$B$37:$B$225,0),13)),"",INDEX($A$37:$T$225,MATCH($B300,$B$37:$B$225,0),13))</f>
        <v/>
      </c>
      <c r="N300" s="16" t="str">
        <f>IF(ISNA(INDEX($A$37:$T$225,MATCH($B300,$B$37:$B$225,0),14)),"",INDEX($A$37:$T$225,MATCH($B300,$B$37:$B$225,0),14))</f>
        <v/>
      </c>
      <c r="O300" s="16" t="str">
        <f>IF(ISNA(INDEX($A$37:$T$225,MATCH($B300,$B$37:$B$225,0),15)),"",INDEX($A$37:$T$225,MATCH($B300,$B$37:$B$225,0),15))</f>
        <v/>
      </c>
      <c r="P300" s="16" t="str">
        <f>IF(ISNA(INDEX($A$37:$T$225,MATCH($B300,$B$37:$B$225,0),16)),"",INDEX($A$37:$T$225,MATCH($B300,$B$37:$B$225,0),16))</f>
        <v/>
      </c>
      <c r="Q300" s="25" t="str">
        <f>IF(ISNA(INDEX($A$37:$T$225,MATCH($B300,$B$37:$B$225,0),17)),"",INDEX($A$37:$T$225,MATCH($B300,$B$37:$B$225,0),17))</f>
        <v/>
      </c>
      <c r="R300" s="25" t="str">
        <f>IF(ISNA(INDEX($A$37:$T$225,MATCH($B300,$B$37:$B$225,0),18)),"",INDEX($A$37:$T$225,MATCH($B300,$B$37:$B$225,0),18))</f>
        <v/>
      </c>
      <c r="S300" s="25" t="str">
        <f>IF(ISNA(INDEX($A$37:$T$225,MATCH($B300,$B$37:$B$225,0),19)),"",INDEX($A$37:$T$225,MATCH($B300,$B$37:$B$225,0),19))</f>
        <v/>
      </c>
      <c r="T300" s="25" t="str">
        <f>IF(ISNA(INDEX($A$37:$T$225,MATCH($B300,$B$37:$B$225,0),20)),"",INDEX($A$37:$T$225,MATCH($B300,$B$37:$B$225,0),20))</f>
        <v/>
      </c>
      <c r="U300" s="100"/>
      <c r="V300" s="71"/>
      <c r="W300" s="71"/>
      <c r="X300" s="71"/>
      <c r="Y300" s="71"/>
      <c r="Z300" s="71"/>
    </row>
    <row r="301" spans="1:26" ht="15" hidden="1" x14ac:dyDescent="0.25">
      <c r="A301" s="28" t="str">
        <f>IF(ISNA(INDEX($A$37:$T$225,MATCH($B301,$B$37:$B$225,0),1)),"",INDEX($A$37:$T$225,MATCH($B301,$B$37:$B$225,0),1))</f>
        <v/>
      </c>
      <c r="B301" s="127"/>
      <c r="C301" s="127"/>
      <c r="D301" s="127"/>
      <c r="E301" s="127"/>
      <c r="F301" s="127"/>
      <c r="G301" s="127"/>
      <c r="H301" s="127"/>
      <c r="I301" s="127"/>
      <c r="J301" s="16" t="str">
        <f>IF(ISNA(INDEX($A$37:$T$225,MATCH($B301,$B$37:$B$225,0),10)),"",INDEX($A$37:$T$225,MATCH($B301,$B$37:$B$225,0),10))</f>
        <v/>
      </c>
      <c r="K301" s="16" t="str">
        <f>IF(ISNA(INDEX($A$37:$T$225,MATCH($B301,$B$37:$B$225,0),11)),"",INDEX($A$37:$T$225,MATCH($B301,$B$37:$B$225,0),11))</f>
        <v/>
      </c>
      <c r="L301" s="16" t="str">
        <f>IF(ISNA(INDEX($A$37:$T$225,MATCH($B301,$B$37:$B$225,0),12)),"",INDEX($A$37:$T$225,MATCH($B301,$B$37:$B$225,0),12))</f>
        <v/>
      </c>
      <c r="M301" s="16" t="str">
        <f>IF(ISNA(INDEX($A$37:$T$225,MATCH($B301,$B$37:$B$225,0),13)),"",INDEX($A$37:$T$225,MATCH($B301,$B$37:$B$225,0),13))</f>
        <v/>
      </c>
      <c r="N301" s="16" t="str">
        <f>IF(ISNA(INDEX($A$37:$T$225,MATCH($B301,$B$37:$B$225,0),14)),"",INDEX($A$37:$T$225,MATCH($B301,$B$37:$B$225,0),14))</f>
        <v/>
      </c>
      <c r="O301" s="16" t="str">
        <f>IF(ISNA(INDEX($A$37:$T$225,MATCH($B301,$B$37:$B$225,0),15)),"",INDEX($A$37:$T$225,MATCH($B301,$B$37:$B$225,0),15))</f>
        <v/>
      </c>
      <c r="P301" s="16" t="str">
        <f>IF(ISNA(INDEX($A$37:$T$225,MATCH($B301,$B$37:$B$225,0),16)),"",INDEX($A$37:$T$225,MATCH($B301,$B$37:$B$225,0),16))</f>
        <v/>
      </c>
      <c r="Q301" s="25" t="str">
        <f>IF(ISNA(INDEX($A$37:$T$225,MATCH($B301,$B$37:$B$225,0),17)),"",INDEX($A$37:$T$225,MATCH($B301,$B$37:$B$225,0),17))</f>
        <v/>
      </c>
      <c r="R301" s="25" t="str">
        <f>IF(ISNA(INDEX($A$37:$T$225,MATCH($B301,$B$37:$B$225,0),18)),"",INDEX($A$37:$T$225,MATCH($B301,$B$37:$B$225,0),18))</f>
        <v/>
      </c>
      <c r="S301" s="25" t="str">
        <f>IF(ISNA(INDEX($A$37:$T$225,MATCH($B301,$B$37:$B$225,0),19)),"",INDEX($A$37:$T$225,MATCH($B301,$B$37:$B$225,0),19))</f>
        <v/>
      </c>
      <c r="T301" s="25" t="str">
        <f>IF(ISNA(INDEX($A$37:$T$225,MATCH($B301,$B$37:$B$225,0),20)),"",INDEX($A$37:$T$225,MATCH($B301,$B$37:$B$225,0),20))</f>
        <v/>
      </c>
      <c r="U301" s="100"/>
      <c r="V301" s="71"/>
      <c r="W301" s="71"/>
      <c r="X301" s="71"/>
      <c r="Y301" s="71"/>
      <c r="Z301" s="71"/>
    </row>
    <row r="302" spans="1:26" ht="15" hidden="1" x14ac:dyDescent="0.25">
      <c r="A302" s="28" t="str">
        <f>IF(ISNA(INDEX($A$37:$T$225,MATCH($B302,$B$37:$B$225,0),1)),"",INDEX($A$37:$T$225,MATCH($B302,$B$37:$B$225,0),1))</f>
        <v/>
      </c>
      <c r="B302" s="127"/>
      <c r="C302" s="127"/>
      <c r="D302" s="127"/>
      <c r="E302" s="127"/>
      <c r="F302" s="127"/>
      <c r="G302" s="127"/>
      <c r="H302" s="127"/>
      <c r="I302" s="127"/>
      <c r="J302" s="16" t="str">
        <f>IF(ISNA(INDEX($A$37:$T$225,MATCH($B302,$B$37:$B$225,0),10)),"",INDEX($A$37:$T$225,MATCH($B302,$B$37:$B$225,0),10))</f>
        <v/>
      </c>
      <c r="K302" s="16" t="str">
        <f>IF(ISNA(INDEX($A$37:$T$225,MATCH($B302,$B$37:$B$225,0),11)),"",INDEX($A$37:$T$225,MATCH($B302,$B$37:$B$225,0),11))</f>
        <v/>
      </c>
      <c r="L302" s="16" t="str">
        <f>IF(ISNA(INDEX($A$37:$T$225,MATCH($B302,$B$37:$B$225,0),12)),"",INDEX($A$37:$T$225,MATCH($B302,$B$37:$B$225,0),12))</f>
        <v/>
      </c>
      <c r="M302" s="16" t="str">
        <f>IF(ISNA(INDEX($A$37:$T$225,MATCH($B302,$B$37:$B$225,0),13)),"",INDEX($A$37:$T$225,MATCH($B302,$B$37:$B$225,0),13))</f>
        <v/>
      </c>
      <c r="N302" s="16" t="str">
        <f>IF(ISNA(INDEX($A$37:$T$225,MATCH($B302,$B$37:$B$225,0),14)),"",INDEX($A$37:$T$225,MATCH($B302,$B$37:$B$225,0),14))</f>
        <v/>
      </c>
      <c r="O302" s="16" t="str">
        <f>IF(ISNA(INDEX($A$37:$T$225,MATCH($B302,$B$37:$B$225,0),15)),"",INDEX($A$37:$T$225,MATCH($B302,$B$37:$B$225,0),15))</f>
        <v/>
      </c>
      <c r="P302" s="16" t="str">
        <f>IF(ISNA(INDEX($A$37:$T$225,MATCH($B302,$B$37:$B$225,0),16)),"",INDEX($A$37:$T$225,MATCH($B302,$B$37:$B$225,0),16))</f>
        <v/>
      </c>
      <c r="Q302" s="25" t="str">
        <f>IF(ISNA(INDEX($A$37:$T$225,MATCH($B302,$B$37:$B$225,0),17)),"",INDEX($A$37:$T$225,MATCH($B302,$B$37:$B$225,0),17))</f>
        <v/>
      </c>
      <c r="R302" s="25" t="str">
        <f>IF(ISNA(INDEX($A$37:$T$225,MATCH($B302,$B$37:$B$225,0),18)),"",INDEX($A$37:$T$225,MATCH($B302,$B$37:$B$225,0),18))</f>
        <v/>
      </c>
      <c r="S302" s="25" t="str">
        <f>IF(ISNA(INDEX($A$37:$T$225,MATCH($B302,$B$37:$B$225,0),19)),"",INDEX($A$37:$T$225,MATCH($B302,$B$37:$B$225,0),19))</f>
        <v/>
      </c>
      <c r="T302" s="25" t="str">
        <f>IF(ISNA(INDEX($A$37:$T$225,MATCH($B302,$B$37:$B$225,0),20)),"",INDEX($A$37:$T$225,MATCH($B302,$B$37:$B$225,0),20))</f>
        <v/>
      </c>
      <c r="U302" s="100"/>
      <c r="V302" s="71"/>
      <c r="W302" s="71"/>
      <c r="X302" s="71"/>
      <c r="Y302" s="71"/>
      <c r="Z302" s="71"/>
    </row>
    <row r="303" spans="1:26" ht="15" x14ac:dyDescent="0.25">
      <c r="A303" s="94" t="s">
        <v>28</v>
      </c>
      <c r="B303" s="152"/>
      <c r="C303" s="152"/>
      <c r="D303" s="152"/>
      <c r="E303" s="152"/>
      <c r="F303" s="152"/>
      <c r="G303" s="152"/>
      <c r="H303" s="152"/>
      <c r="I303" s="152"/>
      <c r="J303" s="18">
        <f t="shared" ref="J303:P303" si="103">SUM(J273:J302)</f>
        <v>94</v>
      </c>
      <c r="K303" s="18">
        <f t="shared" si="103"/>
        <v>34</v>
      </c>
      <c r="L303" s="18">
        <f t="shared" si="103"/>
        <v>30</v>
      </c>
      <c r="M303" s="18">
        <f t="shared" si="103"/>
        <v>12</v>
      </c>
      <c r="N303" s="18">
        <f t="shared" si="103"/>
        <v>68</v>
      </c>
      <c r="O303" s="18">
        <f t="shared" si="103"/>
        <v>82</v>
      </c>
      <c r="P303" s="18">
        <f t="shared" si="103"/>
        <v>150</v>
      </c>
      <c r="Q303" s="94">
        <f>COUNTIF(Q273:Q302,"E")</f>
        <v>11</v>
      </c>
      <c r="R303" s="94">
        <f>COUNTIF(R273:R302,"C")</f>
        <v>8</v>
      </c>
      <c r="S303" s="94">
        <f>COUNTIF(S273:S302,"VP")</f>
        <v>1</v>
      </c>
      <c r="T303" s="95">
        <f>COUNTA(T273:T292)</f>
        <v>20</v>
      </c>
      <c r="U303" s="100"/>
      <c r="V303" s="71"/>
      <c r="W303" s="71"/>
      <c r="X303" s="71"/>
      <c r="Y303" s="71"/>
      <c r="Z303" s="71"/>
    </row>
    <row r="304" spans="1:26" ht="15" x14ac:dyDescent="0.25">
      <c r="A304" s="128" t="s">
        <v>76</v>
      </c>
      <c r="B304" s="128"/>
      <c r="C304" s="128"/>
      <c r="D304" s="128"/>
      <c r="E304" s="128"/>
      <c r="F304" s="128"/>
      <c r="G304" s="128"/>
      <c r="H304" s="128"/>
      <c r="I304" s="128"/>
      <c r="J304" s="128"/>
      <c r="K304" s="128"/>
      <c r="L304" s="128"/>
      <c r="M304" s="128"/>
      <c r="N304" s="128"/>
      <c r="O304" s="128"/>
      <c r="P304" s="128"/>
      <c r="Q304" s="128"/>
      <c r="R304" s="128"/>
      <c r="S304" s="128"/>
      <c r="T304" s="128"/>
      <c r="U304" s="100"/>
      <c r="V304" s="71"/>
      <c r="W304" s="71"/>
      <c r="X304" s="71"/>
      <c r="Y304" s="71"/>
      <c r="Z304" s="71"/>
    </row>
    <row r="305" spans="1:26" ht="15" x14ac:dyDescent="0.25">
      <c r="A305" s="28" t="str">
        <f>IF(ISNA(INDEX($A$37:$T$225,MATCH($B305,$B$37:$B$225,0),1)),"",INDEX($A$37:$T$225,MATCH($B305,$B$37:$B$225,0),1))</f>
        <v>ULR4625</v>
      </c>
      <c r="B305" s="127" t="s">
        <v>188</v>
      </c>
      <c r="C305" s="127"/>
      <c r="D305" s="127"/>
      <c r="E305" s="127"/>
      <c r="F305" s="127"/>
      <c r="G305" s="127"/>
      <c r="H305" s="127"/>
      <c r="I305" s="127"/>
      <c r="J305" s="16">
        <f>IF(ISNA(INDEX($A$37:$T$225,MATCH($B305,$B$37:$B$225,0),10)),"",INDEX($A$37:$T$225,MATCH($B305,$B$37:$B$225,0),10))</f>
        <v>4</v>
      </c>
      <c r="K305" s="16">
        <f>IF(ISNA(INDEX($A$37:$T$225,MATCH($B305,$B$37:$B$225,0),11)),"",INDEX($A$37:$T$225,MATCH($B305,$B$37:$B$225,0),11))</f>
        <v>2</v>
      </c>
      <c r="L305" s="16">
        <f>IF(ISNA(INDEX($A$37:$T$225,MATCH($B305,$B$37:$B$225,0),12)),"",INDEX($A$37:$T$225,MATCH($B305,$B$37:$B$225,0),12))</f>
        <v>2</v>
      </c>
      <c r="M305" s="16">
        <f>IF(ISNA(INDEX($A$37:$T$225,MATCH($B305,$B$37:$B$225,0),13)),"",INDEX($A$37:$T$225,MATCH($B305,$B$37:$B$225,0),13))</f>
        <v>0</v>
      </c>
      <c r="N305" s="16">
        <f>IF(ISNA(INDEX($A$37:$T$225,MATCH($B305,$B$37:$B$225,0),14)),"",INDEX($A$37:$T$225,MATCH($B305,$B$37:$B$225,0),14))</f>
        <v>4</v>
      </c>
      <c r="O305" s="16">
        <f>IF(ISNA(INDEX($A$37:$T$225,MATCH($B305,$B$37:$B$225,0),15)),"",INDEX($A$37:$T$225,MATCH($B305,$B$37:$B$225,0),15))</f>
        <v>4</v>
      </c>
      <c r="P305" s="16">
        <f>IF(ISNA(INDEX($A$37:$T$225,MATCH($B305,$B$37:$B$225,0),16)),"",INDEX($A$37:$T$225,MATCH($B305,$B$37:$B$225,0),16))</f>
        <v>8</v>
      </c>
      <c r="Q305" s="25" t="str">
        <f>IF(ISNA(INDEX($A$37:$T$225,MATCH($B305,$B$37:$B$225,0),17)),"",INDEX($A$37:$T$225,MATCH($B305,$B$37:$B$225,0),17))</f>
        <v>E</v>
      </c>
      <c r="R305" s="25">
        <f>IF(ISNA(INDEX($A$37:$T$225,MATCH($B305,$B$37:$B$225,0),18)),"",INDEX($A$37:$T$225,MATCH($B305,$B$37:$B$225,0),18))</f>
        <v>0</v>
      </c>
      <c r="S305" s="25">
        <f>IF(ISNA(INDEX($A$37:$T$225,MATCH($B305,$B$37:$B$225,0),19)),"",INDEX($A$37:$T$225,MATCH($B305,$B$37:$B$225,0),19))</f>
        <v>0</v>
      </c>
      <c r="T305" s="25" t="str">
        <f>IF(ISNA(INDEX($A$37:$T$225,MATCH($B305,$B$37:$B$225,0),20)),"",INDEX($A$37:$T$225,MATCH($B305,$B$37:$B$225,0),20))</f>
        <v>DS</v>
      </c>
      <c r="U305" s="100"/>
      <c r="V305" s="71"/>
      <c r="W305" s="71"/>
      <c r="X305" s="71"/>
      <c r="Y305" s="71"/>
      <c r="Z305" s="71"/>
    </row>
    <row r="306" spans="1:26" x14ac:dyDescent="0.2">
      <c r="A306" s="28" t="str">
        <f>IF(ISNA(INDEX($A$37:$T$225,MATCH($B306,$B$37:$B$225,0),1)),"",INDEX($A$37:$T$225,MATCH($B306,$B$37:$B$225,0),1))</f>
        <v>ULR4626</v>
      </c>
      <c r="B306" s="127" t="s">
        <v>190</v>
      </c>
      <c r="C306" s="127"/>
      <c r="D306" s="127"/>
      <c r="E306" s="127"/>
      <c r="F306" s="127"/>
      <c r="G306" s="127"/>
      <c r="H306" s="127"/>
      <c r="I306" s="127"/>
      <c r="J306" s="16">
        <f>IF(ISNA(INDEX($A$37:$T$225,MATCH($B306,$B$37:$B$225,0),10)),"",INDEX($A$37:$T$225,MATCH($B306,$B$37:$B$225,0),10))</f>
        <v>5</v>
      </c>
      <c r="K306" s="16">
        <f>IF(ISNA(INDEX($A$37:$T$225,MATCH($B306,$B$37:$B$225,0),11)),"",INDEX($A$37:$T$225,MATCH($B306,$B$37:$B$225,0),11))</f>
        <v>2</v>
      </c>
      <c r="L306" s="16">
        <f>IF(ISNA(INDEX($A$37:$T$225,MATCH($B306,$B$37:$B$225,0),12)),"",INDEX($A$37:$T$225,MATCH($B306,$B$37:$B$225,0),12))</f>
        <v>2</v>
      </c>
      <c r="M306" s="16">
        <f>IF(ISNA(INDEX($A$37:$T$225,MATCH($B306,$B$37:$B$225,0),13)),"",INDEX($A$37:$T$225,MATCH($B306,$B$37:$B$225,0),13))</f>
        <v>0</v>
      </c>
      <c r="N306" s="16">
        <f>IF(ISNA(INDEX($A$37:$T$225,MATCH($B306,$B$37:$B$225,0),14)),"",INDEX($A$37:$T$225,MATCH($B306,$B$37:$B$225,0),14))</f>
        <v>4</v>
      </c>
      <c r="O306" s="16">
        <f>IF(ISNA(INDEX($A$37:$T$225,MATCH($B306,$B$37:$B$225,0),15)),"",INDEX($A$37:$T$225,MATCH($B306,$B$37:$B$225,0),15))</f>
        <v>6</v>
      </c>
      <c r="P306" s="16">
        <f>IF(ISNA(INDEX($A$37:$T$225,MATCH($B306,$B$37:$B$225,0),16)),"",INDEX($A$37:$T$225,MATCH($B306,$B$37:$B$225,0),16))</f>
        <v>10</v>
      </c>
      <c r="Q306" s="25" t="str">
        <f>IF(ISNA(INDEX($A$37:$T$225,MATCH($B306,$B$37:$B$225,0),17)),"",INDEX($A$37:$T$225,MATCH($B306,$B$37:$B$225,0),17))</f>
        <v>E</v>
      </c>
      <c r="R306" s="25">
        <f>IF(ISNA(INDEX($A$37:$T$225,MATCH($B306,$B$37:$B$225,0),18)),"",INDEX($A$37:$T$225,MATCH($B306,$B$37:$B$225,0),18))</f>
        <v>0</v>
      </c>
      <c r="S306" s="25">
        <f>IF(ISNA(INDEX($A$37:$T$225,MATCH($B306,$B$37:$B$225,0),19)),"",INDEX($A$37:$T$225,MATCH($B306,$B$37:$B$225,0),19))</f>
        <v>0</v>
      </c>
      <c r="T306" s="25" t="str">
        <f>IF(ISNA(INDEX($A$37:$T$225,MATCH($B306,$B$37:$B$225,0),20)),"",INDEX($A$37:$T$225,MATCH($B306,$B$37:$B$225,0),20))</f>
        <v>DS</v>
      </c>
      <c r="U306" s="56"/>
    </row>
    <row r="307" spans="1:26" s="68" customFormat="1" x14ac:dyDescent="0.2">
      <c r="A307" s="28" t="str">
        <f>IF(ISNA(INDEX($A$37:$T$225,MATCH($B307,$B$37:$B$225,0),1)),"",INDEX($A$37:$T$225,MATCH($B307,$B$37:$B$225,0),1))</f>
        <v>ULX0004</v>
      </c>
      <c r="B307" s="127" t="s">
        <v>111</v>
      </c>
      <c r="C307" s="127"/>
      <c r="D307" s="127"/>
      <c r="E307" s="127"/>
      <c r="F307" s="127"/>
      <c r="G307" s="127"/>
      <c r="H307" s="127"/>
      <c r="I307" s="127"/>
      <c r="J307" s="16">
        <f>IF(ISNA(INDEX($A$37:$T$225,MATCH($B307,$B$37:$B$225,0),10)),"",INDEX($A$37:$T$225,MATCH($B307,$B$37:$B$225,0),10))</f>
        <v>6</v>
      </c>
      <c r="K307" s="16">
        <f>IF(ISNA(INDEX($A$37:$T$225,MATCH($B307,$B$37:$B$225,0),11)),"",INDEX($A$37:$T$225,MATCH($B307,$B$37:$B$225,0),11))</f>
        <v>2</v>
      </c>
      <c r="L307" s="16">
        <f>IF(ISNA(INDEX($A$37:$T$225,MATCH($B307,$B$37:$B$225,0),12)),"",INDEX($A$37:$T$225,MATCH($B307,$B$37:$B$225,0),12))</f>
        <v>2</v>
      </c>
      <c r="M307" s="16">
        <f>IF(ISNA(INDEX($A$37:$T$225,MATCH($B307,$B$37:$B$225,0),13)),"",INDEX($A$37:$T$225,MATCH($B307,$B$37:$B$225,0),13))</f>
        <v>0</v>
      </c>
      <c r="N307" s="16">
        <f>IF(ISNA(INDEX($A$37:$T$225,MATCH($B307,$B$37:$B$225,0),14)),"",INDEX($A$37:$T$225,MATCH($B307,$B$37:$B$225,0),14))</f>
        <v>4</v>
      </c>
      <c r="O307" s="16">
        <f>IF(ISNA(INDEX($A$37:$T$225,MATCH($B307,$B$37:$B$225,0),15)),"",INDEX($A$37:$T$225,MATCH($B307,$B$37:$B$225,0),15))</f>
        <v>9</v>
      </c>
      <c r="P307" s="16">
        <f>IF(ISNA(INDEX($A$37:$T$225,MATCH($B307,$B$37:$B$225,0),16)),"",INDEX($A$37:$T$225,MATCH($B307,$B$37:$B$225,0),16))</f>
        <v>13</v>
      </c>
      <c r="Q307" s="25">
        <f>IF(ISNA(INDEX($A$37:$T$225,MATCH($B307,$B$37:$B$225,0),17)),"",INDEX($A$37:$T$225,MATCH($B307,$B$37:$B$225,0),17))</f>
        <v>0</v>
      </c>
      <c r="R307" s="25" t="str">
        <f>IF(ISNA(INDEX($A$37:$T$225,MATCH($B307,$B$37:$B$225,0),18)),"",INDEX($A$37:$T$225,MATCH($B307,$B$37:$B$225,0),18))</f>
        <v>C</v>
      </c>
      <c r="S307" s="25">
        <f>IF(ISNA(INDEX($A$37:$T$225,MATCH($B307,$B$37:$B$225,0),19)),"",INDEX($A$37:$T$225,MATCH($B307,$B$37:$B$225,0),19))</f>
        <v>0</v>
      </c>
      <c r="T307" s="25" t="str">
        <f>IF(ISNA(INDEX($A$37:$T$225,MATCH($B307,$B$37:$B$225,0),20)),"",INDEX($A$37:$T$225,MATCH($B307,$B$37:$B$225,0),20))</f>
        <v>DS</v>
      </c>
      <c r="U307" s="56"/>
    </row>
    <row r="308" spans="1:26" s="82" customFormat="1" x14ac:dyDescent="0.2">
      <c r="A308" s="28" t="str">
        <f>IF(ISNA(INDEX($A$37:$T$225,MATCH($B308,$B$37:$B$225,0),1)),"",INDEX($A$37:$T$225,MATCH($B308,$B$37:$B$225,0),1))</f>
        <v>ULX0004</v>
      </c>
      <c r="B308" s="127" t="s">
        <v>193</v>
      </c>
      <c r="C308" s="127"/>
      <c r="D308" s="127"/>
      <c r="E308" s="127"/>
      <c r="F308" s="127"/>
      <c r="G308" s="127"/>
      <c r="H308" s="127"/>
      <c r="I308" s="127"/>
      <c r="J308" s="16">
        <f>IF(ISNA(INDEX($A$37:$T$225,MATCH($B308,$B$37:$B$225,0),10)),"",INDEX($A$37:$T$225,MATCH($B308,$B$37:$B$225,0),10))</f>
        <v>6</v>
      </c>
      <c r="K308" s="16">
        <f>IF(ISNA(INDEX($A$37:$T$225,MATCH($B308,$B$37:$B$225,0),11)),"",INDEX($A$37:$T$225,MATCH($B308,$B$37:$B$225,0),11))</f>
        <v>2</v>
      </c>
      <c r="L308" s="16">
        <f>IF(ISNA(INDEX($A$37:$T$225,MATCH($B308,$B$37:$B$225,0),12)),"",INDEX($A$37:$T$225,MATCH($B308,$B$37:$B$225,0),12))</f>
        <v>2</v>
      </c>
      <c r="M308" s="16">
        <f>IF(ISNA(INDEX($A$37:$T$225,MATCH($B308,$B$37:$B$225,0),13)),"",INDEX($A$37:$T$225,MATCH($B308,$B$37:$B$225,0),13))</f>
        <v>0</v>
      </c>
      <c r="N308" s="16">
        <f>IF(ISNA(INDEX($A$37:$T$225,MATCH($B308,$B$37:$B$225,0),14)),"",INDEX($A$37:$T$225,MATCH($B308,$B$37:$B$225,0),14))</f>
        <v>4</v>
      </c>
      <c r="O308" s="16">
        <f>IF(ISNA(INDEX($A$37:$T$225,MATCH($B308,$B$37:$B$225,0),15)),"",INDEX($A$37:$T$225,MATCH($B308,$B$37:$B$225,0),15))</f>
        <v>9</v>
      </c>
      <c r="P308" s="16">
        <f>IF(ISNA(INDEX($A$37:$T$225,MATCH($B308,$B$37:$B$225,0),16)),"",INDEX($A$37:$T$225,MATCH($B308,$B$37:$B$225,0),16))</f>
        <v>13</v>
      </c>
      <c r="Q308" s="25">
        <f>IF(ISNA(INDEX($A$37:$T$225,MATCH($B308,$B$37:$B$225,0),17)),"",INDEX($A$37:$T$225,MATCH($B308,$B$37:$B$225,0),17))</f>
        <v>0</v>
      </c>
      <c r="R308" s="25" t="str">
        <f>IF(ISNA(INDEX($A$37:$T$225,MATCH($B308,$B$37:$B$225,0),18)),"",INDEX($A$37:$T$225,MATCH($B308,$B$37:$B$225,0),18))</f>
        <v>C</v>
      </c>
      <c r="S308" s="25">
        <f>IF(ISNA(INDEX($A$37:$T$225,MATCH($B308,$B$37:$B$225,0),19)),"",INDEX($A$37:$T$225,MATCH($B308,$B$37:$B$225,0),19))</f>
        <v>0</v>
      </c>
      <c r="T308" s="25" t="str">
        <f>IF(ISNA(INDEX($A$37:$T$225,MATCH($B308,$B$37:$B$225,0),20)),"",INDEX($A$37:$T$225,MATCH($B308,$B$37:$B$225,0),20))</f>
        <v>DS</v>
      </c>
      <c r="U308" s="56"/>
    </row>
    <row r="309" spans="1:26" hidden="1" x14ac:dyDescent="0.2">
      <c r="A309" s="28" t="str">
        <f>IF(ISNA(INDEX($A$37:$T$225,MATCH($B309,$B$37:$B$225,0),1)),"",INDEX($A$37:$T$225,MATCH($B309,$B$37:$B$225,0),1))</f>
        <v/>
      </c>
      <c r="B309" s="127"/>
      <c r="C309" s="127"/>
      <c r="D309" s="127"/>
      <c r="E309" s="127"/>
      <c r="F309" s="127"/>
      <c r="G309" s="127"/>
      <c r="H309" s="127"/>
      <c r="I309" s="127"/>
      <c r="J309" s="16" t="str">
        <f>IF(ISNA(INDEX($A$37:$T$225,MATCH($B309,$B$37:$B$225,0),10)),"",INDEX($A$37:$T$225,MATCH($B309,$B$37:$B$225,0),10))</f>
        <v/>
      </c>
      <c r="K309" s="16" t="str">
        <f>IF(ISNA(INDEX($A$37:$T$225,MATCH($B309,$B$37:$B$225,0),11)),"",INDEX($A$37:$T$225,MATCH($B309,$B$37:$B$225,0),11))</f>
        <v/>
      </c>
      <c r="L309" s="16" t="str">
        <f>IF(ISNA(INDEX($A$37:$T$225,MATCH($B309,$B$37:$B$225,0),12)),"",INDEX($A$37:$T$225,MATCH($B309,$B$37:$B$225,0),12))</f>
        <v/>
      </c>
      <c r="M309" s="16" t="str">
        <f>IF(ISNA(INDEX($A$37:$T$225,MATCH($B309,$B$37:$B$225,0),13)),"",INDEX($A$37:$T$225,MATCH($B309,$B$37:$B$225,0),13))</f>
        <v/>
      </c>
      <c r="N309" s="16" t="str">
        <f>IF(ISNA(INDEX($A$37:$T$225,MATCH($B309,$B$37:$B$225,0),14)),"",INDEX($A$37:$T$225,MATCH($B309,$B$37:$B$225,0),14))</f>
        <v/>
      </c>
      <c r="O309" s="16" t="str">
        <f>IF(ISNA(INDEX($A$37:$T$225,MATCH($B309,$B$37:$B$225,0),15)),"",INDEX($A$37:$T$225,MATCH($B309,$B$37:$B$225,0),15))</f>
        <v/>
      </c>
      <c r="P309" s="16" t="str">
        <f>IF(ISNA(INDEX($A$37:$T$225,MATCH($B309,$B$37:$B$225,0),16)),"",INDEX($A$37:$T$225,MATCH($B309,$B$37:$B$225,0),16))</f>
        <v/>
      </c>
      <c r="Q309" s="25" t="str">
        <f>IF(ISNA(INDEX($A$37:$T$225,MATCH($B309,$B$37:$B$225,0),17)),"",INDEX($A$37:$T$225,MATCH($B309,$B$37:$B$225,0),17))</f>
        <v/>
      </c>
      <c r="R309" s="25" t="str">
        <f>IF(ISNA(INDEX($A$37:$T$225,MATCH($B309,$B$37:$B$225,0),18)),"",INDEX($A$37:$T$225,MATCH($B309,$B$37:$B$225,0),18))</f>
        <v/>
      </c>
      <c r="S309" s="25" t="str">
        <f>IF(ISNA(INDEX($A$37:$T$225,MATCH($B309,$B$37:$B$225,0),19)),"",INDEX($A$37:$T$225,MATCH($B309,$B$37:$B$225,0),19))</f>
        <v/>
      </c>
      <c r="T309" s="25" t="str">
        <f>IF(ISNA(INDEX($A$37:$T$225,MATCH($B309,$B$37:$B$225,0),20)),"",INDEX($A$37:$T$225,MATCH($B309,$B$37:$B$225,0),20))</f>
        <v/>
      </c>
      <c r="U309" s="56"/>
    </row>
    <row r="310" spans="1:26" s="82" customFormat="1" hidden="1" x14ac:dyDescent="0.2">
      <c r="A310" s="28" t="str">
        <f>IF(ISNA(INDEX($A$37:$T$225,MATCH($B310,$B$37:$B$225,0),1)),"",INDEX($A$37:$T$225,MATCH($B310,$B$37:$B$225,0),1))</f>
        <v/>
      </c>
      <c r="B310" s="127"/>
      <c r="C310" s="127"/>
      <c r="D310" s="127"/>
      <c r="E310" s="127"/>
      <c r="F310" s="127"/>
      <c r="G310" s="127"/>
      <c r="H310" s="127"/>
      <c r="I310" s="127"/>
      <c r="J310" s="16" t="str">
        <f>IF(ISNA(INDEX($A$37:$T$225,MATCH($B310,$B$37:$B$225,0),10)),"",INDEX($A$37:$T$225,MATCH($B310,$B$37:$B$225,0),10))</f>
        <v/>
      </c>
      <c r="K310" s="16" t="str">
        <f>IF(ISNA(INDEX($A$37:$T$225,MATCH($B310,$B$37:$B$225,0),11)),"",INDEX($A$37:$T$225,MATCH($B310,$B$37:$B$225,0),11))</f>
        <v/>
      </c>
      <c r="L310" s="16" t="str">
        <f>IF(ISNA(INDEX($A$37:$T$225,MATCH($B310,$B$37:$B$225,0),12)),"",INDEX($A$37:$T$225,MATCH($B310,$B$37:$B$225,0),12))</f>
        <v/>
      </c>
      <c r="M310" s="16" t="str">
        <f>IF(ISNA(INDEX($A$37:$T$225,MATCH($B310,$B$37:$B$225,0),13)),"",INDEX($A$37:$T$225,MATCH($B310,$B$37:$B$225,0),13))</f>
        <v/>
      </c>
      <c r="N310" s="16" t="str">
        <f>IF(ISNA(INDEX($A$37:$T$225,MATCH($B310,$B$37:$B$225,0),14)),"",INDEX($A$37:$T$225,MATCH($B310,$B$37:$B$225,0),14))</f>
        <v/>
      </c>
      <c r="O310" s="16" t="str">
        <f>IF(ISNA(INDEX($A$37:$T$225,MATCH($B310,$B$37:$B$225,0),15)),"",INDEX($A$37:$T$225,MATCH($B310,$B$37:$B$225,0),15))</f>
        <v/>
      </c>
      <c r="P310" s="16" t="str">
        <f>IF(ISNA(INDEX($A$37:$T$225,MATCH($B310,$B$37:$B$225,0),16)),"",INDEX($A$37:$T$225,MATCH($B310,$B$37:$B$225,0),16))</f>
        <v/>
      </c>
      <c r="Q310" s="25" t="str">
        <f>IF(ISNA(INDEX($A$37:$T$225,MATCH($B310,$B$37:$B$225,0),17)),"",INDEX($A$37:$T$225,MATCH($B310,$B$37:$B$225,0),17))</f>
        <v/>
      </c>
      <c r="R310" s="25" t="str">
        <f>IF(ISNA(INDEX($A$37:$T$225,MATCH($B310,$B$37:$B$225,0),18)),"",INDEX($A$37:$T$225,MATCH($B310,$B$37:$B$225,0),18))</f>
        <v/>
      </c>
      <c r="S310" s="25" t="str">
        <f>IF(ISNA(INDEX($A$37:$T$225,MATCH($B310,$B$37:$B$225,0),19)),"",INDEX($A$37:$T$225,MATCH($B310,$B$37:$B$225,0),19))</f>
        <v/>
      </c>
      <c r="T310" s="25" t="str">
        <f>IF(ISNA(INDEX($A$37:$T$225,MATCH($B310,$B$37:$B$225,0),20)),"",INDEX($A$37:$T$225,MATCH($B310,$B$37:$B$225,0),20))</f>
        <v/>
      </c>
      <c r="U310" s="56"/>
    </row>
    <row r="311" spans="1:26" hidden="1" x14ac:dyDescent="0.2">
      <c r="A311" s="28" t="str">
        <f>IF(ISNA(INDEX($A$37:$T$225,MATCH($B311,$B$37:$B$225,0),1)),"",INDEX($A$37:$T$225,MATCH($B311,$B$37:$B$225,0),1))</f>
        <v/>
      </c>
      <c r="B311" s="127"/>
      <c r="C311" s="127"/>
      <c r="D311" s="127"/>
      <c r="E311" s="127"/>
      <c r="F311" s="127"/>
      <c r="G311" s="127"/>
      <c r="H311" s="127"/>
      <c r="I311" s="127"/>
      <c r="J311" s="16" t="str">
        <f>IF(ISNA(INDEX($A$37:$T$225,MATCH($B311,$B$37:$B$225,0),10)),"",INDEX($A$37:$T$225,MATCH($B311,$B$37:$B$225,0),10))</f>
        <v/>
      </c>
      <c r="K311" s="16" t="str">
        <f>IF(ISNA(INDEX($A$37:$T$225,MATCH($B311,$B$37:$B$225,0),11)),"",INDEX($A$37:$T$225,MATCH($B311,$B$37:$B$225,0),11))</f>
        <v/>
      </c>
      <c r="L311" s="16" t="str">
        <f>IF(ISNA(INDEX($A$37:$T$225,MATCH($B311,$B$37:$B$225,0),12)),"",INDEX($A$37:$T$225,MATCH($B311,$B$37:$B$225,0),12))</f>
        <v/>
      </c>
      <c r="M311" s="16" t="str">
        <f>IF(ISNA(INDEX($A$37:$T$225,MATCH($B311,$B$37:$B$225,0),13)),"",INDEX($A$37:$T$225,MATCH($B311,$B$37:$B$225,0),13))</f>
        <v/>
      </c>
      <c r="N311" s="16" t="str">
        <f>IF(ISNA(INDEX($A$37:$T$225,MATCH($B311,$B$37:$B$225,0),14)),"",INDEX($A$37:$T$225,MATCH($B311,$B$37:$B$225,0),14))</f>
        <v/>
      </c>
      <c r="O311" s="16" t="str">
        <f>IF(ISNA(INDEX($A$37:$T$225,MATCH($B311,$B$37:$B$225,0),15)),"",INDEX($A$37:$T$225,MATCH($B311,$B$37:$B$225,0),15))</f>
        <v/>
      </c>
      <c r="P311" s="16" t="str">
        <f>IF(ISNA(INDEX($A$37:$T$225,MATCH($B311,$B$37:$B$225,0),16)),"",INDEX($A$37:$T$225,MATCH($B311,$B$37:$B$225,0),16))</f>
        <v/>
      </c>
      <c r="Q311" s="25" t="str">
        <f>IF(ISNA(INDEX($A$37:$T$225,MATCH($B311,$B$37:$B$225,0),17)),"",INDEX($A$37:$T$225,MATCH($B311,$B$37:$B$225,0),17))</f>
        <v/>
      </c>
      <c r="R311" s="25" t="str">
        <f>IF(ISNA(INDEX($A$37:$T$225,MATCH($B311,$B$37:$B$225,0),18)),"",INDEX($A$37:$T$225,MATCH($B311,$B$37:$B$225,0),18))</f>
        <v/>
      </c>
      <c r="S311" s="25" t="str">
        <f>IF(ISNA(INDEX($A$37:$T$225,MATCH($B311,$B$37:$B$225,0),19)),"",INDEX($A$37:$T$225,MATCH($B311,$B$37:$B$225,0),19))</f>
        <v/>
      </c>
      <c r="T311" s="25" t="str">
        <f>IF(ISNA(INDEX($A$37:$T$225,MATCH($B311,$B$37:$B$225,0),20)),"",INDEX($A$37:$T$225,MATCH($B311,$B$37:$B$225,0),20))</f>
        <v/>
      </c>
      <c r="U311" s="56"/>
    </row>
    <row r="312" spans="1:26" x14ac:dyDescent="0.2">
      <c r="A312" s="94" t="s">
        <v>28</v>
      </c>
      <c r="B312" s="128"/>
      <c r="C312" s="128"/>
      <c r="D312" s="128"/>
      <c r="E312" s="128"/>
      <c r="F312" s="128"/>
      <c r="G312" s="128"/>
      <c r="H312" s="128"/>
      <c r="I312" s="128"/>
      <c r="J312" s="18">
        <f t="shared" ref="J312:P312" si="104">SUM(J305:J311)</f>
        <v>21</v>
      </c>
      <c r="K312" s="18">
        <f t="shared" si="104"/>
        <v>8</v>
      </c>
      <c r="L312" s="18">
        <f t="shared" si="104"/>
        <v>8</v>
      </c>
      <c r="M312" s="18">
        <f t="shared" si="104"/>
        <v>0</v>
      </c>
      <c r="N312" s="18">
        <f t="shared" si="104"/>
        <v>16</v>
      </c>
      <c r="O312" s="18">
        <f t="shared" si="104"/>
        <v>28</v>
      </c>
      <c r="P312" s="18">
        <f t="shared" si="104"/>
        <v>44</v>
      </c>
      <c r="Q312" s="94">
        <f>COUNTIF(Q305:Q311,"E")</f>
        <v>2</v>
      </c>
      <c r="R312" s="94">
        <f>COUNTIF(R305:R311,"C")</f>
        <v>2</v>
      </c>
      <c r="S312" s="94">
        <f>COUNTIF(S305:S311,"VP")</f>
        <v>0</v>
      </c>
      <c r="T312" s="95">
        <f>COUNTA(T305:T308)</f>
        <v>4</v>
      </c>
      <c r="U312" s="56"/>
    </row>
    <row r="313" spans="1:26" ht="29.25" customHeight="1" x14ac:dyDescent="0.2">
      <c r="A313" s="153" t="s">
        <v>118</v>
      </c>
      <c r="B313" s="153"/>
      <c r="C313" s="153"/>
      <c r="D313" s="153"/>
      <c r="E313" s="153"/>
      <c r="F313" s="153"/>
      <c r="G313" s="153"/>
      <c r="H313" s="153"/>
      <c r="I313" s="153"/>
      <c r="J313" s="18">
        <f t="shared" ref="J313:S313" si="105">SUM(J303,J312)</f>
        <v>115</v>
      </c>
      <c r="K313" s="18">
        <f t="shared" si="105"/>
        <v>42</v>
      </c>
      <c r="L313" s="18">
        <f t="shared" si="105"/>
        <v>38</v>
      </c>
      <c r="M313" s="18">
        <f t="shared" si="105"/>
        <v>12</v>
      </c>
      <c r="N313" s="18">
        <f t="shared" si="105"/>
        <v>84</v>
      </c>
      <c r="O313" s="18">
        <f t="shared" si="105"/>
        <v>110</v>
      </c>
      <c r="P313" s="18">
        <f t="shared" si="105"/>
        <v>194</v>
      </c>
      <c r="Q313" s="18">
        <f t="shared" si="105"/>
        <v>13</v>
      </c>
      <c r="R313" s="18">
        <f t="shared" si="105"/>
        <v>10</v>
      </c>
      <c r="S313" s="18">
        <f t="shared" si="105"/>
        <v>1</v>
      </c>
      <c r="T313" s="101">
        <f>SUM(T303,T312)</f>
        <v>24</v>
      </c>
    </row>
    <row r="314" spans="1:26" ht="13.5" customHeight="1" x14ac:dyDescent="0.2">
      <c r="A314" s="154" t="s">
        <v>53</v>
      </c>
      <c r="B314" s="155"/>
      <c r="C314" s="155"/>
      <c r="D314" s="155"/>
      <c r="E314" s="155"/>
      <c r="F314" s="155"/>
      <c r="G314" s="155"/>
      <c r="H314" s="155"/>
      <c r="I314" s="155"/>
      <c r="J314" s="156"/>
      <c r="K314" s="18">
        <f t="shared" ref="K314:P314" si="106">K303*14+K312*12</f>
        <v>572</v>
      </c>
      <c r="L314" s="18">
        <f t="shared" si="106"/>
        <v>516</v>
      </c>
      <c r="M314" s="18">
        <f t="shared" si="106"/>
        <v>168</v>
      </c>
      <c r="N314" s="18">
        <f t="shared" si="106"/>
        <v>1144</v>
      </c>
      <c r="O314" s="18">
        <f t="shared" si="106"/>
        <v>1484</v>
      </c>
      <c r="P314" s="18">
        <f t="shared" si="106"/>
        <v>2628</v>
      </c>
      <c r="Q314" s="140"/>
      <c r="R314" s="141"/>
      <c r="S314" s="141"/>
      <c r="T314" s="142"/>
    </row>
    <row r="315" spans="1:26" ht="16.5" customHeight="1" x14ac:dyDescent="0.2">
      <c r="A315" s="157"/>
      <c r="B315" s="158"/>
      <c r="C315" s="158"/>
      <c r="D315" s="158"/>
      <c r="E315" s="158"/>
      <c r="F315" s="158"/>
      <c r="G315" s="158"/>
      <c r="H315" s="158"/>
      <c r="I315" s="158"/>
      <c r="J315" s="159"/>
      <c r="K315" s="146">
        <f>SUM(K314:M314)</f>
        <v>1256</v>
      </c>
      <c r="L315" s="147"/>
      <c r="M315" s="148"/>
      <c r="N315" s="146">
        <f>SUM(N314:O314)</f>
        <v>2628</v>
      </c>
      <c r="O315" s="147"/>
      <c r="P315" s="148"/>
      <c r="Q315" s="143"/>
      <c r="R315" s="144"/>
      <c r="S315" s="144"/>
      <c r="T315" s="145"/>
    </row>
    <row r="316" spans="1:26" ht="18" customHeight="1" x14ac:dyDescent="0.2">
      <c r="A316" s="171" t="s">
        <v>116</v>
      </c>
      <c r="B316" s="172"/>
      <c r="C316" s="172"/>
      <c r="D316" s="172"/>
      <c r="E316" s="172"/>
      <c r="F316" s="172"/>
      <c r="G316" s="172"/>
      <c r="H316" s="172"/>
      <c r="I316" s="172"/>
      <c r="J316" s="173"/>
      <c r="K316" s="177">
        <f>T313/SUM(T50,T71,T92,T109,T126,T143)</f>
        <v>0.61538461538461542</v>
      </c>
      <c r="L316" s="178"/>
      <c r="M316" s="178"/>
      <c r="N316" s="178"/>
      <c r="O316" s="178"/>
      <c r="P316" s="178"/>
      <c r="Q316" s="178"/>
      <c r="R316" s="178"/>
      <c r="S316" s="178"/>
      <c r="T316" s="179"/>
    </row>
    <row r="317" spans="1:26" s="51" customFormat="1" ht="18" customHeight="1" x14ac:dyDescent="0.2">
      <c r="A317" s="174" t="s">
        <v>119</v>
      </c>
      <c r="B317" s="175"/>
      <c r="C317" s="175"/>
      <c r="D317" s="175"/>
      <c r="E317" s="175"/>
      <c r="F317" s="175"/>
      <c r="G317" s="175"/>
      <c r="H317" s="175"/>
      <c r="I317" s="175"/>
      <c r="J317" s="176"/>
      <c r="K317" s="177">
        <f>K315/(SUM(N50,N71,N92,N109,N126)*14+N143*12)</f>
        <v>0.63821138211382111</v>
      </c>
      <c r="L317" s="178"/>
      <c r="M317" s="178"/>
      <c r="N317" s="178"/>
      <c r="O317" s="178"/>
      <c r="P317" s="178"/>
      <c r="Q317" s="178"/>
      <c r="R317" s="178"/>
      <c r="S317" s="178"/>
      <c r="T317" s="179"/>
    </row>
    <row r="318" spans="1:26" s="82" customFormat="1" x14ac:dyDescent="0.2">
      <c r="A318" s="90"/>
      <c r="B318" s="90"/>
      <c r="C318" s="90"/>
      <c r="D318" s="90"/>
      <c r="E318" s="90"/>
      <c r="F318" s="90"/>
      <c r="G318" s="90"/>
      <c r="H318" s="90"/>
      <c r="I318" s="90"/>
      <c r="J318" s="90"/>
      <c r="K318" s="91"/>
      <c r="L318" s="91"/>
      <c r="M318" s="91"/>
      <c r="N318" s="91"/>
      <c r="O318" s="91"/>
      <c r="P318" s="91"/>
      <c r="Q318" s="91"/>
      <c r="R318" s="91"/>
      <c r="S318" s="91"/>
      <c r="T318" s="91"/>
    </row>
    <row r="319" spans="1:26" ht="22.5" customHeight="1" x14ac:dyDescent="0.2">
      <c r="A319" s="128" t="s">
        <v>74</v>
      </c>
      <c r="B319" s="129"/>
      <c r="C319" s="129"/>
      <c r="D319" s="129"/>
      <c r="E319" s="129"/>
      <c r="F319" s="129"/>
      <c r="G319" s="129"/>
      <c r="H319" s="129"/>
      <c r="I319" s="129"/>
      <c r="J319" s="129"/>
      <c r="K319" s="129"/>
      <c r="L319" s="129"/>
      <c r="M319" s="129"/>
      <c r="N319" s="129"/>
      <c r="O319" s="129"/>
      <c r="P319" s="129"/>
      <c r="Q319" s="129"/>
      <c r="R319" s="129"/>
      <c r="S319" s="129"/>
      <c r="T319" s="129"/>
    </row>
    <row r="320" spans="1:26" ht="25.5" customHeight="1" x14ac:dyDescent="0.2">
      <c r="A320" s="128" t="s">
        <v>30</v>
      </c>
      <c r="B320" s="128" t="s">
        <v>29</v>
      </c>
      <c r="C320" s="128"/>
      <c r="D320" s="128"/>
      <c r="E320" s="128"/>
      <c r="F320" s="128"/>
      <c r="G320" s="128"/>
      <c r="H320" s="128"/>
      <c r="I320" s="128"/>
      <c r="J320" s="130" t="s">
        <v>43</v>
      </c>
      <c r="K320" s="130" t="s">
        <v>27</v>
      </c>
      <c r="L320" s="130"/>
      <c r="M320" s="130"/>
      <c r="N320" s="130" t="s">
        <v>44</v>
      </c>
      <c r="O320" s="130"/>
      <c r="P320" s="130"/>
      <c r="Q320" s="130" t="s">
        <v>26</v>
      </c>
      <c r="R320" s="130"/>
      <c r="S320" s="130"/>
      <c r="T320" s="130" t="s">
        <v>25</v>
      </c>
    </row>
    <row r="321" spans="1:26" x14ac:dyDescent="0.2">
      <c r="A321" s="128"/>
      <c r="B321" s="128"/>
      <c r="C321" s="128"/>
      <c r="D321" s="128"/>
      <c r="E321" s="128"/>
      <c r="F321" s="128"/>
      <c r="G321" s="128"/>
      <c r="H321" s="128"/>
      <c r="I321" s="128"/>
      <c r="J321" s="130"/>
      <c r="K321" s="96" t="s">
        <v>31</v>
      </c>
      <c r="L321" s="96" t="s">
        <v>32</v>
      </c>
      <c r="M321" s="96" t="s">
        <v>33</v>
      </c>
      <c r="N321" s="96" t="s">
        <v>37</v>
      </c>
      <c r="O321" s="96" t="s">
        <v>8</v>
      </c>
      <c r="P321" s="96" t="s">
        <v>34</v>
      </c>
      <c r="Q321" s="96" t="s">
        <v>35</v>
      </c>
      <c r="R321" s="96" t="s">
        <v>31</v>
      </c>
      <c r="S321" s="96" t="s">
        <v>36</v>
      </c>
      <c r="T321" s="130"/>
    </row>
    <row r="322" spans="1:26" ht="15" x14ac:dyDescent="0.25">
      <c r="A322" s="128" t="s">
        <v>62</v>
      </c>
      <c r="B322" s="128"/>
      <c r="C322" s="128"/>
      <c r="D322" s="128"/>
      <c r="E322" s="128"/>
      <c r="F322" s="128"/>
      <c r="G322" s="128"/>
      <c r="H322" s="128"/>
      <c r="I322" s="128"/>
      <c r="J322" s="128"/>
      <c r="K322" s="128"/>
      <c r="L322" s="128"/>
      <c r="M322" s="128"/>
      <c r="N322" s="128"/>
      <c r="O322" s="128"/>
      <c r="P322" s="128"/>
      <c r="Q322" s="128"/>
      <c r="R322" s="128"/>
      <c r="S322" s="128"/>
      <c r="T322" s="128"/>
      <c r="U322" s="70"/>
      <c r="V322" s="71"/>
    </row>
    <row r="323" spans="1:26" ht="15" x14ac:dyDescent="0.25">
      <c r="A323" s="28" t="str">
        <f>IF(ISNA(INDEX($A$37:$T$225,MATCH($B323,$B$37:$B$225,0),1)),"",INDEX($A$37:$T$225,MATCH($B323,$B$37:$B$225,0),1))</f>
        <v>*</v>
      </c>
      <c r="B323" s="127" t="s">
        <v>106</v>
      </c>
      <c r="C323" s="127"/>
      <c r="D323" s="127"/>
      <c r="E323" s="127"/>
      <c r="F323" s="127"/>
      <c r="G323" s="127"/>
      <c r="H323" s="127"/>
      <c r="I323" s="127"/>
      <c r="J323" s="16">
        <f>IF(ISNA(INDEX($A$37:$T$225,MATCH($B323,$B$37:$B$225,0),10)),"",INDEX($A$37:$T$225,MATCH($B323,$B$37:$B$225,0),10))</f>
        <v>3</v>
      </c>
      <c r="K323" s="16">
        <f>IF(ISNA(INDEX($A$37:$T$225,MATCH($B323,$B$37:$B$225,0),11)),"",INDEX($A$37:$T$225,MATCH($B323,$B$37:$B$225,0),11))</f>
        <v>0</v>
      </c>
      <c r="L323" s="16">
        <f>IF(ISNA(INDEX($A$37:$T$225,MATCH($B323,$B$37:$B$225,0),12)),"",INDEX($A$37:$T$225,MATCH($B323,$B$37:$B$225,0),12))</f>
        <v>2</v>
      </c>
      <c r="M323" s="16">
        <f>IF(ISNA(INDEX($A$37:$T$225,MATCH($B323,$B$37:$B$225,0),13)),"",INDEX($A$37:$T$225,MATCH($B323,$B$37:$B$225,0),13))</f>
        <v>0</v>
      </c>
      <c r="N323" s="16">
        <f>IF(ISNA(INDEX($A$37:$T$225,MATCH($B323,$B$37:$B$225,0),14)),"",INDEX($A$37:$T$225,MATCH($B323,$B$37:$B$225,0),14))</f>
        <v>2</v>
      </c>
      <c r="O323" s="16">
        <f>IF(ISNA(INDEX($A$37:$T$225,MATCH($B323,$B$37:$B$225,0),15)),"",INDEX($A$37:$T$225,MATCH($B323,$B$37:$B$225,0),15))</f>
        <v>3</v>
      </c>
      <c r="P323" s="16">
        <f>IF(ISNA(INDEX($A$37:$T$225,MATCH($B323,$B$37:$B$225,0),16)),"",INDEX($A$37:$T$225,MATCH($B323,$B$37:$B$225,0),16))</f>
        <v>5</v>
      </c>
      <c r="Q323" s="25">
        <f>IF(ISNA(INDEX($A$37:$T$225,MATCH($B323,$B$37:$B$225,0),17)),"",INDEX($A$37:$T$225,MATCH($B323,$B$37:$B$225,0),17))</f>
        <v>0</v>
      </c>
      <c r="R323" s="25" t="str">
        <f>IF(ISNA(INDEX($A$37:$T$225,MATCH($B323,$B$37:$B$225,0),18)),"",INDEX($A$37:$T$225,MATCH($B323,$B$37:$B$225,0),18))</f>
        <v>C</v>
      </c>
      <c r="S323" s="25">
        <f>IF(ISNA(INDEX($A$37:$T$225,MATCH($B323,$B$37:$B$225,0),19)),"",INDEX($A$37:$T$225,MATCH($B323,$B$37:$B$225,0),19))</f>
        <v>0</v>
      </c>
      <c r="T323" s="25" t="str">
        <f>IF(ISNA(INDEX($A$37:$T$225,MATCH($B323,$B$37:$B$225,0),20)),"",INDEX($A$37:$T$225,MATCH($B323,$B$37:$B$225,0),20))</f>
        <v>DC</v>
      </c>
      <c r="U323" s="100"/>
      <c r="V323" s="71"/>
      <c r="W323" s="71"/>
      <c r="X323" s="71"/>
      <c r="Y323" s="71"/>
      <c r="Z323" s="71"/>
    </row>
    <row r="324" spans="1:26" ht="15" x14ac:dyDescent="0.25">
      <c r="A324" s="28" t="str">
        <f>IF(ISNA(INDEX($A$37:$T$225,MATCH($B324,$B$37:$B$225,0),1)),"",INDEX($A$37:$T$225,MATCH($B324,$B$37:$B$225,0),1))</f>
        <v>**</v>
      </c>
      <c r="B324" s="127" t="s">
        <v>107</v>
      </c>
      <c r="C324" s="127"/>
      <c r="D324" s="127"/>
      <c r="E324" s="127"/>
      <c r="F324" s="127"/>
      <c r="G324" s="127"/>
      <c r="H324" s="127"/>
      <c r="I324" s="127"/>
      <c r="J324" s="16">
        <f>IF(ISNA(INDEX($A$37:$T$225,MATCH($B324,$B$37:$B$225,0),10)),"",INDEX($A$37:$T$225,MATCH($B324,$B$37:$B$225,0),10))</f>
        <v>3</v>
      </c>
      <c r="K324" s="16">
        <f>IF(ISNA(INDEX($A$37:$T$225,MATCH($B324,$B$37:$B$225,0),11)),"",INDEX($A$37:$T$225,MATCH($B324,$B$37:$B$225,0),11))</f>
        <v>0</v>
      </c>
      <c r="L324" s="16">
        <f>IF(ISNA(INDEX($A$37:$T$225,MATCH($B324,$B$37:$B$225,0),12)),"",INDEX($A$37:$T$225,MATCH($B324,$B$37:$B$225,0),12))</f>
        <v>2</v>
      </c>
      <c r="M324" s="16">
        <f>IF(ISNA(INDEX($A$37:$T$225,MATCH($B324,$B$37:$B$225,0),13)),"",INDEX($A$37:$T$225,MATCH($B324,$B$37:$B$225,0),13))</f>
        <v>0</v>
      </c>
      <c r="N324" s="16">
        <f>IF(ISNA(INDEX($A$37:$T$225,MATCH($B324,$B$37:$B$225,0),14)),"",INDEX($A$37:$T$225,MATCH($B324,$B$37:$B$225,0),14))</f>
        <v>2</v>
      </c>
      <c r="O324" s="16">
        <f>IF(ISNA(INDEX($A$37:$T$225,MATCH($B324,$B$37:$B$225,0),15)),"",INDEX($A$37:$T$225,MATCH($B324,$B$37:$B$225,0),15))</f>
        <v>3</v>
      </c>
      <c r="P324" s="16">
        <f>IF(ISNA(INDEX($A$37:$T$225,MATCH($B324,$B$37:$B$225,0),16)),"",INDEX($A$37:$T$225,MATCH($B324,$B$37:$B$225,0),16))</f>
        <v>5</v>
      </c>
      <c r="Q324" s="25">
        <f>IF(ISNA(INDEX($A$37:$T$225,MATCH($B324,$B$37:$B$225,0),17)),"",INDEX($A$37:$T$225,MATCH($B324,$B$37:$B$225,0),17))</f>
        <v>0</v>
      </c>
      <c r="R324" s="25" t="str">
        <f>IF(ISNA(INDEX($A$37:$T$225,MATCH($B324,$B$37:$B$225,0),18)),"",INDEX($A$37:$T$225,MATCH($B324,$B$37:$B$225,0),18))</f>
        <v>C</v>
      </c>
      <c r="S324" s="25">
        <f>IF(ISNA(INDEX($A$37:$T$225,MATCH($B324,$B$37:$B$225,0),19)),"",INDEX($A$37:$T$225,MATCH($B324,$B$37:$B$225,0),19))</f>
        <v>0</v>
      </c>
      <c r="T324" s="25" t="str">
        <f>IF(ISNA(INDEX($A$37:$T$225,MATCH($B324,$B$37:$B$225,0),20)),"",INDEX($A$37:$T$225,MATCH($B324,$B$37:$B$225,0),20))</f>
        <v>DC</v>
      </c>
      <c r="U324" s="100"/>
      <c r="V324" s="71"/>
      <c r="W324" s="71"/>
      <c r="X324" s="71"/>
      <c r="Y324" s="71"/>
      <c r="Z324" s="71"/>
    </row>
    <row r="325" spans="1:26" ht="15" x14ac:dyDescent="0.25">
      <c r="A325" s="28" t="str">
        <f>IF(ISNA(INDEX($A$37:$T$225,MATCH($B325,$B$37:$B$225,0),1)),"",INDEX($A$37:$T$225,MATCH($B325,$B$37:$B$225,0),1))</f>
        <v>ULR4303</v>
      </c>
      <c r="B325" s="127" t="s">
        <v>154</v>
      </c>
      <c r="C325" s="127"/>
      <c r="D325" s="127"/>
      <c r="E325" s="127"/>
      <c r="F325" s="127"/>
      <c r="G325" s="127"/>
      <c r="H325" s="127"/>
      <c r="I325" s="127"/>
      <c r="J325" s="16">
        <f>IF(ISNA(INDEX($A$37:$T$225,MATCH($B325,$B$37:$B$225,0),10)),"",INDEX($A$37:$T$225,MATCH($B325,$B$37:$B$225,0),10))</f>
        <v>5</v>
      </c>
      <c r="K325" s="16">
        <f>IF(ISNA(INDEX($A$37:$T$225,MATCH($B325,$B$37:$B$225,0),11)),"",INDEX($A$37:$T$225,MATCH($B325,$B$37:$B$225,0),11))</f>
        <v>2</v>
      </c>
      <c r="L325" s="16">
        <f>IF(ISNA(INDEX($A$37:$T$225,MATCH($B325,$B$37:$B$225,0),12)),"",INDEX($A$37:$T$225,MATCH($B325,$B$37:$B$225,0),12))</f>
        <v>2</v>
      </c>
      <c r="M325" s="16">
        <f>IF(ISNA(INDEX($A$37:$T$225,MATCH($B325,$B$37:$B$225,0),13)),"",INDEX($A$37:$T$225,MATCH($B325,$B$37:$B$225,0),13))</f>
        <v>0</v>
      </c>
      <c r="N325" s="16">
        <f>IF(ISNA(INDEX($A$37:$T$225,MATCH($B325,$B$37:$B$225,0),14)),"",INDEX($A$37:$T$225,MATCH($B325,$B$37:$B$225,0),14))</f>
        <v>4</v>
      </c>
      <c r="O325" s="16">
        <f>IF(ISNA(INDEX($A$37:$T$225,MATCH($B325,$B$37:$B$225,0),15)),"",INDEX($A$37:$T$225,MATCH($B325,$B$37:$B$225,0),15))</f>
        <v>5</v>
      </c>
      <c r="P325" s="16">
        <f>IF(ISNA(INDEX($A$37:$T$225,MATCH($B325,$B$37:$B$225,0),16)),"",INDEX($A$37:$T$225,MATCH($B325,$B$37:$B$225,0),16))</f>
        <v>9</v>
      </c>
      <c r="Q325" s="25" t="str">
        <f>IF(ISNA(INDEX($A$37:$T$225,MATCH($B325,$B$37:$B$225,0),17)),"",INDEX($A$37:$T$225,MATCH($B325,$B$37:$B$225,0),17))</f>
        <v>E</v>
      </c>
      <c r="R325" s="25">
        <f>IF(ISNA(INDEX($A$37:$T$225,MATCH($B325,$B$37:$B$225,0),18)),"",INDEX($A$37:$T$225,MATCH($B325,$B$37:$B$225,0),18))</f>
        <v>0</v>
      </c>
      <c r="S325" s="25">
        <f>IF(ISNA(INDEX($A$37:$T$225,MATCH($B325,$B$37:$B$225,0),19)),"",INDEX($A$37:$T$225,MATCH($B325,$B$37:$B$225,0),19))</f>
        <v>0</v>
      </c>
      <c r="T325" s="25" t="str">
        <f>IF(ISNA(INDEX($A$37:$T$225,MATCH($B325,$B$37:$B$225,0),20)),"",INDEX($A$37:$T$225,MATCH($B325,$B$37:$B$225,0),20))</f>
        <v>DC</v>
      </c>
      <c r="U325" s="100"/>
      <c r="V325" s="71"/>
      <c r="W325" s="71"/>
      <c r="X325" s="71"/>
      <c r="Y325" s="71"/>
      <c r="Z325" s="71"/>
    </row>
    <row r="326" spans="1:26" ht="15" x14ac:dyDescent="0.25">
      <c r="A326" s="28" t="str">
        <f>IF(ISNA(INDEX($A$37:$T$225,MATCH($B326,$B$37:$B$225,0),1)),"",INDEX($A$37:$T$225,MATCH($B326,$B$37:$B$225,0),1))</f>
        <v>YLU0011</v>
      </c>
      <c r="B326" s="127" t="s">
        <v>78</v>
      </c>
      <c r="C326" s="127"/>
      <c r="D326" s="127"/>
      <c r="E326" s="127"/>
      <c r="F326" s="127"/>
      <c r="G326" s="127"/>
      <c r="H326" s="127"/>
      <c r="I326" s="127"/>
      <c r="J326" s="16">
        <f>IF(ISNA(INDEX($A$37:$T$225,MATCH($B326,$B$37:$B$225,0),10)),"",INDEX($A$37:$T$225,MATCH($B326,$B$37:$B$225,0),10))</f>
        <v>2</v>
      </c>
      <c r="K326" s="16">
        <f>IF(ISNA(INDEX($A$37:$T$225,MATCH($B326,$B$37:$B$225,0),11)),"",INDEX($A$37:$T$225,MATCH($B326,$B$37:$B$225,0),11))</f>
        <v>0</v>
      </c>
      <c r="L326" s="16">
        <f>IF(ISNA(INDEX($A$37:$T$225,MATCH($B326,$B$37:$B$225,0),12)),"",INDEX($A$37:$T$225,MATCH($B326,$B$37:$B$225,0),12))</f>
        <v>2</v>
      </c>
      <c r="M326" s="16">
        <f>IF(ISNA(INDEX($A$37:$T$225,MATCH($B326,$B$37:$B$225,0),13)),"",INDEX($A$37:$T$225,MATCH($B326,$B$37:$B$225,0),13))</f>
        <v>0</v>
      </c>
      <c r="N326" s="16">
        <f>IF(ISNA(INDEX($A$37:$T$225,MATCH($B326,$B$37:$B$225,0),14)),"",INDEX($A$37:$T$225,MATCH($B326,$B$37:$B$225,0),14))</f>
        <v>2</v>
      </c>
      <c r="O326" s="16">
        <f>IF(ISNA(INDEX($A$37:$T$225,MATCH($B326,$B$37:$B$225,0),15)),"",INDEX($A$37:$T$225,MATCH($B326,$B$37:$B$225,0),15))</f>
        <v>2</v>
      </c>
      <c r="P326" s="16">
        <f>IF(ISNA(INDEX($A$37:$T$225,MATCH($B326,$B$37:$B$225,0),16)),"",INDEX($A$37:$T$225,MATCH($B326,$B$37:$B$225,0),16))</f>
        <v>4</v>
      </c>
      <c r="Q326" s="25">
        <f>IF(ISNA(INDEX($A$37:$T$225,MATCH($B326,$B$37:$B$225,0),17)),"",INDEX($A$37:$T$225,MATCH($B326,$B$37:$B$225,0),17))</f>
        <v>0</v>
      </c>
      <c r="R326" s="25">
        <f>IF(ISNA(INDEX($A$37:$T$225,MATCH($B326,$B$37:$B$225,0),18)),"",INDEX($A$37:$T$225,MATCH($B326,$B$37:$B$225,0),18))</f>
        <v>0</v>
      </c>
      <c r="S326" s="25" t="str">
        <f>IF(ISNA(INDEX($A$37:$T$225,MATCH($B326,$B$37:$B$225,0),19)),"",INDEX($A$37:$T$225,MATCH($B326,$B$37:$B$225,0),19))</f>
        <v>VP</v>
      </c>
      <c r="T326" s="25" t="str">
        <f>IF(ISNA(INDEX($A$37:$T$225,MATCH($B326,$B$37:$B$225,0),20)),"",INDEX($A$37:$T$225,MATCH($B326,$B$37:$B$225,0),20))</f>
        <v>DC</v>
      </c>
      <c r="U326" s="100"/>
      <c r="V326" s="71"/>
      <c r="W326" s="71"/>
      <c r="X326" s="71"/>
      <c r="Y326" s="71"/>
      <c r="Z326" s="71"/>
    </row>
    <row r="327" spans="1:26" ht="15" x14ac:dyDescent="0.25">
      <c r="A327" s="28" t="str">
        <f>IF(ISNA(INDEX($A$37:$T$225,MATCH($B327,$B$37:$B$225,0),1)),"",INDEX($A$37:$T$225,MATCH($B327,$B$37:$B$225,0),1))</f>
        <v>YLU0012</v>
      </c>
      <c r="B327" s="127" t="s">
        <v>79</v>
      </c>
      <c r="C327" s="127"/>
      <c r="D327" s="127"/>
      <c r="E327" s="127"/>
      <c r="F327" s="127"/>
      <c r="G327" s="127"/>
      <c r="H327" s="127"/>
      <c r="I327" s="127"/>
      <c r="J327" s="16">
        <f>IF(ISNA(INDEX($A$37:$T$225,MATCH($B327,$B$37:$B$225,0),10)),"",INDEX($A$37:$T$225,MATCH($B327,$B$37:$B$225,0),10))</f>
        <v>2</v>
      </c>
      <c r="K327" s="16">
        <f>IF(ISNA(INDEX($A$37:$T$225,MATCH($B327,$B$37:$B$225,0),11)),"",INDEX($A$37:$T$225,MATCH($B327,$B$37:$B$225,0),11))</f>
        <v>0</v>
      </c>
      <c r="L327" s="16">
        <f>IF(ISNA(INDEX($A$37:$T$225,MATCH($B327,$B$37:$B$225,0),12)),"",INDEX($A$37:$T$225,MATCH($B327,$B$37:$B$225,0),12))</f>
        <v>2</v>
      </c>
      <c r="M327" s="16">
        <f>IF(ISNA(INDEX($A$37:$T$225,MATCH($B327,$B$37:$B$225,0),13)),"",INDEX($A$37:$T$225,MATCH($B327,$B$37:$B$225,0),13))</f>
        <v>0</v>
      </c>
      <c r="N327" s="16">
        <f>IF(ISNA(INDEX($A$37:$T$225,MATCH($B327,$B$37:$B$225,0),14)),"",INDEX($A$37:$T$225,MATCH($B327,$B$37:$B$225,0),14))</f>
        <v>2</v>
      </c>
      <c r="O327" s="16">
        <f>IF(ISNA(INDEX($A$37:$T$225,MATCH($B327,$B$37:$B$225,0),15)),"",INDEX($A$37:$T$225,MATCH($B327,$B$37:$B$225,0),15))</f>
        <v>2</v>
      </c>
      <c r="P327" s="16">
        <f>IF(ISNA(INDEX($A$37:$T$225,MATCH($B327,$B$37:$B$225,0),16)),"",INDEX($A$37:$T$225,MATCH($B327,$B$37:$B$225,0),16))</f>
        <v>4</v>
      </c>
      <c r="Q327" s="25">
        <f>IF(ISNA(INDEX($A$37:$T$225,MATCH($B327,$B$37:$B$225,0),17)),"",INDEX($A$37:$T$225,MATCH($B327,$B$37:$B$225,0),17))</f>
        <v>0</v>
      </c>
      <c r="R327" s="25">
        <f>IF(ISNA(INDEX($A$37:$T$225,MATCH($B327,$B$37:$B$225,0),18)),"",INDEX($A$37:$T$225,MATCH($B327,$B$37:$B$225,0),18))</f>
        <v>0</v>
      </c>
      <c r="S327" s="25" t="str">
        <f>IF(ISNA(INDEX($A$37:$T$225,MATCH($B327,$B$37:$B$225,0),19)),"",INDEX($A$37:$T$225,MATCH($B327,$B$37:$B$225,0),19))</f>
        <v>VP</v>
      </c>
      <c r="T327" s="25" t="str">
        <f>IF(ISNA(INDEX($A$37:$T$225,MATCH($B327,$B$37:$B$225,0),20)),"",INDEX($A$37:$T$225,MATCH($B327,$B$37:$B$225,0),20))</f>
        <v>DC</v>
      </c>
      <c r="U327" s="100"/>
      <c r="V327" s="71"/>
      <c r="W327" s="71"/>
      <c r="X327" s="71"/>
      <c r="Y327" s="71"/>
      <c r="Z327" s="71"/>
    </row>
    <row r="328" spans="1:26" s="82" customFormat="1" ht="15" hidden="1" x14ac:dyDescent="0.25">
      <c r="A328" s="28" t="str">
        <f>IF(ISNA(INDEX($A$37:$T$225,MATCH($B328,$B$37:$B$225,0),1)),"",INDEX($A$37:$T$225,MATCH($B328,$B$37:$B$225,0),1))</f>
        <v/>
      </c>
      <c r="B328" s="127"/>
      <c r="C328" s="127"/>
      <c r="D328" s="127"/>
      <c r="E328" s="127"/>
      <c r="F328" s="127"/>
      <c r="G328" s="127"/>
      <c r="H328" s="127"/>
      <c r="I328" s="127"/>
      <c r="J328" s="16" t="str">
        <f>IF(ISNA(INDEX($A$37:$T$225,MATCH($B328,$B$37:$B$225,0),10)),"",INDEX($A$37:$T$225,MATCH($B328,$B$37:$B$225,0),10))</f>
        <v/>
      </c>
      <c r="K328" s="16" t="str">
        <f>IF(ISNA(INDEX($A$37:$T$225,MATCH($B328,$B$37:$B$225,0),11)),"",INDEX($A$37:$T$225,MATCH($B328,$B$37:$B$225,0),11))</f>
        <v/>
      </c>
      <c r="L328" s="16" t="str">
        <f>IF(ISNA(INDEX($A$37:$T$225,MATCH($B328,$B$37:$B$225,0),12)),"",INDEX($A$37:$T$225,MATCH($B328,$B$37:$B$225,0),12))</f>
        <v/>
      </c>
      <c r="M328" s="16" t="str">
        <f>IF(ISNA(INDEX($A$37:$T$225,MATCH($B328,$B$37:$B$225,0),13)),"",INDEX($A$37:$T$225,MATCH($B328,$B$37:$B$225,0),13))</f>
        <v/>
      </c>
      <c r="N328" s="16" t="str">
        <f>IF(ISNA(INDEX($A$37:$T$225,MATCH($B328,$B$37:$B$225,0),14)),"",INDEX($A$37:$T$225,MATCH($B328,$B$37:$B$225,0),14))</f>
        <v/>
      </c>
      <c r="O328" s="16" t="str">
        <f>IF(ISNA(INDEX($A$37:$T$225,MATCH($B328,$B$37:$B$225,0),15)),"",INDEX($A$37:$T$225,MATCH($B328,$B$37:$B$225,0),15))</f>
        <v/>
      </c>
      <c r="P328" s="16" t="str">
        <f>IF(ISNA(INDEX($A$37:$T$225,MATCH($B328,$B$37:$B$225,0),16)),"",INDEX($A$37:$T$225,MATCH($B328,$B$37:$B$225,0),16))</f>
        <v/>
      </c>
      <c r="Q328" s="25" t="str">
        <f>IF(ISNA(INDEX($A$37:$T$225,MATCH($B328,$B$37:$B$225,0),17)),"",INDEX($A$37:$T$225,MATCH($B328,$B$37:$B$225,0),17))</f>
        <v/>
      </c>
      <c r="R328" s="25" t="str">
        <f>IF(ISNA(INDEX($A$37:$T$225,MATCH($B328,$B$37:$B$225,0),18)),"",INDEX($A$37:$T$225,MATCH($B328,$B$37:$B$225,0),18))</f>
        <v/>
      </c>
      <c r="S328" s="25" t="str">
        <f>IF(ISNA(INDEX($A$37:$T$225,MATCH($B328,$B$37:$B$225,0),19)),"",INDEX($A$37:$T$225,MATCH($B328,$B$37:$B$225,0),19))</f>
        <v/>
      </c>
      <c r="T328" s="25" t="str">
        <f>IF(ISNA(INDEX($A$37:$T$225,MATCH($B328,$B$37:$B$225,0),20)),"",INDEX($A$37:$T$225,MATCH($B328,$B$37:$B$225,0),20))</f>
        <v/>
      </c>
      <c r="U328" s="100"/>
      <c r="V328" s="71"/>
      <c r="W328" s="71"/>
      <c r="X328" s="71"/>
      <c r="Y328" s="71"/>
      <c r="Z328" s="71"/>
    </row>
    <row r="329" spans="1:26" ht="15" hidden="1" x14ac:dyDescent="0.25">
      <c r="A329" s="28" t="str">
        <f>IF(ISNA(INDEX($A$37:$T$225,MATCH($B329,$B$37:$B$225,0),1)),"",INDEX($A$37:$T$225,MATCH($B329,$B$37:$B$225,0),1))</f>
        <v/>
      </c>
      <c r="B329" s="127"/>
      <c r="C329" s="127"/>
      <c r="D329" s="127"/>
      <c r="E329" s="127"/>
      <c r="F329" s="127"/>
      <c r="G329" s="127"/>
      <c r="H329" s="127"/>
      <c r="I329" s="127"/>
      <c r="J329" s="16" t="str">
        <f>IF(ISNA(INDEX($A$37:$T$225,MATCH($B329,$B$37:$B$225,0),10)),"",INDEX($A$37:$T$225,MATCH($B329,$B$37:$B$225,0),10))</f>
        <v/>
      </c>
      <c r="K329" s="16" t="str">
        <f>IF(ISNA(INDEX($A$37:$T$225,MATCH($B329,$B$37:$B$225,0),11)),"",INDEX($A$37:$T$225,MATCH($B329,$B$37:$B$225,0),11))</f>
        <v/>
      </c>
      <c r="L329" s="16" t="str">
        <f>IF(ISNA(INDEX($A$37:$T$225,MATCH($B329,$B$37:$B$225,0),12)),"",INDEX($A$37:$T$225,MATCH($B329,$B$37:$B$225,0),12))</f>
        <v/>
      </c>
      <c r="M329" s="16" t="str">
        <f>IF(ISNA(INDEX($A$37:$T$225,MATCH($B329,$B$37:$B$225,0),13)),"",INDEX($A$37:$T$225,MATCH($B329,$B$37:$B$225,0),13))</f>
        <v/>
      </c>
      <c r="N329" s="16" t="str">
        <f>IF(ISNA(INDEX($A$37:$T$225,MATCH($B329,$B$37:$B$225,0),14)),"",INDEX($A$37:$T$225,MATCH($B329,$B$37:$B$225,0),14))</f>
        <v/>
      </c>
      <c r="O329" s="16" t="str">
        <f>IF(ISNA(INDEX($A$37:$T$225,MATCH($B329,$B$37:$B$225,0),15)),"",INDEX($A$37:$T$225,MATCH($B329,$B$37:$B$225,0),15))</f>
        <v/>
      </c>
      <c r="P329" s="16" t="str">
        <f>IF(ISNA(INDEX($A$37:$T$225,MATCH($B329,$B$37:$B$225,0),16)),"",INDEX($A$37:$T$225,MATCH($B329,$B$37:$B$225,0),16))</f>
        <v/>
      </c>
      <c r="Q329" s="25" t="str">
        <f>IF(ISNA(INDEX($A$37:$T$225,MATCH($B329,$B$37:$B$225,0),17)),"",INDEX($A$37:$T$225,MATCH($B329,$B$37:$B$225,0),17))</f>
        <v/>
      </c>
      <c r="R329" s="25" t="str">
        <f>IF(ISNA(INDEX($A$37:$T$225,MATCH($B329,$B$37:$B$225,0),18)),"",INDEX($A$37:$T$225,MATCH($B329,$B$37:$B$225,0),18))</f>
        <v/>
      </c>
      <c r="S329" s="25" t="str">
        <f>IF(ISNA(INDEX($A$37:$T$225,MATCH($B329,$B$37:$B$225,0),19)),"",INDEX($A$37:$T$225,MATCH($B329,$B$37:$B$225,0),19))</f>
        <v/>
      </c>
      <c r="T329" s="25" t="str">
        <f>IF(ISNA(INDEX($A$37:$T$225,MATCH($B329,$B$37:$B$225,0),20)),"",INDEX($A$37:$T$225,MATCH($B329,$B$37:$B$225,0),20))</f>
        <v/>
      </c>
      <c r="U329" s="100"/>
      <c r="V329" s="71"/>
      <c r="W329" s="71"/>
      <c r="X329" s="71"/>
      <c r="Y329" s="71"/>
      <c r="Z329" s="71"/>
    </row>
    <row r="330" spans="1:26" s="82" customFormat="1" ht="15" hidden="1" x14ac:dyDescent="0.25">
      <c r="A330" s="28" t="str">
        <f>IF(ISNA(INDEX($A$37:$T$225,MATCH($B330,$B$37:$B$225,0),1)),"",INDEX($A$37:$T$225,MATCH($B330,$B$37:$B$225,0),1))</f>
        <v/>
      </c>
      <c r="B330" s="127"/>
      <c r="C330" s="127"/>
      <c r="D330" s="127"/>
      <c r="E330" s="127"/>
      <c r="F330" s="127"/>
      <c r="G330" s="127"/>
      <c r="H330" s="127"/>
      <c r="I330" s="127"/>
      <c r="J330" s="16" t="str">
        <f>IF(ISNA(INDEX($A$37:$T$225,MATCH($B330,$B$37:$B$225,0),10)),"",INDEX($A$37:$T$225,MATCH($B330,$B$37:$B$225,0),10))</f>
        <v/>
      </c>
      <c r="K330" s="16" t="str">
        <f>IF(ISNA(INDEX($A$37:$T$225,MATCH($B330,$B$37:$B$225,0),11)),"",INDEX($A$37:$T$225,MATCH($B330,$B$37:$B$225,0),11))</f>
        <v/>
      </c>
      <c r="L330" s="16" t="str">
        <f>IF(ISNA(INDEX($A$37:$T$225,MATCH($B330,$B$37:$B$225,0),12)),"",INDEX($A$37:$T$225,MATCH($B330,$B$37:$B$225,0),12))</f>
        <v/>
      </c>
      <c r="M330" s="16" t="str">
        <f>IF(ISNA(INDEX($A$37:$T$225,MATCH($B330,$B$37:$B$225,0),13)),"",INDEX($A$37:$T$225,MATCH($B330,$B$37:$B$225,0),13))</f>
        <v/>
      </c>
      <c r="N330" s="16" t="str">
        <f>IF(ISNA(INDEX($A$37:$T$225,MATCH($B330,$B$37:$B$225,0),14)),"",INDEX($A$37:$T$225,MATCH($B330,$B$37:$B$225,0),14))</f>
        <v/>
      </c>
      <c r="O330" s="16" t="str">
        <f>IF(ISNA(INDEX($A$37:$T$225,MATCH($B330,$B$37:$B$225,0),15)),"",INDEX($A$37:$T$225,MATCH($B330,$B$37:$B$225,0),15))</f>
        <v/>
      </c>
      <c r="P330" s="16" t="str">
        <f>IF(ISNA(INDEX($A$37:$T$225,MATCH($B330,$B$37:$B$225,0),16)),"",INDEX($A$37:$T$225,MATCH($B330,$B$37:$B$225,0),16))</f>
        <v/>
      </c>
      <c r="Q330" s="25" t="str">
        <f>IF(ISNA(INDEX($A$37:$T$225,MATCH($B330,$B$37:$B$225,0),17)),"",INDEX($A$37:$T$225,MATCH($B330,$B$37:$B$225,0),17))</f>
        <v/>
      </c>
      <c r="R330" s="25" t="str">
        <f>IF(ISNA(INDEX($A$37:$T$225,MATCH($B330,$B$37:$B$225,0),18)),"",INDEX($A$37:$T$225,MATCH($B330,$B$37:$B$225,0),18))</f>
        <v/>
      </c>
      <c r="S330" s="25" t="str">
        <f>IF(ISNA(INDEX($A$37:$T$225,MATCH($B330,$B$37:$B$225,0),19)),"",INDEX($A$37:$T$225,MATCH($B330,$B$37:$B$225,0),19))</f>
        <v/>
      </c>
      <c r="T330" s="25" t="str">
        <f>IF(ISNA(INDEX($A$37:$T$225,MATCH($B330,$B$37:$B$225,0),20)),"",INDEX($A$37:$T$225,MATCH($B330,$B$37:$B$225,0),20))</f>
        <v/>
      </c>
      <c r="U330" s="100"/>
      <c r="V330" s="71"/>
      <c r="W330" s="71"/>
      <c r="X330" s="71"/>
      <c r="Y330" s="71"/>
      <c r="Z330" s="71"/>
    </row>
    <row r="331" spans="1:26" s="82" customFormat="1" ht="15" hidden="1" x14ac:dyDescent="0.25">
      <c r="A331" s="28" t="str">
        <f>IF(ISNA(INDEX($A$37:$T$225,MATCH($B331,$B$37:$B$225,0),1)),"",INDEX($A$37:$T$225,MATCH($B331,$B$37:$B$225,0),1))</f>
        <v/>
      </c>
      <c r="B331" s="127"/>
      <c r="C331" s="127"/>
      <c r="D331" s="127"/>
      <c r="E331" s="127"/>
      <c r="F331" s="127"/>
      <c r="G331" s="127"/>
      <c r="H331" s="127"/>
      <c r="I331" s="127"/>
      <c r="J331" s="16" t="str">
        <f>IF(ISNA(INDEX($A$37:$T$225,MATCH($B331,$B$37:$B$225,0),10)),"",INDEX($A$37:$T$225,MATCH($B331,$B$37:$B$225,0),10))</f>
        <v/>
      </c>
      <c r="K331" s="16" t="str">
        <f>IF(ISNA(INDEX($A$37:$T$225,MATCH($B331,$B$37:$B$225,0),11)),"",INDEX($A$37:$T$225,MATCH($B331,$B$37:$B$225,0),11))</f>
        <v/>
      </c>
      <c r="L331" s="16" t="str">
        <f>IF(ISNA(INDEX($A$37:$T$225,MATCH($B331,$B$37:$B$225,0),12)),"",INDEX($A$37:$T$225,MATCH($B331,$B$37:$B$225,0),12))</f>
        <v/>
      </c>
      <c r="M331" s="16" t="str">
        <f>IF(ISNA(INDEX($A$37:$T$225,MATCH($B331,$B$37:$B$225,0),13)),"",INDEX($A$37:$T$225,MATCH($B331,$B$37:$B$225,0),13))</f>
        <v/>
      </c>
      <c r="N331" s="16" t="str">
        <f>IF(ISNA(INDEX($A$37:$T$225,MATCH($B331,$B$37:$B$225,0),14)),"",INDEX($A$37:$T$225,MATCH($B331,$B$37:$B$225,0),14))</f>
        <v/>
      </c>
      <c r="O331" s="16" t="str">
        <f>IF(ISNA(INDEX($A$37:$T$225,MATCH($B331,$B$37:$B$225,0),15)),"",INDEX($A$37:$T$225,MATCH($B331,$B$37:$B$225,0),15))</f>
        <v/>
      </c>
      <c r="P331" s="16" t="str">
        <f>IF(ISNA(INDEX($A$37:$T$225,MATCH($B331,$B$37:$B$225,0),16)),"",INDEX($A$37:$T$225,MATCH($B331,$B$37:$B$225,0),16))</f>
        <v/>
      </c>
      <c r="Q331" s="25" t="str">
        <f>IF(ISNA(INDEX($A$37:$T$225,MATCH($B331,$B$37:$B$225,0),17)),"",INDEX($A$37:$T$225,MATCH($B331,$B$37:$B$225,0),17))</f>
        <v/>
      </c>
      <c r="R331" s="25" t="str">
        <f>IF(ISNA(INDEX($A$37:$T$225,MATCH($B331,$B$37:$B$225,0),18)),"",INDEX($A$37:$T$225,MATCH($B331,$B$37:$B$225,0),18))</f>
        <v/>
      </c>
      <c r="S331" s="25" t="str">
        <f>IF(ISNA(INDEX($A$37:$T$225,MATCH($B331,$B$37:$B$225,0),19)),"",INDEX($A$37:$T$225,MATCH($B331,$B$37:$B$225,0),19))</f>
        <v/>
      </c>
      <c r="T331" s="25" t="str">
        <f>IF(ISNA(INDEX($A$37:$T$225,MATCH($B331,$B$37:$B$225,0),20)),"",INDEX($A$37:$T$225,MATCH($B331,$B$37:$B$225,0),20))</f>
        <v/>
      </c>
      <c r="U331" s="100"/>
      <c r="V331" s="71"/>
      <c r="W331" s="71"/>
      <c r="X331" s="71"/>
      <c r="Y331" s="71"/>
      <c r="Z331" s="71"/>
    </row>
    <row r="332" spans="1:26" s="82" customFormat="1" ht="15" hidden="1" x14ac:dyDescent="0.25">
      <c r="A332" s="28" t="str">
        <f>IF(ISNA(INDEX($A$37:$T$225,MATCH($B332,$B$37:$B$225,0),1)),"",INDEX($A$37:$T$225,MATCH($B332,$B$37:$B$225,0),1))</f>
        <v/>
      </c>
      <c r="B332" s="127"/>
      <c r="C332" s="127"/>
      <c r="D332" s="127"/>
      <c r="E332" s="127"/>
      <c r="F332" s="127"/>
      <c r="G332" s="127"/>
      <c r="H332" s="127"/>
      <c r="I332" s="127"/>
      <c r="J332" s="16" t="str">
        <f>IF(ISNA(INDEX($A$37:$T$225,MATCH($B332,$B$37:$B$225,0),10)),"",INDEX($A$37:$T$225,MATCH($B332,$B$37:$B$225,0),10))</f>
        <v/>
      </c>
      <c r="K332" s="16" t="str">
        <f>IF(ISNA(INDEX($A$37:$T$225,MATCH($B332,$B$37:$B$225,0),11)),"",INDEX($A$37:$T$225,MATCH($B332,$B$37:$B$225,0),11))</f>
        <v/>
      </c>
      <c r="L332" s="16" t="str">
        <f>IF(ISNA(INDEX($A$37:$T$225,MATCH($B332,$B$37:$B$225,0),12)),"",INDEX($A$37:$T$225,MATCH($B332,$B$37:$B$225,0),12))</f>
        <v/>
      </c>
      <c r="M332" s="16" t="str">
        <f>IF(ISNA(INDEX($A$37:$T$225,MATCH($B332,$B$37:$B$225,0),13)),"",INDEX($A$37:$T$225,MATCH($B332,$B$37:$B$225,0),13))</f>
        <v/>
      </c>
      <c r="N332" s="16" t="str">
        <f>IF(ISNA(INDEX($A$37:$T$225,MATCH($B332,$B$37:$B$225,0),14)),"",INDEX($A$37:$T$225,MATCH($B332,$B$37:$B$225,0),14))</f>
        <v/>
      </c>
      <c r="O332" s="16" t="str">
        <f>IF(ISNA(INDEX($A$37:$T$225,MATCH($B332,$B$37:$B$225,0),15)),"",INDEX($A$37:$T$225,MATCH($B332,$B$37:$B$225,0),15))</f>
        <v/>
      </c>
      <c r="P332" s="16" t="str">
        <f>IF(ISNA(INDEX($A$37:$T$225,MATCH($B332,$B$37:$B$225,0),16)),"",INDEX($A$37:$T$225,MATCH($B332,$B$37:$B$225,0),16))</f>
        <v/>
      </c>
      <c r="Q332" s="25" t="str">
        <f>IF(ISNA(INDEX($A$37:$T$225,MATCH($B332,$B$37:$B$225,0),17)),"",INDEX($A$37:$T$225,MATCH($B332,$B$37:$B$225,0),17))</f>
        <v/>
      </c>
      <c r="R332" s="25" t="str">
        <f>IF(ISNA(INDEX($A$37:$T$225,MATCH($B332,$B$37:$B$225,0),18)),"",INDEX($A$37:$T$225,MATCH($B332,$B$37:$B$225,0),18))</f>
        <v/>
      </c>
      <c r="S332" s="25" t="str">
        <f>IF(ISNA(INDEX($A$37:$T$225,MATCH($B332,$B$37:$B$225,0),19)),"",INDEX($A$37:$T$225,MATCH($B332,$B$37:$B$225,0),19))</f>
        <v/>
      </c>
      <c r="T332" s="25" t="str">
        <f>IF(ISNA(INDEX($A$37:$T$225,MATCH($B332,$B$37:$B$225,0),20)),"",INDEX($A$37:$T$225,MATCH($B332,$B$37:$B$225,0),20))</f>
        <v/>
      </c>
      <c r="U332" s="100"/>
      <c r="V332" s="71"/>
      <c r="W332" s="71"/>
      <c r="X332" s="71"/>
      <c r="Y332" s="71"/>
      <c r="Z332" s="71"/>
    </row>
    <row r="333" spans="1:26" ht="15" hidden="1" x14ac:dyDescent="0.25">
      <c r="A333" s="28" t="str">
        <f>IF(ISNA(INDEX($A$37:$T$225,MATCH($B333,$B$37:$B$225,0),1)),"",INDEX($A$37:$T$225,MATCH($B333,$B$37:$B$225,0),1))</f>
        <v/>
      </c>
      <c r="B333" s="127"/>
      <c r="C333" s="127"/>
      <c r="D333" s="127"/>
      <c r="E333" s="127"/>
      <c r="F333" s="127"/>
      <c r="G333" s="127"/>
      <c r="H333" s="127"/>
      <c r="I333" s="127"/>
      <c r="J333" s="16" t="str">
        <f>IF(ISNA(INDEX($A$37:$T$225,MATCH($B333,$B$37:$B$225,0),10)),"",INDEX($A$37:$T$225,MATCH($B333,$B$37:$B$225,0),10))</f>
        <v/>
      </c>
      <c r="K333" s="16" t="str">
        <f>IF(ISNA(INDEX($A$37:$T$225,MATCH($B333,$B$37:$B$225,0),11)),"",INDEX($A$37:$T$225,MATCH($B333,$B$37:$B$225,0),11))</f>
        <v/>
      </c>
      <c r="L333" s="16" t="str">
        <f>IF(ISNA(INDEX($A$37:$T$225,MATCH($B333,$B$37:$B$225,0),12)),"",INDEX($A$37:$T$225,MATCH($B333,$B$37:$B$225,0),12))</f>
        <v/>
      </c>
      <c r="M333" s="16" t="str">
        <f>IF(ISNA(INDEX($A$37:$T$225,MATCH($B333,$B$37:$B$225,0),13)),"",INDEX($A$37:$T$225,MATCH($B333,$B$37:$B$225,0),13))</f>
        <v/>
      </c>
      <c r="N333" s="16" t="str">
        <f>IF(ISNA(INDEX($A$37:$T$225,MATCH($B333,$B$37:$B$225,0),14)),"",INDEX($A$37:$T$225,MATCH($B333,$B$37:$B$225,0),14))</f>
        <v/>
      </c>
      <c r="O333" s="16" t="str">
        <f>IF(ISNA(INDEX($A$37:$T$225,MATCH($B333,$B$37:$B$225,0),15)),"",INDEX($A$37:$T$225,MATCH($B333,$B$37:$B$225,0),15))</f>
        <v/>
      </c>
      <c r="P333" s="16" t="str">
        <f>IF(ISNA(INDEX($A$37:$T$225,MATCH($B333,$B$37:$B$225,0),16)),"",INDEX($A$37:$T$225,MATCH($B333,$B$37:$B$225,0),16))</f>
        <v/>
      </c>
      <c r="Q333" s="25" t="str">
        <f>IF(ISNA(INDEX($A$37:$T$225,MATCH($B333,$B$37:$B$225,0),17)),"",INDEX($A$37:$T$225,MATCH($B333,$B$37:$B$225,0),17))</f>
        <v/>
      </c>
      <c r="R333" s="25" t="str">
        <f>IF(ISNA(INDEX($A$37:$T$225,MATCH($B333,$B$37:$B$225,0),18)),"",INDEX($A$37:$T$225,MATCH($B333,$B$37:$B$225,0),18))</f>
        <v/>
      </c>
      <c r="S333" s="25" t="str">
        <f>IF(ISNA(INDEX($A$37:$T$225,MATCH($B333,$B$37:$B$225,0),19)),"",INDEX($A$37:$T$225,MATCH($B333,$B$37:$B$225,0),19))</f>
        <v/>
      </c>
      <c r="T333" s="25" t="str">
        <f>IF(ISNA(INDEX($A$37:$T$225,MATCH($B333,$B$37:$B$225,0),20)),"",INDEX($A$37:$T$225,MATCH($B333,$B$37:$B$225,0),20))</f>
        <v/>
      </c>
      <c r="U333" s="100"/>
      <c r="V333" s="71"/>
      <c r="W333" s="71"/>
      <c r="X333" s="71"/>
      <c r="Y333" s="71"/>
      <c r="Z333" s="71"/>
    </row>
    <row r="334" spans="1:26" ht="15" x14ac:dyDescent="0.25">
      <c r="A334" s="94" t="s">
        <v>28</v>
      </c>
      <c r="B334" s="152"/>
      <c r="C334" s="152"/>
      <c r="D334" s="152"/>
      <c r="E334" s="152"/>
      <c r="F334" s="152"/>
      <c r="G334" s="152"/>
      <c r="H334" s="152"/>
      <c r="I334" s="152"/>
      <c r="J334" s="18">
        <f t="shared" ref="J334:P334" si="107">SUM(J323:J333)</f>
        <v>15</v>
      </c>
      <c r="K334" s="18">
        <f t="shared" si="107"/>
        <v>2</v>
      </c>
      <c r="L334" s="18">
        <f t="shared" si="107"/>
        <v>10</v>
      </c>
      <c r="M334" s="18">
        <f t="shared" si="107"/>
        <v>0</v>
      </c>
      <c r="N334" s="18">
        <f t="shared" si="107"/>
        <v>12</v>
      </c>
      <c r="O334" s="18">
        <f t="shared" si="107"/>
        <v>15</v>
      </c>
      <c r="P334" s="18">
        <f t="shared" si="107"/>
        <v>27</v>
      </c>
      <c r="Q334" s="94">
        <f>COUNTIF(Q323:Q333,"E")</f>
        <v>1</v>
      </c>
      <c r="R334" s="94">
        <f>COUNTIF(R323:R333,"C")</f>
        <v>2</v>
      </c>
      <c r="S334" s="94">
        <f>COUNTIF(S323:S333,"VP")</f>
        <v>2</v>
      </c>
      <c r="T334" s="95">
        <v>5</v>
      </c>
      <c r="U334" s="100"/>
      <c r="V334" s="71"/>
      <c r="W334" s="71"/>
      <c r="X334" s="71"/>
      <c r="Y334" s="71"/>
      <c r="Z334" s="71"/>
    </row>
    <row r="335" spans="1:26" ht="15" x14ac:dyDescent="0.25">
      <c r="A335" s="128" t="s">
        <v>76</v>
      </c>
      <c r="B335" s="128"/>
      <c r="C335" s="128"/>
      <c r="D335" s="128"/>
      <c r="E335" s="128"/>
      <c r="F335" s="128"/>
      <c r="G335" s="128"/>
      <c r="H335" s="128"/>
      <c r="I335" s="128"/>
      <c r="J335" s="128"/>
      <c r="K335" s="128"/>
      <c r="L335" s="128"/>
      <c r="M335" s="128"/>
      <c r="N335" s="128"/>
      <c r="O335" s="128"/>
      <c r="P335" s="128"/>
      <c r="Q335" s="128"/>
      <c r="R335" s="128"/>
      <c r="S335" s="128"/>
      <c r="T335" s="128"/>
      <c r="U335" s="100"/>
      <c r="V335" s="71"/>
      <c r="W335" s="71"/>
      <c r="X335" s="71"/>
      <c r="Y335" s="71"/>
      <c r="Z335" s="71"/>
    </row>
    <row r="336" spans="1:26" s="82" customFormat="1" ht="15" x14ac:dyDescent="0.25">
      <c r="A336" s="28" t="str">
        <f>IF(ISNA(INDEX($A$37:$T$225,MATCH($B336,$B$37:$B$225,0),1)),"",INDEX($A$37:$T$225,MATCH($B336,$B$37:$B$225,0),1))</f>
        <v>ULR2205</v>
      </c>
      <c r="B336" s="127" t="s">
        <v>192</v>
      </c>
      <c r="C336" s="127"/>
      <c r="D336" s="127"/>
      <c r="E336" s="127"/>
      <c r="F336" s="127"/>
      <c r="G336" s="127"/>
      <c r="H336" s="127"/>
      <c r="I336" s="127"/>
      <c r="J336" s="16">
        <f>IF(ISNA(INDEX($A$37:$T$225,MATCH($B336,$B$37:$B$225,0),10)),"",INDEX($A$37:$T$225,MATCH($B336,$B$37:$B$225,0),10))</f>
        <v>4</v>
      </c>
      <c r="K336" s="16">
        <f>IF(ISNA(INDEX($A$37:$T$225,MATCH($B336,$B$37:$B$225,0),11)),"",INDEX($A$37:$T$225,MATCH($B336,$B$37:$B$225,0),11))</f>
        <v>2</v>
      </c>
      <c r="L336" s="16">
        <f>IF(ISNA(INDEX($A$37:$T$225,MATCH($B336,$B$37:$B$225,0),12)),"",INDEX($A$37:$T$225,MATCH($B336,$B$37:$B$225,0),12))</f>
        <v>2</v>
      </c>
      <c r="M336" s="16">
        <f>IF(ISNA(INDEX($A$37:$T$225,MATCH($B336,$B$37:$B$225,0),13)),"",INDEX($A$37:$T$225,MATCH($B336,$B$37:$B$225,0),13))</f>
        <v>0</v>
      </c>
      <c r="N336" s="16">
        <f>IF(ISNA(INDEX($A$37:$T$225,MATCH($B336,$B$37:$B$225,0),14)),"",INDEX($A$37:$T$225,MATCH($B336,$B$37:$B$225,0),14))</f>
        <v>4</v>
      </c>
      <c r="O336" s="16">
        <f>IF(ISNA(INDEX($A$37:$T$225,MATCH($B336,$B$37:$B$225,0),15)),"",INDEX($A$37:$T$225,MATCH($B336,$B$37:$B$225,0),15))</f>
        <v>4</v>
      </c>
      <c r="P336" s="16">
        <f>IF(ISNA(INDEX($A$37:$T$225,MATCH($B336,$B$37:$B$225,0),16)),"",INDEX($A$37:$T$225,MATCH($B336,$B$37:$B$225,0),16))</f>
        <v>8</v>
      </c>
      <c r="Q336" s="25" t="str">
        <f>IF(ISNA(INDEX($A$37:$T$225,MATCH($B336,$B$37:$B$225,0),17)),"",INDEX($A$37:$T$225,MATCH($B336,$B$37:$B$225,0),17))</f>
        <v>E</v>
      </c>
      <c r="R336" s="25">
        <f>IF(ISNA(INDEX($A$37:$T$225,MATCH($B336,$B$37:$B$225,0),18)),"",INDEX($A$37:$T$225,MATCH($B336,$B$37:$B$225,0),18))</f>
        <v>0</v>
      </c>
      <c r="S336" s="25">
        <f>IF(ISNA(INDEX($A$37:$T$225,MATCH($B336,$B$37:$B$225,0),19)),"",INDEX($A$37:$T$225,MATCH($B336,$B$37:$B$225,0),19))</f>
        <v>0</v>
      </c>
      <c r="T336" s="25" t="str">
        <f>IF(ISNA(INDEX($A$37:$T$225,MATCH($B336,$B$37:$B$225,0),20)),"",INDEX($A$37:$T$225,MATCH($B336,$B$37:$B$225,0),20))</f>
        <v>DC</v>
      </c>
      <c r="U336" s="100"/>
      <c r="V336" s="71"/>
      <c r="W336" s="71"/>
      <c r="X336" s="71"/>
      <c r="Y336" s="71"/>
      <c r="Z336" s="71"/>
    </row>
    <row r="337" spans="1:26" s="82" customFormat="1" ht="14.1" hidden="1" customHeight="1" x14ac:dyDescent="0.25">
      <c r="A337" s="28" t="str">
        <f>IF(ISNA(INDEX($A$37:$T$225,MATCH($B337,$B$37:$B$225,0),1)),"",INDEX($A$37:$T$225,MATCH($B337,$B$37:$B$225,0),1))</f>
        <v/>
      </c>
      <c r="B337" s="127"/>
      <c r="C337" s="127"/>
      <c r="D337" s="127"/>
      <c r="E337" s="127"/>
      <c r="F337" s="127"/>
      <c r="G337" s="127"/>
      <c r="H337" s="127"/>
      <c r="I337" s="127"/>
      <c r="J337" s="16" t="str">
        <f>IF(ISNA(INDEX($A$37:$T$225,MATCH($B337,$B$37:$B$225,0),10)),"",INDEX($A$37:$T$225,MATCH($B337,$B$37:$B$225,0),10))</f>
        <v/>
      </c>
      <c r="K337" s="16" t="str">
        <f>IF(ISNA(INDEX($A$37:$T$225,MATCH($B337,$B$37:$B$225,0),11)),"",INDEX($A$37:$T$225,MATCH($B337,$B$37:$B$225,0),11))</f>
        <v/>
      </c>
      <c r="L337" s="16" t="str">
        <f>IF(ISNA(INDEX($A$37:$T$225,MATCH($B337,$B$37:$B$225,0),12)),"",INDEX($A$37:$T$225,MATCH($B337,$B$37:$B$225,0),12))</f>
        <v/>
      </c>
      <c r="M337" s="16" t="str">
        <f>IF(ISNA(INDEX($A$37:$T$225,MATCH($B337,$B$37:$B$225,0),13)),"",INDEX($A$37:$T$225,MATCH($B337,$B$37:$B$225,0),13))</f>
        <v/>
      </c>
      <c r="N337" s="16" t="str">
        <f>IF(ISNA(INDEX($A$37:$T$225,MATCH($B337,$B$37:$B$225,0),14)),"",INDEX($A$37:$T$225,MATCH($B337,$B$37:$B$225,0),14))</f>
        <v/>
      </c>
      <c r="O337" s="16" t="str">
        <f>IF(ISNA(INDEX($A$37:$T$225,MATCH($B337,$B$37:$B$225,0),15)),"",INDEX($A$37:$T$225,MATCH($B337,$B$37:$B$225,0),15))</f>
        <v/>
      </c>
      <c r="P337" s="16" t="str">
        <f>IF(ISNA(INDEX($A$37:$T$225,MATCH($B337,$B$37:$B$225,0),16)),"",INDEX($A$37:$T$225,MATCH($B337,$B$37:$B$225,0),16))</f>
        <v/>
      </c>
      <c r="Q337" s="25" t="str">
        <f>IF(ISNA(INDEX($A$37:$T$225,MATCH($B337,$B$37:$B$225,0),17)),"",INDEX($A$37:$T$225,MATCH($B337,$B$37:$B$225,0),17))</f>
        <v/>
      </c>
      <c r="R337" s="25" t="str">
        <f>IF(ISNA(INDEX($A$37:$T$225,MATCH($B337,$B$37:$B$225,0),18)),"",INDEX($A$37:$T$225,MATCH($B337,$B$37:$B$225,0),18))</f>
        <v/>
      </c>
      <c r="S337" s="25" t="str">
        <f>IF(ISNA(INDEX($A$37:$T$225,MATCH($B337,$B$37:$B$225,0),19)),"",INDEX($A$37:$T$225,MATCH($B337,$B$37:$B$225,0),19))</f>
        <v/>
      </c>
      <c r="T337" s="25" t="str">
        <f>IF(ISNA(INDEX($A$37:$T$225,MATCH($B337,$B$37:$B$225,0),20)),"",INDEX($A$37:$T$225,MATCH($B337,$B$37:$B$225,0),20))</f>
        <v/>
      </c>
      <c r="U337" s="100"/>
      <c r="V337" s="71"/>
      <c r="W337" s="71"/>
      <c r="X337" s="71"/>
      <c r="Y337" s="71"/>
      <c r="Z337" s="71"/>
    </row>
    <row r="338" spans="1:26" s="82" customFormat="1" ht="14.1" hidden="1" customHeight="1" x14ac:dyDescent="0.25">
      <c r="A338" s="28" t="str">
        <f>IF(ISNA(INDEX($A$37:$T$225,MATCH($B338,$B$37:$B$225,0),1)),"",INDEX($A$37:$T$225,MATCH($B338,$B$37:$B$225,0),1))</f>
        <v/>
      </c>
      <c r="B338" s="127"/>
      <c r="C338" s="127"/>
      <c r="D338" s="127"/>
      <c r="E338" s="127"/>
      <c r="F338" s="127"/>
      <c r="G338" s="127"/>
      <c r="H338" s="127"/>
      <c r="I338" s="127"/>
      <c r="J338" s="16" t="str">
        <f>IF(ISNA(INDEX($A$37:$T$225,MATCH($B338,$B$37:$B$225,0),10)),"",INDEX($A$37:$T$225,MATCH($B338,$B$37:$B$225,0),10))</f>
        <v/>
      </c>
      <c r="K338" s="16" t="str">
        <f>IF(ISNA(INDEX($A$37:$T$225,MATCH($B338,$B$37:$B$225,0),11)),"",INDEX($A$37:$T$225,MATCH($B338,$B$37:$B$225,0),11))</f>
        <v/>
      </c>
      <c r="L338" s="16" t="str">
        <f>IF(ISNA(INDEX($A$37:$T$225,MATCH($B338,$B$37:$B$225,0),12)),"",INDEX($A$37:$T$225,MATCH($B338,$B$37:$B$225,0),12))</f>
        <v/>
      </c>
      <c r="M338" s="16" t="str">
        <f>IF(ISNA(INDEX($A$37:$T$225,MATCH($B338,$B$37:$B$225,0),13)),"",INDEX($A$37:$T$225,MATCH($B338,$B$37:$B$225,0),13))</f>
        <v/>
      </c>
      <c r="N338" s="16" t="str">
        <f>IF(ISNA(INDEX($A$37:$T$225,MATCH($B338,$B$37:$B$225,0),14)),"",INDEX($A$37:$T$225,MATCH($B338,$B$37:$B$225,0),14))</f>
        <v/>
      </c>
      <c r="O338" s="16" t="str">
        <f>IF(ISNA(INDEX($A$37:$T$225,MATCH($B338,$B$37:$B$225,0),15)),"",INDEX($A$37:$T$225,MATCH($B338,$B$37:$B$225,0),15))</f>
        <v/>
      </c>
      <c r="P338" s="16" t="str">
        <f>IF(ISNA(INDEX($A$37:$T$225,MATCH($B338,$B$37:$B$225,0),16)),"",INDEX($A$37:$T$225,MATCH($B338,$B$37:$B$225,0),16))</f>
        <v/>
      </c>
      <c r="Q338" s="25" t="str">
        <f>IF(ISNA(INDEX($A$37:$T$225,MATCH($B338,$B$37:$B$225,0),17)),"",INDEX($A$37:$T$225,MATCH($B338,$B$37:$B$225,0),17))</f>
        <v/>
      </c>
      <c r="R338" s="25" t="str">
        <f>IF(ISNA(INDEX($A$37:$T$225,MATCH($B338,$B$37:$B$225,0),18)),"",INDEX($A$37:$T$225,MATCH($B338,$B$37:$B$225,0),18))</f>
        <v/>
      </c>
      <c r="S338" s="25" t="str">
        <f>IF(ISNA(INDEX($A$37:$T$225,MATCH($B338,$B$37:$B$225,0),19)),"",INDEX($A$37:$T$225,MATCH($B338,$B$37:$B$225,0),19))</f>
        <v/>
      </c>
      <c r="T338" s="25" t="str">
        <f>IF(ISNA(INDEX($A$37:$T$225,MATCH($B338,$B$37:$B$225,0),20)),"",INDEX($A$37:$T$225,MATCH($B338,$B$37:$B$225,0),20))</f>
        <v/>
      </c>
      <c r="U338" s="100"/>
      <c r="V338" s="71"/>
      <c r="W338" s="71"/>
      <c r="X338" s="71"/>
      <c r="Y338" s="71"/>
      <c r="Z338" s="71"/>
    </row>
    <row r="339" spans="1:26" s="82" customFormat="1" ht="14.1" hidden="1" customHeight="1" x14ac:dyDescent="0.25">
      <c r="A339" s="28" t="str">
        <f>IF(ISNA(INDEX($A$37:$T$225,MATCH($B339,$B$37:$B$225,0),1)),"",INDEX($A$37:$T$225,MATCH($B339,$B$37:$B$225,0),1))</f>
        <v/>
      </c>
      <c r="B339" s="127"/>
      <c r="C339" s="127"/>
      <c r="D339" s="127"/>
      <c r="E339" s="127"/>
      <c r="F339" s="127"/>
      <c r="G339" s="127"/>
      <c r="H339" s="127"/>
      <c r="I339" s="127"/>
      <c r="J339" s="16" t="str">
        <f>IF(ISNA(INDEX($A$37:$T$225,MATCH($B339,$B$37:$B$225,0),10)),"",INDEX($A$37:$T$225,MATCH($B339,$B$37:$B$225,0),10))</f>
        <v/>
      </c>
      <c r="K339" s="16" t="str">
        <f>IF(ISNA(INDEX($A$37:$T$225,MATCH($B339,$B$37:$B$225,0),11)),"",INDEX($A$37:$T$225,MATCH($B339,$B$37:$B$225,0),11))</f>
        <v/>
      </c>
      <c r="L339" s="16" t="str">
        <f>IF(ISNA(INDEX($A$37:$T$225,MATCH($B339,$B$37:$B$225,0),12)),"",INDEX($A$37:$T$225,MATCH($B339,$B$37:$B$225,0),12))</f>
        <v/>
      </c>
      <c r="M339" s="16" t="str">
        <f>IF(ISNA(INDEX($A$37:$T$225,MATCH($B339,$B$37:$B$225,0),13)),"",INDEX($A$37:$T$225,MATCH($B339,$B$37:$B$225,0),13))</f>
        <v/>
      </c>
      <c r="N339" s="16" t="str">
        <f>IF(ISNA(INDEX($A$37:$T$225,MATCH($B339,$B$37:$B$225,0),14)),"",INDEX($A$37:$T$225,MATCH($B339,$B$37:$B$225,0),14))</f>
        <v/>
      </c>
      <c r="O339" s="16" t="str">
        <f>IF(ISNA(INDEX($A$37:$T$225,MATCH($B339,$B$37:$B$225,0),15)),"",INDEX($A$37:$T$225,MATCH($B339,$B$37:$B$225,0),15))</f>
        <v/>
      </c>
      <c r="P339" s="16" t="str">
        <f>IF(ISNA(INDEX($A$37:$T$225,MATCH($B339,$B$37:$B$225,0),16)),"",INDEX($A$37:$T$225,MATCH($B339,$B$37:$B$225,0),16))</f>
        <v/>
      </c>
      <c r="Q339" s="25" t="str">
        <f>IF(ISNA(INDEX($A$37:$T$225,MATCH($B339,$B$37:$B$225,0),17)),"",INDEX($A$37:$T$225,MATCH($B339,$B$37:$B$225,0),17))</f>
        <v/>
      </c>
      <c r="R339" s="25" t="str">
        <f>IF(ISNA(INDEX($A$37:$T$225,MATCH($B339,$B$37:$B$225,0),18)),"",INDEX($A$37:$T$225,MATCH($B339,$B$37:$B$225,0),18))</f>
        <v/>
      </c>
      <c r="S339" s="25" t="str">
        <f>IF(ISNA(INDEX($A$37:$T$225,MATCH($B339,$B$37:$B$225,0),19)),"",INDEX($A$37:$T$225,MATCH($B339,$B$37:$B$225,0),19))</f>
        <v/>
      </c>
      <c r="T339" s="25" t="str">
        <f>IF(ISNA(INDEX($A$37:$T$225,MATCH($B339,$B$37:$B$225,0),20)),"",INDEX($A$37:$T$225,MATCH($B339,$B$37:$B$225,0),20))</f>
        <v/>
      </c>
      <c r="U339" s="100"/>
      <c r="V339" s="71"/>
      <c r="W339" s="71"/>
      <c r="X339" s="71"/>
      <c r="Y339" s="71"/>
      <c r="Z339" s="71"/>
    </row>
    <row r="340" spans="1:26" ht="14.1" hidden="1" customHeight="1" x14ac:dyDescent="0.25">
      <c r="A340" s="28" t="str">
        <f>IF(ISNA(INDEX($A$37:$T$225,MATCH($B340,$B$37:$B$225,0),1)),"",INDEX($A$37:$T$225,MATCH($B340,$B$37:$B$225,0),1))</f>
        <v/>
      </c>
      <c r="B340" s="127"/>
      <c r="C340" s="127"/>
      <c r="D340" s="127"/>
      <c r="E340" s="127"/>
      <c r="F340" s="127"/>
      <c r="G340" s="127"/>
      <c r="H340" s="127"/>
      <c r="I340" s="127"/>
      <c r="J340" s="16" t="str">
        <f>IF(ISNA(INDEX($A$37:$T$225,MATCH($B340,$B$37:$B$225,0),10)),"",INDEX($A$37:$T$225,MATCH($B340,$B$37:$B$225,0),10))</f>
        <v/>
      </c>
      <c r="K340" s="16" t="str">
        <f>IF(ISNA(INDEX($A$37:$T$225,MATCH($B340,$B$37:$B$225,0),11)),"",INDEX($A$37:$T$225,MATCH($B340,$B$37:$B$225,0),11))</f>
        <v/>
      </c>
      <c r="L340" s="16" t="str">
        <f>IF(ISNA(INDEX($A$37:$T$225,MATCH($B340,$B$37:$B$225,0),12)),"",INDEX($A$37:$T$225,MATCH($B340,$B$37:$B$225,0),12))</f>
        <v/>
      </c>
      <c r="M340" s="16" t="str">
        <f>IF(ISNA(INDEX($A$37:$T$225,MATCH($B340,$B$37:$B$225,0),13)),"",INDEX($A$37:$T$225,MATCH($B340,$B$37:$B$225,0),13))</f>
        <v/>
      </c>
      <c r="N340" s="16" t="str">
        <f>IF(ISNA(INDEX($A$37:$T$225,MATCH($B340,$B$37:$B$225,0),14)),"",INDEX($A$37:$T$225,MATCH($B340,$B$37:$B$225,0),14))</f>
        <v/>
      </c>
      <c r="O340" s="16" t="str">
        <f>IF(ISNA(INDEX($A$37:$T$225,MATCH($B340,$B$37:$B$225,0),15)),"",INDEX($A$37:$T$225,MATCH($B340,$B$37:$B$225,0),15))</f>
        <v/>
      </c>
      <c r="P340" s="16" t="str">
        <f>IF(ISNA(INDEX($A$37:$T$225,MATCH($B340,$B$37:$B$225,0),16)),"",INDEX($A$37:$T$225,MATCH($B340,$B$37:$B$225,0),16))</f>
        <v/>
      </c>
      <c r="Q340" s="25" t="str">
        <f>IF(ISNA(INDEX($A$37:$T$225,MATCH($B340,$B$37:$B$225,0),17)),"",INDEX($A$37:$T$225,MATCH($B340,$B$37:$B$225,0),17))</f>
        <v/>
      </c>
      <c r="R340" s="25" t="str">
        <f>IF(ISNA(INDEX($A$37:$T$225,MATCH($B340,$B$37:$B$225,0),18)),"",INDEX($A$37:$T$225,MATCH($B340,$B$37:$B$225,0),18))</f>
        <v/>
      </c>
      <c r="S340" s="25" t="str">
        <f>IF(ISNA(INDEX($A$37:$T$225,MATCH($B340,$B$37:$B$225,0),19)),"",INDEX($A$37:$T$225,MATCH($B340,$B$37:$B$225,0),19))</f>
        <v/>
      </c>
      <c r="T340" s="25" t="str">
        <f>IF(ISNA(INDEX($A$37:$T$225,MATCH($B340,$B$37:$B$225,0),20)),"",INDEX($A$37:$T$225,MATCH($B340,$B$37:$B$225,0),20))</f>
        <v/>
      </c>
      <c r="U340" s="100"/>
      <c r="V340" s="71"/>
      <c r="W340" s="71"/>
      <c r="X340" s="71"/>
      <c r="Y340" s="71"/>
      <c r="Z340" s="71"/>
    </row>
    <row r="341" spans="1:26" s="68" customFormat="1" ht="14.1" hidden="1" customHeight="1" x14ac:dyDescent="0.25">
      <c r="A341" s="28" t="str">
        <f>IF(ISNA(INDEX($A$37:$T$225,MATCH($B341,$B$37:$B$225,0),1)),"",INDEX($A$37:$T$225,MATCH($B341,$B$37:$B$225,0),1))</f>
        <v/>
      </c>
      <c r="B341" s="127"/>
      <c r="C341" s="127"/>
      <c r="D341" s="127"/>
      <c r="E341" s="127"/>
      <c r="F341" s="127"/>
      <c r="G341" s="127"/>
      <c r="H341" s="127"/>
      <c r="I341" s="127"/>
      <c r="J341" s="16" t="str">
        <f>IF(ISNA(INDEX($A$37:$T$225,MATCH($B341,$B$37:$B$225,0),10)),"",INDEX($A$37:$T$225,MATCH($B341,$B$37:$B$225,0),10))</f>
        <v/>
      </c>
      <c r="K341" s="16" t="str">
        <f>IF(ISNA(INDEX($A$37:$T$225,MATCH($B341,$B$37:$B$225,0),11)),"",INDEX($A$37:$T$225,MATCH($B341,$B$37:$B$225,0),11))</f>
        <v/>
      </c>
      <c r="L341" s="16" t="str">
        <f>IF(ISNA(INDEX($A$37:$T$225,MATCH($B341,$B$37:$B$225,0),12)),"",INDEX($A$37:$T$225,MATCH($B341,$B$37:$B$225,0),12))</f>
        <v/>
      </c>
      <c r="M341" s="16" t="str">
        <f>IF(ISNA(INDEX($A$37:$T$225,MATCH($B341,$B$37:$B$225,0),13)),"",INDEX($A$37:$T$225,MATCH($B341,$B$37:$B$225,0),13))</f>
        <v/>
      </c>
      <c r="N341" s="16" t="str">
        <f>IF(ISNA(INDEX($A$37:$T$225,MATCH($B341,$B$37:$B$225,0),14)),"",INDEX($A$37:$T$225,MATCH($B341,$B$37:$B$225,0),14))</f>
        <v/>
      </c>
      <c r="O341" s="16" t="str">
        <f>IF(ISNA(INDEX($A$37:$T$225,MATCH($B341,$B$37:$B$225,0),15)),"",INDEX($A$37:$T$225,MATCH($B341,$B$37:$B$225,0),15))</f>
        <v/>
      </c>
      <c r="P341" s="16" t="str">
        <f>IF(ISNA(INDEX($A$37:$T$225,MATCH($B341,$B$37:$B$225,0),16)),"",INDEX($A$37:$T$225,MATCH($B341,$B$37:$B$225,0),16))</f>
        <v/>
      </c>
      <c r="Q341" s="25" t="str">
        <f>IF(ISNA(INDEX($A$37:$T$225,MATCH($B341,$B$37:$B$225,0),17)),"",INDEX($A$37:$T$225,MATCH($B341,$B$37:$B$225,0),17))</f>
        <v/>
      </c>
      <c r="R341" s="25" t="str">
        <f>IF(ISNA(INDEX($A$37:$T$225,MATCH($B341,$B$37:$B$225,0),18)),"",INDEX($A$37:$T$225,MATCH($B341,$B$37:$B$225,0),18))</f>
        <v/>
      </c>
      <c r="S341" s="25" t="str">
        <f>IF(ISNA(INDEX($A$37:$T$225,MATCH($B341,$B$37:$B$225,0),19)),"",INDEX($A$37:$T$225,MATCH($B341,$B$37:$B$225,0),19))</f>
        <v/>
      </c>
      <c r="T341" s="25" t="str">
        <f>IF(ISNA(INDEX($A$37:$T$225,MATCH($B341,$B$37:$B$225,0),20)),"",INDEX($A$37:$T$225,MATCH($B341,$B$37:$B$225,0),20))</f>
        <v/>
      </c>
      <c r="U341" s="100"/>
      <c r="V341" s="71"/>
      <c r="W341" s="71"/>
      <c r="X341" s="71"/>
      <c r="Y341" s="71"/>
      <c r="Z341" s="71"/>
    </row>
    <row r="342" spans="1:26" ht="15" x14ac:dyDescent="0.25">
      <c r="A342" s="94" t="s">
        <v>28</v>
      </c>
      <c r="B342" s="128"/>
      <c r="C342" s="128"/>
      <c r="D342" s="128"/>
      <c r="E342" s="128"/>
      <c r="F342" s="128"/>
      <c r="G342" s="128"/>
      <c r="H342" s="128"/>
      <c r="I342" s="128"/>
      <c r="J342" s="18">
        <f>SUM(J336)</f>
        <v>4</v>
      </c>
      <c r="K342" s="18">
        <f>SUM(K336)</f>
        <v>2</v>
      </c>
      <c r="L342" s="18">
        <f>SUM(L336)</f>
        <v>2</v>
      </c>
      <c r="M342" s="18">
        <f t="shared" ref="M342" si="108">SUM(M340:M341)</f>
        <v>0</v>
      </c>
      <c r="N342" s="18">
        <f>SUM(N336)</f>
        <v>4</v>
      </c>
      <c r="O342" s="18">
        <f>SUM(O336)</f>
        <v>4</v>
      </c>
      <c r="P342" s="18">
        <f>SUM(P336)</f>
        <v>8</v>
      </c>
      <c r="Q342" s="94">
        <f>COUNTIF(Q336,"E")</f>
        <v>1</v>
      </c>
      <c r="R342" s="94">
        <f>COUNTIF(R340:R341,"C")</f>
        <v>0</v>
      </c>
      <c r="S342" s="94">
        <f>COUNTIF(S340:S341,"VP")</f>
        <v>0</v>
      </c>
      <c r="T342" s="95">
        <f>COUNTA(T336)</f>
        <v>1</v>
      </c>
      <c r="U342" s="100"/>
      <c r="V342" s="71"/>
      <c r="W342" s="71"/>
      <c r="X342" s="71"/>
      <c r="Y342" s="71"/>
      <c r="Z342" s="71"/>
    </row>
    <row r="343" spans="1:26" ht="29.25" customHeight="1" x14ac:dyDescent="0.2">
      <c r="A343" s="153" t="s">
        <v>118</v>
      </c>
      <c r="B343" s="153"/>
      <c r="C343" s="153"/>
      <c r="D343" s="153"/>
      <c r="E343" s="153"/>
      <c r="F343" s="153"/>
      <c r="G343" s="153"/>
      <c r="H343" s="153"/>
      <c r="I343" s="153"/>
      <c r="J343" s="18">
        <f t="shared" ref="J343:T343" si="109">SUM(J334,J342)</f>
        <v>19</v>
      </c>
      <c r="K343" s="18">
        <f t="shared" si="109"/>
        <v>4</v>
      </c>
      <c r="L343" s="18">
        <f t="shared" si="109"/>
        <v>12</v>
      </c>
      <c r="M343" s="18">
        <f t="shared" si="109"/>
        <v>0</v>
      </c>
      <c r="N343" s="18">
        <f t="shared" si="109"/>
        <v>16</v>
      </c>
      <c r="O343" s="18">
        <f t="shared" si="109"/>
        <v>19</v>
      </c>
      <c r="P343" s="18">
        <f t="shared" si="109"/>
        <v>35</v>
      </c>
      <c r="Q343" s="18">
        <f t="shared" si="109"/>
        <v>2</v>
      </c>
      <c r="R343" s="18">
        <f t="shared" si="109"/>
        <v>2</v>
      </c>
      <c r="S343" s="18">
        <f t="shared" si="109"/>
        <v>2</v>
      </c>
      <c r="T343" s="101">
        <f t="shared" si="109"/>
        <v>6</v>
      </c>
    </row>
    <row r="344" spans="1:26" x14ac:dyDescent="0.2">
      <c r="A344" s="154" t="s">
        <v>53</v>
      </c>
      <c r="B344" s="155"/>
      <c r="C344" s="155"/>
      <c r="D344" s="155"/>
      <c r="E344" s="155"/>
      <c r="F344" s="155"/>
      <c r="G344" s="155"/>
      <c r="H344" s="155"/>
      <c r="I344" s="155"/>
      <c r="J344" s="156"/>
      <c r="K344" s="18">
        <f t="shared" ref="K344:P344" si="110">K334*14+K342*12</f>
        <v>52</v>
      </c>
      <c r="L344" s="18">
        <f t="shared" si="110"/>
        <v>164</v>
      </c>
      <c r="M344" s="18">
        <f t="shared" si="110"/>
        <v>0</v>
      </c>
      <c r="N344" s="18">
        <f t="shared" si="110"/>
        <v>216</v>
      </c>
      <c r="O344" s="18">
        <f t="shared" si="110"/>
        <v>258</v>
      </c>
      <c r="P344" s="18">
        <f t="shared" si="110"/>
        <v>474</v>
      </c>
      <c r="Q344" s="140"/>
      <c r="R344" s="141"/>
      <c r="S344" s="141"/>
      <c r="T344" s="142"/>
    </row>
    <row r="345" spans="1:26" x14ac:dyDescent="0.2">
      <c r="A345" s="157"/>
      <c r="B345" s="158"/>
      <c r="C345" s="158"/>
      <c r="D345" s="158"/>
      <c r="E345" s="158"/>
      <c r="F345" s="158"/>
      <c r="G345" s="158"/>
      <c r="H345" s="158"/>
      <c r="I345" s="158"/>
      <c r="J345" s="159"/>
      <c r="K345" s="146">
        <f>SUM(K344:M344)</f>
        <v>216</v>
      </c>
      <c r="L345" s="147"/>
      <c r="M345" s="148"/>
      <c r="N345" s="146">
        <f>SUM(N344:O344)</f>
        <v>474</v>
      </c>
      <c r="O345" s="147"/>
      <c r="P345" s="148"/>
      <c r="Q345" s="143"/>
      <c r="R345" s="144"/>
      <c r="S345" s="144"/>
      <c r="T345" s="145"/>
    </row>
    <row r="346" spans="1:26" ht="17.25" customHeight="1" x14ac:dyDescent="0.2">
      <c r="A346" s="171" t="s">
        <v>116</v>
      </c>
      <c r="B346" s="172"/>
      <c r="C346" s="172"/>
      <c r="D346" s="172"/>
      <c r="E346" s="172"/>
      <c r="F346" s="172"/>
      <c r="G346" s="172"/>
      <c r="H346" s="172"/>
      <c r="I346" s="172"/>
      <c r="J346" s="173"/>
      <c r="K346" s="177">
        <f>T343/SUM(T50,T71,T92,T109,T126,T143)</f>
        <v>0.15384615384615385</v>
      </c>
      <c r="L346" s="178"/>
      <c r="M346" s="178"/>
      <c r="N346" s="178"/>
      <c r="O346" s="178"/>
      <c r="P346" s="178"/>
      <c r="Q346" s="178"/>
      <c r="R346" s="178"/>
      <c r="S346" s="178"/>
      <c r="T346" s="179"/>
    </row>
    <row r="347" spans="1:26" ht="17.25" customHeight="1" x14ac:dyDescent="0.2">
      <c r="A347" s="174" t="s">
        <v>119</v>
      </c>
      <c r="B347" s="175"/>
      <c r="C347" s="175"/>
      <c r="D347" s="175"/>
      <c r="E347" s="175"/>
      <c r="F347" s="175"/>
      <c r="G347" s="175"/>
      <c r="H347" s="175"/>
      <c r="I347" s="175"/>
      <c r="J347" s="176"/>
      <c r="K347" s="177">
        <f>K345/(SUM(N50,N71,N92,N109,N126)*14+N143*12)</f>
        <v>0.10975609756097561</v>
      </c>
      <c r="L347" s="178"/>
      <c r="M347" s="178"/>
      <c r="N347" s="178"/>
      <c r="O347" s="178"/>
      <c r="P347" s="178"/>
      <c r="Q347" s="178"/>
      <c r="R347" s="178"/>
      <c r="S347" s="178"/>
      <c r="T347" s="179"/>
    </row>
    <row r="348" spans="1:26" s="115" customFormat="1" ht="17.25" customHeight="1" x14ac:dyDescent="0.2">
      <c r="A348" s="90"/>
      <c r="B348" s="90"/>
      <c r="C348" s="90"/>
      <c r="D348" s="90"/>
      <c r="E348" s="90"/>
      <c r="F348" s="90"/>
      <c r="G348" s="90"/>
      <c r="H348" s="90"/>
      <c r="I348" s="90"/>
      <c r="J348" s="90"/>
      <c r="K348" s="91"/>
      <c r="L348" s="91"/>
      <c r="M348" s="91"/>
      <c r="N348" s="91"/>
      <c r="O348" s="91"/>
      <c r="P348" s="91"/>
      <c r="Q348" s="91"/>
      <c r="R348" s="91"/>
      <c r="S348" s="91"/>
      <c r="T348" s="91"/>
    </row>
    <row r="349" spans="1:26" ht="15" customHeight="1" x14ac:dyDescent="0.2"/>
    <row r="350" spans="1:26" x14ac:dyDescent="0.2">
      <c r="A350" s="151" t="s">
        <v>77</v>
      </c>
      <c r="B350" s="151"/>
      <c r="U350" s="45"/>
    </row>
    <row r="351" spans="1:26" x14ac:dyDescent="0.2">
      <c r="A351" s="130" t="s">
        <v>30</v>
      </c>
      <c r="B351" s="209" t="s">
        <v>65</v>
      </c>
      <c r="C351" s="273"/>
      <c r="D351" s="273"/>
      <c r="E351" s="273"/>
      <c r="F351" s="273"/>
      <c r="G351" s="210"/>
      <c r="H351" s="209" t="s">
        <v>68</v>
      </c>
      <c r="I351" s="210"/>
      <c r="J351" s="201" t="s">
        <v>69</v>
      </c>
      <c r="K351" s="202"/>
      <c r="L351" s="202"/>
      <c r="M351" s="202"/>
      <c r="N351" s="202"/>
      <c r="O351" s="203"/>
      <c r="P351" s="209" t="s">
        <v>52</v>
      </c>
      <c r="Q351" s="210"/>
      <c r="R351" s="201" t="s">
        <v>70</v>
      </c>
      <c r="S351" s="202"/>
      <c r="T351" s="203"/>
      <c r="U351" s="45"/>
      <c r="V351" s="45"/>
    </row>
    <row r="352" spans="1:26" x14ac:dyDescent="0.2">
      <c r="A352" s="130"/>
      <c r="B352" s="211"/>
      <c r="C352" s="274"/>
      <c r="D352" s="274"/>
      <c r="E352" s="274"/>
      <c r="F352" s="274"/>
      <c r="G352" s="212"/>
      <c r="H352" s="211"/>
      <c r="I352" s="212"/>
      <c r="J352" s="201" t="s">
        <v>37</v>
      </c>
      <c r="K352" s="203"/>
      <c r="L352" s="201" t="s">
        <v>8</v>
      </c>
      <c r="M352" s="203"/>
      <c r="N352" s="201" t="s">
        <v>34</v>
      </c>
      <c r="O352" s="203"/>
      <c r="P352" s="211"/>
      <c r="Q352" s="212"/>
      <c r="R352" s="26" t="s">
        <v>71</v>
      </c>
      <c r="S352" s="26" t="s">
        <v>72</v>
      </c>
      <c r="T352" s="26" t="s">
        <v>73</v>
      </c>
    </row>
    <row r="353" spans="1:29" x14ac:dyDescent="0.2">
      <c r="A353" s="26">
        <v>1</v>
      </c>
      <c r="B353" s="201" t="s">
        <v>66</v>
      </c>
      <c r="C353" s="202"/>
      <c r="D353" s="202"/>
      <c r="E353" s="202"/>
      <c r="F353" s="202"/>
      <c r="G353" s="203"/>
      <c r="H353" s="208">
        <f>J353</f>
        <v>1592</v>
      </c>
      <c r="I353" s="208"/>
      <c r="J353" s="227">
        <f>(SUM(N50+N71+N92+N109+N126)*14+N143*12)-J354</f>
        <v>1592</v>
      </c>
      <c r="K353" s="228"/>
      <c r="L353" s="227">
        <f>(SUM(O50+O71+O92+O109+O126)*14+O143*12)-L354</f>
        <v>2088</v>
      </c>
      <c r="M353" s="228"/>
      <c r="N353" s="227">
        <f>(SUM(P50+P71+P92+P109+P126)*14+P143*12)-N354</f>
        <v>3680</v>
      </c>
      <c r="O353" s="228"/>
      <c r="P353" s="225">
        <f>H353/H355</f>
        <v>0.80894308943089432</v>
      </c>
      <c r="Q353" s="226"/>
      <c r="R353" s="15">
        <v>62</v>
      </c>
      <c r="S353" s="15">
        <f>J92+J109-S354</f>
        <v>45</v>
      </c>
      <c r="T353" s="15">
        <f>J126+J143-T354</f>
        <v>38</v>
      </c>
    </row>
    <row r="354" spans="1:29" ht="12.75" customHeight="1" x14ac:dyDescent="0.2">
      <c r="A354" s="26">
        <v>2</v>
      </c>
      <c r="B354" s="201" t="s">
        <v>67</v>
      </c>
      <c r="C354" s="202"/>
      <c r="D354" s="202"/>
      <c r="E354" s="202"/>
      <c r="F354" s="202"/>
      <c r="G354" s="203"/>
      <c r="H354" s="208">
        <f>J354</f>
        <v>376</v>
      </c>
      <c r="I354" s="208"/>
      <c r="J354" s="204">
        <f>N189</f>
        <v>376</v>
      </c>
      <c r="K354" s="205"/>
      <c r="L354" s="204">
        <f>O189</f>
        <v>566</v>
      </c>
      <c r="M354" s="205"/>
      <c r="N354" s="275">
        <f>SUM(J354:M354)</f>
        <v>942</v>
      </c>
      <c r="O354" s="276"/>
      <c r="P354" s="225">
        <f>H354/H355</f>
        <v>0.1910569105691057</v>
      </c>
      <c r="Q354" s="226"/>
      <c r="R354" s="14">
        <v>0</v>
      </c>
      <c r="S354" s="14">
        <v>15</v>
      </c>
      <c r="T354" s="14">
        <v>22</v>
      </c>
      <c r="U354" s="299" t="str">
        <f>IF(N354=P189,"Corect","Nu corespunde cu tabelul de opționale")</f>
        <v>Corect</v>
      </c>
      <c r="V354" s="300"/>
      <c r="W354" s="300"/>
      <c r="X354" s="300"/>
    </row>
    <row r="355" spans="1:29" x14ac:dyDescent="0.2">
      <c r="A355" s="201" t="s">
        <v>28</v>
      </c>
      <c r="B355" s="202"/>
      <c r="C355" s="202"/>
      <c r="D355" s="202"/>
      <c r="E355" s="202"/>
      <c r="F355" s="202"/>
      <c r="G355" s="203"/>
      <c r="H355" s="130">
        <f>SUM(H353:I354)</f>
        <v>1968</v>
      </c>
      <c r="I355" s="130"/>
      <c r="J355" s="130">
        <f>SUM(J353:K354)</f>
        <v>1968</v>
      </c>
      <c r="K355" s="130"/>
      <c r="L355" s="258">
        <f>SUM(L353:M354)</f>
        <v>2654</v>
      </c>
      <c r="M355" s="260"/>
      <c r="N355" s="258">
        <f>SUM(N353:O354)</f>
        <v>4622</v>
      </c>
      <c r="O355" s="260"/>
      <c r="P355" s="206">
        <f>SUM(P353:Q354)</f>
        <v>1</v>
      </c>
      <c r="Q355" s="207"/>
      <c r="R355" s="17">
        <v>62</v>
      </c>
      <c r="S355" s="17">
        <f>SUM(S353:S354)</f>
        <v>60</v>
      </c>
      <c r="T355" s="17">
        <f>SUM(T353:T354)</f>
        <v>60</v>
      </c>
    </row>
    <row r="356" spans="1:29" s="82" customFormat="1" x14ac:dyDescent="0.2">
      <c r="A356" s="92"/>
      <c r="B356" s="92"/>
      <c r="C356" s="92"/>
      <c r="D356" s="92"/>
      <c r="E356" s="92"/>
      <c r="F356" s="92"/>
      <c r="G356" s="92"/>
      <c r="H356" s="92"/>
      <c r="I356" s="92"/>
      <c r="J356" s="92"/>
      <c r="K356" s="92"/>
      <c r="L356" s="63"/>
      <c r="M356" s="63"/>
      <c r="N356" s="63"/>
      <c r="O356" s="63"/>
      <c r="P356" s="93"/>
      <c r="Q356" s="93"/>
      <c r="R356" s="63"/>
      <c r="S356" s="63"/>
      <c r="T356" s="63"/>
    </row>
    <row r="357" spans="1:29" s="82" customFormat="1" x14ac:dyDescent="0.2">
      <c r="A357" s="92"/>
      <c r="B357" s="92"/>
      <c r="C357" s="92"/>
      <c r="D357" s="92"/>
      <c r="E357" s="92"/>
      <c r="F357" s="92"/>
      <c r="G357" s="92"/>
      <c r="H357" s="92"/>
      <c r="I357" s="92"/>
      <c r="J357" s="92"/>
      <c r="K357" s="92"/>
      <c r="L357" s="63"/>
      <c r="M357" s="63"/>
      <c r="N357" s="63"/>
      <c r="O357" s="63"/>
      <c r="P357" s="93"/>
      <c r="Q357" s="93"/>
      <c r="R357" s="63"/>
      <c r="S357" s="63"/>
      <c r="T357" s="63"/>
    </row>
    <row r="358" spans="1:29" ht="19.5" customHeight="1" x14ac:dyDescent="0.25">
      <c r="A358" s="149" t="s">
        <v>99</v>
      </c>
      <c r="B358" s="149"/>
      <c r="C358" s="149"/>
      <c r="D358" s="149"/>
      <c r="E358" s="149"/>
      <c r="F358" s="149"/>
      <c r="G358" s="149"/>
      <c r="H358" s="149"/>
      <c r="I358" s="149"/>
      <c r="J358" s="149"/>
      <c r="K358" s="149"/>
      <c r="L358" s="149"/>
      <c r="M358" s="149"/>
      <c r="N358" s="149"/>
      <c r="O358" s="149"/>
      <c r="P358" s="149"/>
      <c r="Q358" s="149"/>
      <c r="R358" s="149"/>
      <c r="S358" s="149"/>
      <c r="T358" s="149"/>
      <c r="U358" s="71"/>
      <c r="V358" s="71"/>
      <c r="W358" s="81"/>
      <c r="X358" s="81"/>
      <c r="Y358" s="81"/>
      <c r="Z358" s="81"/>
    </row>
    <row r="359" spans="1:29" ht="5.25" customHeight="1" x14ac:dyDescent="0.2">
      <c r="U359" s="81"/>
      <c r="V359" s="81"/>
      <c r="W359" s="81"/>
      <c r="X359" s="81"/>
      <c r="Y359" s="81"/>
      <c r="Z359" s="81"/>
    </row>
    <row r="360" spans="1:29" ht="17.25" customHeight="1" x14ac:dyDescent="0.2">
      <c r="A360" s="150" t="s">
        <v>83</v>
      </c>
      <c r="B360" s="150"/>
      <c r="C360" s="150"/>
      <c r="D360" s="150"/>
      <c r="E360" s="150"/>
      <c r="F360" s="150"/>
      <c r="G360" s="150"/>
      <c r="H360" s="150"/>
      <c r="I360" s="150"/>
      <c r="J360" s="150"/>
      <c r="K360" s="150"/>
      <c r="L360" s="150"/>
      <c r="M360" s="150"/>
      <c r="N360" s="150"/>
      <c r="O360" s="150"/>
      <c r="P360" s="150"/>
      <c r="Q360" s="150"/>
      <c r="R360" s="150"/>
      <c r="S360" s="150"/>
      <c r="T360" s="150"/>
      <c r="U360" s="81"/>
      <c r="V360" s="81"/>
      <c r="W360" s="81"/>
      <c r="X360" s="81"/>
      <c r="Y360" s="81"/>
      <c r="Z360" s="81"/>
    </row>
    <row r="361" spans="1:29" ht="26.25" customHeight="1" x14ac:dyDescent="0.2">
      <c r="A361" s="213" t="s">
        <v>30</v>
      </c>
      <c r="B361" s="215" t="s">
        <v>29</v>
      </c>
      <c r="C361" s="216"/>
      <c r="D361" s="216"/>
      <c r="E361" s="216"/>
      <c r="F361" s="216"/>
      <c r="G361" s="216"/>
      <c r="H361" s="216"/>
      <c r="I361" s="217"/>
      <c r="J361" s="221" t="s">
        <v>43</v>
      </c>
      <c r="K361" s="223" t="s">
        <v>27</v>
      </c>
      <c r="L361" s="223"/>
      <c r="M361" s="223"/>
      <c r="N361" s="223" t="s">
        <v>44</v>
      </c>
      <c r="O361" s="224"/>
      <c r="P361" s="224"/>
      <c r="Q361" s="223" t="s">
        <v>26</v>
      </c>
      <c r="R361" s="223"/>
      <c r="S361" s="223"/>
      <c r="T361" s="223" t="s">
        <v>25</v>
      </c>
      <c r="V361" s="69"/>
      <c r="W361" s="69"/>
      <c r="X361" s="69"/>
      <c r="Y361" s="69"/>
      <c r="Z361" s="69"/>
      <c r="AA361" s="69"/>
      <c r="AB361" s="69"/>
      <c r="AC361" s="69"/>
    </row>
    <row r="362" spans="1:29" ht="12.75" customHeight="1" x14ac:dyDescent="0.2">
      <c r="A362" s="214"/>
      <c r="B362" s="218"/>
      <c r="C362" s="219"/>
      <c r="D362" s="219"/>
      <c r="E362" s="219"/>
      <c r="F362" s="219"/>
      <c r="G362" s="219"/>
      <c r="H362" s="219"/>
      <c r="I362" s="220"/>
      <c r="J362" s="222"/>
      <c r="K362" s="33" t="s">
        <v>31</v>
      </c>
      <c r="L362" s="33" t="s">
        <v>32</v>
      </c>
      <c r="M362" s="33" t="s">
        <v>33</v>
      </c>
      <c r="N362" s="33" t="s">
        <v>37</v>
      </c>
      <c r="O362" s="33" t="s">
        <v>8</v>
      </c>
      <c r="P362" s="33" t="s">
        <v>34</v>
      </c>
      <c r="Q362" s="33" t="s">
        <v>35</v>
      </c>
      <c r="R362" s="33" t="s">
        <v>31</v>
      </c>
      <c r="S362" s="33" t="s">
        <v>36</v>
      </c>
      <c r="T362" s="223"/>
      <c r="V362" s="69"/>
      <c r="W362" s="69"/>
      <c r="X362" s="69"/>
      <c r="Y362" s="89"/>
      <c r="Z362" s="69"/>
      <c r="AA362" s="69"/>
      <c r="AB362" s="69"/>
      <c r="AC362" s="69"/>
    </row>
    <row r="363" spans="1:29" ht="16.5" customHeight="1" x14ac:dyDescent="0.2">
      <c r="A363" s="199" t="s">
        <v>55</v>
      </c>
      <c r="B363" s="199"/>
      <c r="C363" s="199"/>
      <c r="D363" s="199"/>
      <c r="E363" s="199"/>
      <c r="F363" s="199"/>
      <c r="G363" s="199"/>
      <c r="H363" s="199"/>
      <c r="I363" s="199"/>
      <c r="J363" s="199"/>
      <c r="K363" s="199"/>
      <c r="L363" s="199"/>
      <c r="M363" s="199"/>
      <c r="N363" s="199"/>
      <c r="O363" s="199"/>
      <c r="P363" s="199"/>
      <c r="Q363" s="199"/>
      <c r="R363" s="199"/>
      <c r="S363" s="199"/>
      <c r="T363" s="199"/>
      <c r="V363" s="69"/>
      <c r="W363" s="69"/>
      <c r="X363" s="69"/>
      <c r="Y363" s="69"/>
      <c r="Z363" s="69"/>
      <c r="AA363" s="69"/>
      <c r="AB363" s="69"/>
      <c r="AC363" s="69"/>
    </row>
    <row r="364" spans="1:29" ht="19.5" customHeight="1" x14ac:dyDescent="0.2">
      <c r="A364" s="37" t="s">
        <v>84</v>
      </c>
      <c r="B364" s="200" t="s">
        <v>86</v>
      </c>
      <c r="C364" s="200"/>
      <c r="D364" s="200"/>
      <c r="E364" s="200"/>
      <c r="F364" s="200"/>
      <c r="G364" s="200"/>
      <c r="H364" s="200"/>
      <c r="I364" s="200"/>
      <c r="J364" s="38">
        <v>5</v>
      </c>
      <c r="K364" s="38">
        <v>2</v>
      </c>
      <c r="L364" s="38">
        <v>2</v>
      </c>
      <c r="M364" s="38">
        <v>0</v>
      </c>
      <c r="N364" s="39">
        <f>K364+L364+M364</f>
        <v>4</v>
      </c>
      <c r="O364" s="39">
        <f>P364-N364</f>
        <v>5</v>
      </c>
      <c r="P364" s="39">
        <f>ROUND(PRODUCT(J364,25)/14,0)</f>
        <v>9</v>
      </c>
      <c r="Q364" s="38" t="s">
        <v>35</v>
      </c>
      <c r="R364" s="38"/>
      <c r="S364" s="40"/>
      <c r="T364" s="40" t="s">
        <v>100</v>
      </c>
      <c r="V364" s="69"/>
      <c r="W364" s="69"/>
      <c r="X364" s="69"/>
      <c r="Y364" s="88"/>
      <c r="Z364" s="69"/>
      <c r="AA364" s="69"/>
      <c r="AB364" s="69"/>
      <c r="AC364" s="69"/>
    </row>
    <row r="365" spans="1:29" ht="15" customHeight="1" x14ac:dyDescent="0.2">
      <c r="A365" s="163" t="s">
        <v>56</v>
      </c>
      <c r="B365" s="164"/>
      <c r="C365" s="164"/>
      <c r="D365" s="164"/>
      <c r="E365" s="164"/>
      <c r="F365" s="164"/>
      <c r="G365" s="164"/>
      <c r="H365" s="164"/>
      <c r="I365" s="164"/>
      <c r="J365" s="164"/>
      <c r="K365" s="164"/>
      <c r="L365" s="164"/>
      <c r="M365" s="164"/>
      <c r="N365" s="164"/>
      <c r="O365" s="164"/>
      <c r="P365" s="164"/>
      <c r="Q365" s="164"/>
      <c r="R365" s="164"/>
      <c r="S365" s="164"/>
      <c r="T365" s="165"/>
      <c r="V365" s="69"/>
      <c r="W365" s="69"/>
      <c r="X365" s="69"/>
      <c r="Y365" s="69"/>
      <c r="Z365" s="69"/>
      <c r="AA365" s="69"/>
      <c r="AB365" s="69"/>
      <c r="AC365" s="69"/>
    </row>
    <row r="366" spans="1:29" ht="42" customHeight="1" x14ac:dyDescent="0.2">
      <c r="A366" s="37" t="s">
        <v>85</v>
      </c>
      <c r="B366" s="192" t="s">
        <v>87</v>
      </c>
      <c r="C366" s="193"/>
      <c r="D366" s="193"/>
      <c r="E366" s="193"/>
      <c r="F366" s="193"/>
      <c r="G366" s="193"/>
      <c r="H366" s="193"/>
      <c r="I366" s="194"/>
      <c r="J366" s="38">
        <v>5</v>
      </c>
      <c r="K366" s="38">
        <v>2</v>
      </c>
      <c r="L366" s="38">
        <v>2</v>
      </c>
      <c r="M366" s="38">
        <v>0</v>
      </c>
      <c r="N366" s="39">
        <f>K366+L366+M366</f>
        <v>4</v>
      </c>
      <c r="O366" s="39">
        <f>P366-N366</f>
        <v>5</v>
      </c>
      <c r="P366" s="39">
        <f>ROUND(PRODUCT(J366,25)/14,0)</f>
        <v>9</v>
      </c>
      <c r="Q366" s="38" t="s">
        <v>35</v>
      </c>
      <c r="R366" s="38"/>
      <c r="S366" s="40"/>
      <c r="T366" s="40" t="s">
        <v>100</v>
      </c>
      <c r="V366" s="69"/>
      <c r="W366" s="69"/>
      <c r="X366" s="69"/>
      <c r="Y366" s="69"/>
      <c r="Z366" s="69"/>
      <c r="AA366" s="69"/>
      <c r="AB366" s="69"/>
      <c r="AC366" s="69"/>
    </row>
    <row r="367" spans="1:29" x14ac:dyDescent="0.2">
      <c r="A367" s="163" t="s">
        <v>57</v>
      </c>
      <c r="B367" s="164"/>
      <c r="C367" s="164"/>
      <c r="D367" s="164"/>
      <c r="E367" s="164"/>
      <c r="F367" s="164"/>
      <c r="G367" s="164"/>
      <c r="H367" s="164"/>
      <c r="I367" s="164"/>
      <c r="J367" s="164"/>
      <c r="K367" s="164"/>
      <c r="L367" s="164"/>
      <c r="M367" s="164"/>
      <c r="N367" s="164"/>
      <c r="O367" s="164"/>
      <c r="P367" s="164"/>
      <c r="Q367" s="164"/>
      <c r="R367" s="164"/>
      <c r="S367" s="164"/>
      <c r="T367" s="165"/>
      <c r="V367" s="69"/>
      <c r="W367" s="69"/>
      <c r="X367" s="69"/>
      <c r="Y367" s="69"/>
      <c r="Z367" s="69"/>
      <c r="AA367" s="69"/>
      <c r="AB367" s="69"/>
      <c r="AC367" s="69"/>
    </row>
    <row r="368" spans="1:29" ht="40.5" customHeight="1" x14ac:dyDescent="0.2">
      <c r="A368" s="37" t="s">
        <v>89</v>
      </c>
      <c r="B368" s="192" t="s">
        <v>88</v>
      </c>
      <c r="C368" s="193"/>
      <c r="D368" s="193"/>
      <c r="E368" s="193"/>
      <c r="F368" s="193"/>
      <c r="G368" s="193"/>
      <c r="H368" s="193"/>
      <c r="I368" s="194"/>
      <c r="J368" s="38">
        <v>5</v>
      </c>
      <c r="K368" s="38">
        <v>2</v>
      </c>
      <c r="L368" s="38">
        <v>2</v>
      </c>
      <c r="M368" s="38">
        <v>0</v>
      </c>
      <c r="N368" s="39">
        <f>K368+L368+M368</f>
        <v>4</v>
      </c>
      <c r="O368" s="39">
        <f>P368-N368</f>
        <v>5</v>
      </c>
      <c r="P368" s="39">
        <f>ROUND(PRODUCT(J368,25)/14,0)</f>
        <v>9</v>
      </c>
      <c r="Q368" s="38" t="s">
        <v>35</v>
      </c>
      <c r="R368" s="38"/>
      <c r="S368" s="40"/>
      <c r="T368" s="40" t="s">
        <v>100</v>
      </c>
      <c r="V368" s="69"/>
      <c r="W368" s="69"/>
      <c r="X368" s="69"/>
      <c r="Y368" s="83"/>
      <c r="Z368" s="69"/>
      <c r="AA368" s="69"/>
      <c r="AB368" s="69"/>
      <c r="AC368" s="69"/>
    </row>
    <row r="369" spans="1:29" ht="15" customHeight="1" x14ac:dyDescent="0.2">
      <c r="A369" s="195" t="s">
        <v>58</v>
      </c>
      <c r="B369" s="196"/>
      <c r="C369" s="196"/>
      <c r="D369" s="196"/>
      <c r="E369" s="196"/>
      <c r="F369" s="196"/>
      <c r="G369" s="196"/>
      <c r="H369" s="196"/>
      <c r="I369" s="196"/>
      <c r="J369" s="196"/>
      <c r="K369" s="196"/>
      <c r="L369" s="196"/>
      <c r="M369" s="196"/>
      <c r="N369" s="196"/>
      <c r="O369" s="196"/>
      <c r="P369" s="196"/>
      <c r="Q369" s="196"/>
      <c r="R369" s="196"/>
      <c r="S369" s="196"/>
      <c r="T369" s="197"/>
      <c r="U369" s="137" t="s">
        <v>126</v>
      </c>
      <c r="V369" s="137"/>
      <c r="W369" s="137"/>
      <c r="X369" s="137"/>
      <c r="Y369" s="85"/>
      <c r="Z369" s="69"/>
      <c r="AA369" s="69"/>
      <c r="AB369" s="69"/>
      <c r="AC369" s="69"/>
    </row>
    <row r="370" spans="1:29" s="36" customFormat="1" ht="21.75" customHeight="1" x14ac:dyDescent="0.25">
      <c r="A370" s="37" t="s">
        <v>90</v>
      </c>
      <c r="B370" s="198" t="s">
        <v>256</v>
      </c>
      <c r="C370" s="132"/>
      <c r="D370" s="132"/>
      <c r="E370" s="132"/>
      <c r="F370" s="132"/>
      <c r="G370" s="132"/>
      <c r="H370" s="132"/>
      <c r="I370" s="133"/>
      <c r="J370" s="38">
        <v>5</v>
      </c>
      <c r="K370" s="38">
        <v>2</v>
      </c>
      <c r="L370" s="38">
        <v>2</v>
      </c>
      <c r="M370" s="38">
        <v>0</v>
      </c>
      <c r="N370" s="39">
        <f>K370+L370+M370</f>
        <v>4</v>
      </c>
      <c r="O370" s="39">
        <f>P370-N370</f>
        <v>5</v>
      </c>
      <c r="P370" s="39">
        <f>ROUND(PRODUCT(J370,25)/14,0)</f>
        <v>9</v>
      </c>
      <c r="Q370" s="38" t="s">
        <v>35</v>
      </c>
      <c r="R370" s="38"/>
      <c r="S370" s="40"/>
      <c r="T370" s="42" t="s">
        <v>101</v>
      </c>
      <c r="U370" s="137"/>
      <c r="V370" s="137"/>
      <c r="W370" s="137"/>
      <c r="X370" s="137"/>
      <c r="Y370" s="85"/>
      <c r="Z370" s="69"/>
      <c r="AA370" s="69"/>
      <c r="AB370" s="69"/>
      <c r="AC370" s="69"/>
    </row>
    <row r="371" spans="1:29" ht="14.25" customHeight="1" x14ac:dyDescent="0.2">
      <c r="A371" s="163" t="s">
        <v>59</v>
      </c>
      <c r="B371" s="164"/>
      <c r="C371" s="164"/>
      <c r="D371" s="164"/>
      <c r="E371" s="164"/>
      <c r="F371" s="164"/>
      <c r="G371" s="164"/>
      <c r="H371" s="164"/>
      <c r="I371" s="164"/>
      <c r="J371" s="164"/>
      <c r="K371" s="164"/>
      <c r="L371" s="164"/>
      <c r="M371" s="164"/>
      <c r="N371" s="164"/>
      <c r="O371" s="164"/>
      <c r="P371" s="164"/>
      <c r="Q371" s="164"/>
      <c r="R371" s="164"/>
      <c r="S371" s="164"/>
      <c r="T371" s="165"/>
      <c r="U371" s="295" t="s">
        <v>127</v>
      </c>
      <c r="V371" s="296"/>
      <c r="W371" s="295" t="s">
        <v>128</v>
      </c>
      <c r="X371" s="296"/>
      <c r="Y371" s="85"/>
      <c r="Z371" s="69"/>
      <c r="AA371" s="69"/>
      <c r="AB371" s="69"/>
      <c r="AC371" s="69"/>
    </row>
    <row r="372" spans="1:29" ht="17.25" customHeight="1" x14ac:dyDescent="0.2">
      <c r="A372" s="37" t="s">
        <v>91</v>
      </c>
      <c r="B372" s="160" t="s">
        <v>92</v>
      </c>
      <c r="C372" s="161"/>
      <c r="D372" s="161"/>
      <c r="E372" s="161"/>
      <c r="F372" s="161"/>
      <c r="G372" s="161"/>
      <c r="H372" s="161"/>
      <c r="I372" s="162"/>
      <c r="J372" s="38">
        <v>2</v>
      </c>
      <c r="K372" s="38">
        <v>1</v>
      </c>
      <c r="L372" s="38">
        <v>1</v>
      </c>
      <c r="M372" s="38">
        <v>0</v>
      </c>
      <c r="N372" s="39">
        <f>K372+L372+M372</f>
        <v>2</v>
      </c>
      <c r="O372" s="39">
        <f>P372-N372</f>
        <v>2</v>
      </c>
      <c r="P372" s="39">
        <f>ROUND(PRODUCT(J372,25)/14,0)</f>
        <v>4</v>
      </c>
      <c r="Q372" s="38"/>
      <c r="R372" s="38" t="s">
        <v>31</v>
      </c>
      <c r="S372" s="40"/>
      <c r="T372" s="42" t="s">
        <v>101</v>
      </c>
      <c r="U372" s="297"/>
      <c r="V372" s="297"/>
      <c r="W372" s="297"/>
      <c r="X372" s="297"/>
      <c r="Y372" s="69"/>
      <c r="Z372" s="69"/>
      <c r="AA372" s="69"/>
      <c r="AB372" s="69"/>
      <c r="AC372" s="69"/>
    </row>
    <row r="373" spans="1:29" ht="18.75" customHeight="1" x14ac:dyDescent="0.2">
      <c r="A373" s="37" t="s">
        <v>94</v>
      </c>
      <c r="B373" s="160" t="s">
        <v>93</v>
      </c>
      <c r="C373" s="161"/>
      <c r="D373" s="161"/>
      <c r="E373" s="161"/>
      <c r="F373" s="161"/>
      <c r="G373" s="161"/>
      <c r="H373" s="161"/>
      <c r="I373" s="162"/>
      <c r="J373" s="38">
        <v>3</v>
      </c>
      <c r="K373" s="38">
        <v>0</v>
      </c>
      <c r="L373" s="38">
        <v>0</v>
      </c>
      <c r="M373" s="38">
        <v>3</v>
      </c>
      <c r="N373" s="39">
        <f t="shared" ref="N373" si="111">K373+L373+M373</f>
        <v>3</v>
      </c>
      <c r="O373" s="39">
        <f t="shared" ref="O373" si="112">P373-N373</f>
        <v>2</v>
      </c>
      <c r="P373" s="39">
        <f t="shared" ref="P373" si="113">ROUND(PRODUCT(J373,25)/14,0)</f>
        <v>5</v>
      </c>
      <c r="Q373" s="38"/>
      <c r="R373" s="38" t="s">
        <v>31</v>
      </c>
      <c r="S373" s="40"/>
      <c r="T373" s="42" t="s">
        <v>101</v>
      </c>
      <c r="U373" s="138" t="e">
        <f>K259+#REF!+K316+K346</f>
        <v>#REF!</v>
      </c>
      <c r="V373" s="138"/>
      <c r="W373" s="138">
        <f>K259+K316+K346</f>
        <v>1</v>
      </c>
      <c r="X373" s="138"/>
      <c r="Y373" s="294" t="s">
        <v>129</v>
      </c>
      <c r="Z373" s="294"/>
      <c r="AA373" s="86"/>
      <c r="AB373" s="84"/>
      <c r="AC373" s="84"/>
    </row>
    <row r="374" spans="1:29" ht="17.25" customHeight="1" x14ac:dyDescent="0.2">
      <c r="A374" s="163" t="s">
        <v>60</v>
      </c>
      <c r="B374" s="164"/>
      <c r="C374" s="164"/>
      <c r="D374" s="164"/>
      <c r="E374" s="164"/>
      <c r="F374" s="164"/>
      <c r="G374" s="164"/>
      <c r="H374" s="164"/>
      <c r="I374" s="164"/>
      <c r="J374" s="164"/>
      <c r="K374" s="164"/>
      <c r="L374" s="164"/>
      <c r="M374" s="164"/>
      <c r="N374" s="164"/>
      <c r="O374" s="164"/>
      <c r="P374" s="164"/>
      <c r="Q374" s="164"/>
      <c r="R374" s="164"/>
      <c r="S374" s="164"/>
      <c r="T374" s="165"/>
      <c r="U374" s="138" t="e">
        <f>K260+#REF!+K317+K347</f>
        <v>#REF!</v>
      </c>
      <c r="V374" s="288"/>
      <c r="W374" s="138">
        <f>K260+K317+K347</f>
        <v>0.99999999999999989</v>
      </c>
      <c r="X374" s="138"/>
      <c r="Y374" s="294" t="s">
        <v>130</v>
      </c>
      <c r="Z374" s="294"/>
      <c r="AA374" s="86"/>
      <c r="AB374" s="84"/>
      <c r="AC374" s="84"/>
    </row>
    <row r="375" spans="1:29" ht="17.25" customHeight="1" x14ac:dyDescent="0.2">
      <c r="A375" s="37" t="s">
        <v>95</v>
      </c>
      <c r="B375" s="160" t="s">
        <v>97</v>
      </c>
      <c r="C375" s="161"/>
      <c r="D375" s="161"/>
      <c r="E375" s="161"/>
      <c r="F375" s="161"/>
      <c r="G375" s="161"/>
      <c r="H375" s="161"/>
      <c r="I375" s="162"/>
      <c r="J375" s="38">
        <v>3</v>
      </c>
      <c r="K375" s="38">
        <v>1</v>
      </c>
      <c r="L375" s="38">
        <v>1</v>
      </c>
      <c r="M375" s="38">
        <v>0</v>
      </c>
      <c r="N375" s="39">
        <f>K375+L375+M375</f>
        <v>2</v>
      </c>
      <c r="O375" s="39">
        <f>P375-N375</f>
        <v>4</v>
      </c>
      <c r="P375" s="39">
        <f>ROUND(PRODUCT(J375,25)/12,0)</f>
        <v>6</v>
      </c>
      <c r="Q375" s="38" t="s">
        <v>35</v>
      </c>
      <c r="R375" s="38"/>
      <c r="S375" s="40"/>
      <c r="T375" s="40" t="s">
        <v>100</v>
      </c>
      <c r="U375" s="288" t="e">
        <f>IF(U373=100%,"Corect",IF(U373&gt;100%,"Ați dublat unele discipline","Ați pierdut unele discipline"))</f>
        <v>#REF!</v>
      </c>
      <c r="V375" s="288"/>
      <c r="W375" s="288" t="str">
        <f>IF(W373=100%,"Corect",IF(W373&gt;100%,"Ați dublat unele discipline","Ați pierdut unele discipline"))</f>
        <v>Corect</v>
      </c>
      <c r="X375" s="288"/>
      <c r="Y375" s="87"/>
      <c r="Z375" s="84"/>
      <c r="AA375" s="84"/>
      <c r="AB375" s="84"/>
      <c r="AC375" s="84"/>
    </row>
    <row r="376" spans="1:29" ht="15.75" customHeight="1" x14ac:dyDescent="0.2">
      <c r="A376" s="37" t="s">
        <v>96</v>
      </c>
      <c r="B376" s="160" t="s">
        <v>98</v>
      </c>
      <c r="C376" s="161"/>
      <c r="D376" s="161"/>
      <c r="E376" s="161"/>
      <c r="F376" s="161"/>
      <c r="G376" s="161"/>
      <c r="H376" s="161"/>
      <c r="I376" s="162"/>
      <c r="J376" s="38">
        <v>2</v>
      </c>
      <c r="K376" s="38">
        <v>0</v>
      </c>
      <c r="L376" s="38">
        <v>0</v>
      </c>
      <c r="M376" s="38">
        <v>3</v>
      </c>
      <c r="N376" s="39">
        <f t="shared" ref="N376" si="114">K376+L376+M376</f>
        <v>3</v>
      </c>
      <c r="O376" s="39">
        <f t="shared" ref="O376" si="115">P376-N376</f>
        <v>1</v>
      </c>
      <c r="P376" s="39">
        <f t="shared" ref="P376" si="116">ROUND(PRODUCT(J376,25)/12,0)</f>
        <v>4</v>
      </c>
      <c r="Q376" s="38"/>
      <c r="R376" s="38" t="s">
        <v>31</v>
      </c>
      <c r="S376" s="40"/>
      <c r="T376" s="42" t="s">
        <v>101</v>
      </c>
      <c r="U376" s="288" t="e">
        <f>IF(U374=100%,"Corect",IF(U374&gt;100%,"Ați dublat unele discipline","Ați pierdut unele discipline"))</f>
        <v>#REF!</v>
      </c>
      <c r="V376" s="288"/>
      <c r="W376" s="288" t="str">
        <f>IF(W374=100%,"Corect",IF(W374&gt;100%,"Ați dublat unele discipline","Ați pierdut unele discipline"))</f>
        <v>Corect</v>
      </c>
      <c r="X376" s="288"/>
      <c r="Y376" s="87"/>
      <c r="Z376" s="69"/>
      <c r="AA376" s="69"/>
      <c r="AB376" s="69"/>
      <c r="AC376" s="69"/>
    </row>
    <row r="377" spans="1:29" ht="29.25" customHeight="1" x14ac:dyDescent="0.2">
      <c r="A377" s="166" t="s">
        <v>82</v>
      </c>
      <c r="B377" s="167"/>
      <c r="C377" s="167"/>
      <c r="D377" s="167"/>
      <c r="E377" s="167"/>
      <c r="F377" s="167"/>
      <c r="G377" s="167"/>
      <c r="H377" s="167"/>
      <c r="I377" s="168"/>
      <c r="J377" s="41">
        <f>SUM(J364,J366,J368,J370,J372:J373,J375:J376)</f>
        <v>30</v>
      </c>
      <c r="K377" s="41">
        <f t="shared" ref="K377:P377" si="117">SUM(K364,K366,K368,K370,K372:K373,K375:K376)</f>
        <v>10</v>
      </c>
      <c r="L377" s="41">
        <f t="shared" si="117"/>
        <v>10</v>
      </c>
      <c r="M377" s="41">
        <f t="shared" si="117"/>
        <v>6</v>
      </c>
      <c r="N377" s="41">
        <f t="shared" si="117"/>
        <v>26</v>
      </c>
      <c r="O377" s="41">
        <f t="shared" si="117"/>
        <v>29</v>
      </c>
      <c r="P377" s="41">
        <f t="shared" si="117"/>
        <v>55</v>
      </c>
      <c r="Q377" s="41">
        <f>COUNTIF(Q364,"E")+COUNTIF(Q366,"E")+COUNTIF(Q368,"E")+COUNTIF(Q370,"E")+COUNTIF(Q372:Q373,"E")+COUNTIF(Q375:Q376,"E")</f>
        <v>5</v>
      </c>
      <c r="R377" s="41">
        <f>COUNTIF(R364,"C")+COUNTIF(R366,"C")+COUNTIF(R368,"C")+COUNTIF(R370,"C")+COUNTIF(R372:R373,"C")+COUNTIF(R375:R376,"C")</f>
        <v>3</v>
      </c>
      <c r="S377" s="41">
        <f>COUNTIF(S364,"VP")+COUNTIF(S366,"VP")+COUNTIF(S368,"VP")+COUNTIF(S370,"VP")+COUNTIF(S372:S373,"VP")+COUNTIF(S375:S376,"VP")</f>
        <v>0</v>
      </c>
      <c r="T377" s="120"/>
      <c r="U377" s="136" t="s">
        <v>131</v>
      </c>
      <c r="V377" s="136"/>
      <c r="W377" s="136"/>
      <c r="X377" s="136"/>
      <c r="Y377" s="87"/>
      <c r="Z377" s="69"/>
      <c r="AA377" s="69"/>
      <c r="AB377" s="69"/>
      <c r="AC377" s="69"/>
    </row>
    <row r="378" spans="1:29" ht="17.25" customHeight="1" x14ac:dyDescent="0.2">
      <c r="A378" s="182" t="s">
        <v>53</v>
      </c>
      <c r="B378" s="183"/>
      <c r="C378" s="183"/>
      <c r="D378" s="183"/>
      <c r="E378" s="183"/>
      <c r="F378" s="183"/>
      <c r="G378" s="183"/>
      <c r="H378" s="183"/>
      <c r="I378" s="183"/>
      <c r="J378" s="184"/>
      <c r="K378" s="41">
        <f>SUM(K364,K366,K368,K370,K372,K373)*14+SUM(K375,K376)*12</f>
        <v>138</v>
      </c>
      <c r="L378" s="41">
        <f t="shared" ref="L378:P378" si="118">SUM(L364,L366,L368,L370,L372,L373)*14+SUM(L375,L376)*12</f>
        <v>138</v>
      </c>
      <c r="M378" s="41">
        <f t="shared" si="118"/>
        <v>78</v>
      </c>
      <c r="N378" s="41">
        <f t="shared" si="118"/>
        <v>354</v>
      </c>
      <c r="O378" s="41">
        <f t="shared" si="118"/>
        <v>396</v>
      </c>
      <c r="P378" s="41">
        <f t="shared" si="118"/>
        <v>750</v>
      </c>
      <c r="Q378" s="188"/>
      <c r="R378" s="188"/>
      <c r="S378" s="188"/>
      <c r="T378" s="188"/>
      <c r="U378" s="136"/>
      <c r="V378" s="136"/>
      <c r="W378" s="136"/>
      <c r="X378" s="136"/>
      <c r="Y378" s="69"/>
      <c r="Z378" s="69"/>
      <c r="AA378" s="69"/>
      <c r="AB378" s="69"/>
      <c r="AC378" s="69"/>
    </row>
    <row r="379" spans="1:29" ht="14.25" customHeight="1" x14ac:dyDescent="0.2">
      <c r="A379" s="185"/>
      <c r="B379" s="186"/>
      <c r="C379" s="186"/>
      <c r="D379" s="186"/>
      <c r="E379" s="186"/>
      <c r="F379" s="186"/>
      <c r="G379" s="186"/>
      <c r="H379" s="186"/>
      <c r="I379" s="186"/>
      <c r="J379" s="187"/>
      <c r="K379" s="189">
        <f>SUM(K378:M378)</f>
        <v>354</v>
      </c>
      <c r="L379" s="190"/>
      <c r="M379" s="191"/>
      <c r="N379" s="189">
        <f>SUM(N378:O378)</f>
        <v>750</v>
      </c>
      <c r="O379" s="190"/>
      <c r="P379" s="191"/>
      <c r="Q379" s="188"/>
      <c r="R379" s="188"/>
      <c r="S379" s="188"/>
      <c r="T379" s="188"/>
      <c r="U379" s="136"/>
      <c r="V379" s="136"/>
      <c r="W379" s="136"/>
      <c r="X379" s="136"/>
      <c r="Y379" s="69"/>
      <c r="Z379" s="69"/>
      <c r="AA379" s="69"/>
      <c r="AB379" s="69"/>
      <c r="AC379" s="69"/>
    </row>
    <row r="380" spans="1:29" ht="12.75" customHeight="1" x14ac:dyDescent="0.2">
      <c r="U380" s="136"/>
      <c r="V380" s="136"/>
      <c r="W380" s="136"/>
      <c r="X380" s="136"/>
      <c r="Y380" s="69"/>
      <c r="Z380" s="69"/>
      <c r="AA380" s="69"/>
      <c r="AB380" s="69"/>
      <c r="AC380" s="69"/>
    </row>
    <row r="381" spans="1:29" x14ac:dyDescent="0.2">
      <c r="A381" s="284" t="s">
        <v>125</v>
      </c>
      <c r="B381" s="284"/>
      <c r="C381" s="284"/>
      <c r="D381" s="284"/>
      <c r="E381" s="284"/>
      <c r="F381" s="284"/>
      <c r="G381" s="284"/>
      <c r="H381" s="284"/>
      <c r="I381" s="284"/>
      <c r="J381" s="284"/>
      <c r="K381" s="284"/>
      <c r="L381" s="284"/>
      <c r="M381" s="284"/>
      <c r="N381" s="284"/>
      <c r="O381" s="284"/>
      <c r="P381" s="284"/>
      <c r="Q381" s="284"/>
      <c r="R381" s="284"/>
      <c r="S381" s="284"/>
      <c r="T381" s="284"/>
      <c r="U381" s="136"/>
      <c r="V381" s="136"/>
      <c r="W381" s="136"/>
      <c r="X381" s="136"/>
      <c r="Y381" s="69"/>
      <c r="Z381" s="69"/>
      <c r="AA381" s="69"/>
      <c r="AB381" s="69"/>
      <c r="AC381" s="69"/>
    </row>
  </sheetData>
  <sheetProtection deleteColumns="0" deleteRows="0" selectLockedCells="1" selectUnlockedCells="1"/>
  <mergeCells count="494">
    <mergeCell ref="M12:T12"/>
    <mergeCell ref="M13:T14"/>
    <mergeCell ref="M15:T16"/>
    <mergeCell ref="M17:T18"/>
    <mergeCell ref="M19:T20"/>
    <mergeCell ref="U149:X149"/>
    <mergeCell ref="W374:X374"/>
    <mergeCell ref="Y373:Z373"/>
    <mergeCell ref="U375:V375"/>
    <mergeCell ref="W375:X375"/>
    <mergeCell ref="Y374:Z374"/>
    <mergeCell ref="U371:V372"/>
    <mergeCell ref="W371:X372"/>
    <mergeCell ref="W373:X373"/>
    <mergeCell ref="U50:W50"/>
    <mergeCell ref="U354:X354"/>
    <mergeCell ref="U71:W71"/>
    <mergeCell ref="U92:W92"/>
    <mergeCell ref="U109:W109"/>
    <mergeCell ref="U376:V376"/>
    <mergeCell ref="W376:X376"/>
    <mergeCell ref="U374:V374"/>
    <mergeCell ref="A111:T111"/>
    <mergeCell ref="B147:I148"/>
    <mergeCell ref="B129:I130"/>
    <mergeCell ref="B132:I132"/>
    <mergeCell ref="B143:I143"/>
    <mergeCell ref="B134:I134"/>
    <mergeCell ref="T112:T113"/>
    <mergeCell ref="B135:I135"/>
    <mergeCell ref="Q147:S147"/>
    <mergeCell ref="B139:I139"/>
    <mergeCell ref="J147:J148"/>
    <mergeCell ref="K147:M147"/>
    <mergeCell ref="B137:I137"/>
    <mergeCell ref="B117:I117"/>
    <mergeCell ref="B115:I115"/>
    <mergeCell ref="B116:I116"/>
    <mergeCell ref="B203:I203"/>
    <mergeCell ref="U126:W126"/>
    <mergeCell ref="U143:W143"/>
    <mergeCell ref="B112:I113"/>
    <mergeCell ref="B209:I209"/>
    <mergeCell ref="A13:K13"/>
    <mergeCell ref="A14:K14"/>
    <mergeCell ref="A16:K16"/>
    <mergeCell ref="A215:T215"/>
    <mergeCell ref="B40:I40"/>
    <mergeCell ref="B41:I41"/>
    <mergeCell ref="B49:I49"/>
    <mergeCell ref="A51:T52"/>
    <mergeCell ref="A72:T73"/>
    <mergeCell ref="B103:I103"/>
    <mergeCell ref="B104:I104"/>
    <mergeCell ref="B108:I108"/>
    <mergeCell ref="A78:T78"/>
    <mergeCell ref="J79:J80"/>
    <mergeCell ref="N79:P79"/>
    <mergeCell ref="T59:T60"/>
    <mergeCell ref="A20:K20"/>
    <mergeCell ref="B119:I119"/>
    <mergeCell ref="Q129:S129"/>
    <mergeCell ref="K129:M129"/>
    <mergeCell ref="M27:T33"/>
    <mergeCell ref="A22:K25"/>
    <mergeCell ref="I28:K28"/>
    <mergeCell ref="B28:C28"/>
    <mergeCell ref="M21:T25"/>
    <mergeCell ref="B42:I42"/>
    <mergeCell ref="B47:I47"/>
    <mergeCell ref="J112:J113"/>
    <mergeCell ref="B216:I216"/>
    <mergeCell ref="A112:A113"/>
    <mergeCell ref="B81:I81"/>
    <mergeCell ref="B67:I67"/>
    <mergeCell ref="B66:I66"/>
    <mergeCell ref="B140:I140"/>
    <mergeCell ref="B122:I122"/>
    <mergeCell ref="B123:I123"/>
    <mergeCell ref="N129:P129"/>
    <mergeCell ref="B126:I126"/>
    <mergeCell ref="A147:A148"/>
    <mergeCell ref="B48:I48"/>
    <mergeCell ref="Q38:S38"/>
    <mergeCell ref="B106:I106"/>
    <mergeCell ref="B121:I121"/>
    <mergeCell ref="B125:I125"/>
    <mergeCell ref="K112:M112"/>
    <mergeCell ref="N112:P112"/>
    <mergeCell ref="Q112:S112"/>
    <mergeCell ref="B114:I114"/>
    <mergeCell ref="A12:K12"/>
    <mergeCell ref="A79:A80"/>
    <mergeCell ref="B79:I80"/>
    <mergeCell ref="B105:I105"/>
    <mergeCell ref="B99:I99"/>
    <mergeCell ref="B100:I100"/>
    <mergeCell ref="B101:I101"/>
    <mergeCell ref="N38:P38"/>
    <mergeCell ref="K38:M38"/>
    <mergeCell ref="A15:K15"/>
    <mergeCell ref="J38:J39"/>
    <mergeCell ref="A37:T37"/>
    <mergeCell ref="B38:I39"/>
    <mergeCell ref="A58:T58"/>
    <mergeCell ref="B65:I65"/>
    <mergeCell ref="J59:J60"/>
    <mergeCell ref="H28:H29"/>
    <mergeCell ref="A27:G27"/>
    <mergeCell ref="G28:G29"/>
    <mergeCell ref="B50:I50"/>
    <mergeCell ref="B71:I71"/>
    <mergeCell ref="B63:I63"/>
    <mergeCell ref="A381:T381"/>
    <mergeCell ref="B247:I247"/>
    <mergeCell ref="B241:I241"/>
    <mergeCell ref="Q232:S232"/>
    <mergeCell ref="B244:I244"/>
    <mergeCell ref="B252:I252"/>
    <mergeCell ref="A256:I256"/>
    <mergeCell ref="B255:I255"/>
    <mergeCell ref="B253:I253"/>
    <mergeCell ref="B249:I249"/>
    <mergeCell ref="A257:J258"/>
    <mergeCell ref="B341:I341"/>
    <mergeCell ref="B280:I280"/>
    <mergeCell ref="B287:I287"/>
    <mergeCell ref="B288:I288"/>
    <mergeCell ref="B289:I289"/>
    <mergeCell ref="B309:I309"/>
    <mergeCell ref="B311:I311"/>
    <mergeCell ref="B312:I312"/>
    <mergeCell ref="B305:I305"/>
    <mergeCell ref="B243:I243"/>
    <mergeCell ref="B242:I242"/>
    <mergeCell ref="A272:T272"/>
    <mergeCell ref="B273:I273"/>
    <mergeCell ref="B97:I97"/>
    <mergeCell ref="B98:I98"/>
    <mergeCell ref="B120:I120"/>
    <mergeCell ref="B131:I131"/>
    <mergeCell ref="B82:I82"/>
    <mergeCell ref="B183:T183"/>
    <mergeCell ref="B186:I186"/>
    <mergeCell ref="B184:I184"/>
    <mergeCell ref="B302:I302"/>
    <mergeCell ref="Q257:T258"/>
    <mergeCell ref="N258:P258"/>
    <mergeCell ref="K259:T259"/>
    <mergeCell ref="K260:T260"/>
    <mergeCell ref="K258:M258"/>
    <mergeCell ref="B284:I284"/>
    <mergeCell ref="B285:I285"/>
    <mergeCell ref="B286:I286"/>
    <mergeCell ref="B240:I240"/>
    <mergeCell ref="B212:I212"/>
    <mergeCell ref="B213:I213"/>
    <mergeCell ref="B281:I281"/>
    <mergeCell ref="B282:I282"/>
    <mergeCell ref="B283:I283"/>
    <mergeCell ref="B248:I248"/>
    <mergeCell ref="B236:I236"/>
    <mergeCell ref="B237:I237"/>
    <mergeCell ref="A128:T128"/>
    <mergeCell ref="B133:I133"/>
    <mergeCell ref="J129:J130"/>
    <mergeCell ref="B142:I142"/>
    <mergeCell ref="A146:T146"/>
    <mergeCell ref="B138:I138"/>
    <mergeCell ref="K192:T192"/>
    <mergeCell ref="A195:T195"/>
    <mergeCell ref="A192:J192"/>
    <mergeCell ref="N190:P190"/>
    <mergeCell ref="Q189:T190"/>
    <mergeCell ref="A188:I188"/>
    <mergeCell ref="B187:I187"/>
    <mergeCell ref="A189:J190"/>
    <mergeCell ref="B185:I185"/>
    <mergeCell ref="A191:J191"/>
    <mergeCell ref="K191:T191"/>
    <mergeCell ref="B182:I182"/>
    <mergeCell ref="B214:I214"/>
    <mergeCell ref="K190:M190"/>
    <mergeCell ref="B154:I154"/>
    <mergeCell ref="B178:T178"/>
    <mergeCell ref="J355:K355"/>
    <mergeCell ref="L355:M355"/>
    <mergeCell ref="N355:O355"/>
    <mergeCell ref="B239:I239"/>
    <mergeCell ref="A231:T231"/>
    <mergeCell ref="B351:G352"/>
    <mergeCell ref="B254:I254"/>
    <mergeCell ref="A251:T251"/>
    <mergeCell ref="B250:I250"/>
    <mergeCell ref="N354:O354"/>
    <mergeCell ref="P354:Q354"/>
    <mergeCell ref="P351:Q352"/>
    <mergeCell ref="J352:K352"/>
    <mergeCell ref="L352:M352"/>
    <mergeCell ref="N352:O352"/>
    <mergeCell ref="J351:O351"/>
    <mergeCell ref="J353:K353"/>
    <mergeCell ref="B245:I245"/>
    <mergeCell ref="B246:I246"/>
    <mergeCell ref="B310:I310"/>
    <mergeCell ref="A316:J316"/>
    <mergeCell ref="B238:I238"/>
    <mergeCell ref="B235:I235"/>
    <mergeCell ref="A234:T234"/>
    <mergeCell ref="B199:I199"/>
    <mergeCell ref="B208:I208"/>
    <mergeCell ref="B204:I204"/>
    <mergeCell ref="B205:I205"/>
    <mergeCell ref="B206:I206"/>
    <mergeCell ref="B200:I200"/>
    <mergeCell ref="J196:J197"/>
    <mergeCell ref="A198:T198"/>
    <mergeCell ref="K196:M196"/>
    <mergeCell ref="A196:A197"/>
    <mergeCell ref="B196:I197"/>
    <mergeCell ref="N196:P196"/>
    <mergeCell ref="Q196:S196"/>
    <mergeCell ref="T196:T197"/>
    <mergeCell ref="A207:T207"/>
    <mergeCell ref="B201:I201"/>
    <mergeCell ref="A202:T202"/>
    <mergeCell ref="B118:I118"/>
    <mergeCell ref="B153:I153"/>
    <mergeCell ref="N147:P147"/>
    <mergeCell ref="B149:T149"/>
    <mergeCell ref="B155:T155"/>
    <mergeCell ref="B136:I136"/>
    <mergeCell ref="A59:A60"/>
    <mergeCell ref="B61:I61"/>
    <mergeCell ref="B62:I62"/>
    <mergeCell ref="B70:I70"/>
    <mergeCell ref="B68:I68"/>
    <mergeCell ref="B69:I69"/>
    <mergeCell ref="B102:I102"/>
    <mergeCell ref="B109:I109"/>
    <mergeCell ref="B107:I107"/>
    <mergeCell ref="B124:I124"/>
    <mergeCell ref="B141:I141"/>
    <mergeCell ref="B150:I150"/>
    <mergeCell ref="B151:I151"/>
    <mergeCell ref="B152:I152"/>
    <mergeCell ref="T147:T148"/>
    <mergeCell ref="A129:A130"/>
    <mergeCell ref="T129:T130"/>
    <mergeCell ref="B64:I64"/>
    <mergeCell ref="A2:K2"/>
    <mergeCell ref="A6:K6"/>
    <mergeCell ref="O5:Q5"/>
    <mergeCell ref="O6:Q6"/>
    <mergeCell ref="O3:Q3"/>
    <mergeCell ref="O4:Q4"/>
    <mergeCell ref="M4:N4"/>
    <mergeCell ref="A10:K10"/>
    <mergeCell ref="M6:N6"/>
    <mergeCell ref="A7:K7"/>
    <mergeCell ref="A8:K8"/>
    <mergeCell ref="A9:K9"/>
    <mergeCell ref="M8:T11"/>
    <mergeCell ref="R6:T6"/>
    <mergeCell ref="R3:T3"/>
    <mergeCell ref="R4:T4"/>
    <mergeCell ref="R5:T5"/>
    <mergeCell ref="B83:I83"/>
    <mergeCell ref="B84:I84"/>
    <mergeCell ref="B85:I85"/>
    <mergeCell ref="B86:I86"/>
    <mergeCell ref="B91:I91"/>
    <mergeCell ref="A94:T94"/>
    <mergeCell ref="J95:J96"/>
    <mergeCell ref="K95:M95"/>
    <mergeCell ref="N95:P95"/>
    <mergeCell ref="Q95:S95"/>
    <mergeCell ref="A95:A96"/>
    <mergeCell ref="B89:I89"/>
    <mergeCell ref="T95:T96"/>
    <mergeCell ref="B87:I87"/>
    <mergeCell ref="B88:I88"/>
    <mergeCell ref="B92:I92"/>
    <mergeCell ref="B95:I96"/>
    <mergeCell ref="B90:I90"/>
    <mergeCell ref="Q79:S79"/>
    <mergeCell ref="T79:T80"/>
    <mergeCell ref="K79:M79"/>
    <mergeCell ref="A1:K1"/>
    <mergeCell ref="A3:K3"/>
    <mergeCell ref="K59:M59"/>
    <mergeCell ref="B45:I45"/>
    <mergeCell ref="B46:I46"/>
    <mergeCell ref="M1:T1"/>
    <mergeCell ref="A4:K5"/>
    <mergeCell ref="A35:T35"/>
    <mergeCell ref="A19:K19"/>
    <mergeCell ref="A17:K17"/>
    <mergeCell ref="M3:N3"/>
    <mergeCell ref="M5:N5"/>
    <mergeCell ref="D28:F28"/>
    <mergeCell ref="A18:K18"/>
    <mergeCell ref="N59:P59"/>
    <mergeCell ref="Q59:S59"/>
    <mergeCell ref="T38:T39"/>
    <mergeCell ref="B43:I43"/>
    <mergeCell ref="B59:I60"/>
    <mergeCell ref="A11:K11"/>
    <mergeCell ref="A38:A39"/>
    <mergeCell ref="B44:I44"/>
    <mergeCell ref="B179:I179"/>
    <mergeCell ref="B169:I169"/>
    <mergeCell ref="B180:I180"/>
    <mergeCell ref="B181:I181"/>
    <mergeCell ref="B162:I162"/>
    <mergeCell ref="B172:I172"/>
    <mergeCell ref="B168:I168"/>
    <mergeCell ref="B176:I176"/>
    <mergeCell ref="B177:I177"/>
    <mergeCell ref="T232:T233"/>
    <mergeCell ref="A230:T230"/>
    <mergeCell ref="A232:A233"/>
    <mergeCell ref="B232:I233"/>
    <mergeCell ref="J232:J233"/>
    <mergeCell ref="K225:M225"/>
    <mergeCell ref="K232:M232"/>
    <mergeCell ref="N232:P232"/>
    <mergeCell ref="B222:I222"/>
    <mergeCell ref="A223:I223"/>
    <mergeCell ref="A224:J225"/>
    <mergeCell ref="B210:I210"/>
    <mergeCell ref="B217:I217"/>
    <mergeCell ref="B218:I218"/>
    <mergeCell ref="B221:I221"/>
    <mergeCell ref="A211:T211"/>
    <mergeCell ref="Q224:T225"/>
    <mergeCell ref="N225:P225"/>
    <mergeCell ref="A219:T219"/>
    <mergeCell ref="B220:I220"/>
    <mergeCell ref="A313:I313"/>
    <mergeCell ref="Q314:T315"/>
    <mergeCell ref="B277:I277"/>
    <mergeCell ref="B276:I276"/>
    <mergeCell ref="B306:I306"/>
    <mergeCell ref="B301:I301"/>
    <mergeCell ref="B290:I290"/>
    <mergeCell ref="B295:I295"/>
    <mergeCell ref="B296:I296"/>
    <mergeCell ref="B297:I297"/>
    <mergeCell ref="B291:I291"/>
    <mergeCell ref="B278:I278"/>
    <mergeCell ref="B279:I279"/>
    <mergeCell ref="B298:I298"/>
    <mergeCell ref="B299:I299"/>
    <mergeCell ref="B300:I300"/>
    <mergeCell ref="B294:I294"/>
    <mergeCell ref="B292:I292"/>
    <mergeCell ref="B307:I307"/>
    <mergeCell ref="A314:J315"/>
    <mergeCell ref="B308:I308"/>
    <mergeCell ref="B303:I303"/>
    <mergeCell ref="A304:T304"/>
    <mergeCell ref="B293:I293"/>
    <mergeCell ref="P353:Q353"/>
    <mergeCell ref="L353:M353"/>
    <mergeCell ref="N353:O353"/>
    <mergeCell ref="K316:T316"/>
    <mergeCell ref="A317:J317"/>
    <mergeCell ref="K317:T317"/>
    <mergeCell ref="B326:I326"/>
    <mergeCell ref="K315:M315"/>
    <mergeCell ref="N315:P315"/>
    <mergeCell ref="A319:T319"/>
    <mergeCell ref="N320:P320"/>
    <mergeCell ref="A322:T322"/>
    <mergeCell ref="B323:I323"/>
    <mergeCell ref="B324:I324"/>
    <mergeCell ref="B325:I325"/>
    <mergeCell ref="Q320:S320"/>
    <mergeCell ref="B328:I328"/>
    <mergeCell ref="B330:I330"/>
    <mergeCell ref="B331:I331"/>
    <mergeCell ref="B332:I332"/>
    <mergeCell ref="B336:I336"/>
    <mergeCell ref="B337:I337"/>
    <mergeCell ref="B338:I338"/>
    <mergeCell ref="B339:I339"/>
    <mergeCell ref="A363:T363"/>
    <mergeCell ref="B364:I364"/>
    <mergeCell ref="A365:T365"/>
    <mergeCell ref="B366:I366"/>
    <mergeCell ref="A367:T367"/>
    <mergeCell ref="B353:G353"/>
    <mergeCell ref="J354:K354"/>
    <mergeCell ref="R351:T351"/>
    <mergeCell ref="P355:Q355"/>
    <mergeCell ref="H354:I354"/>
    <mergeCell ref="H355:I355"/>
    <mergeCell ref="A355:G355"/>
    <mergeCell ref="H351:I352"/>
    <mergeCell ref="A351:A352"/>
    <mergeCell ref="H353:I353"/>
    <mergeCell ref="A361:A362"/>
    <mergeCell ref="B361:I362"/>
    <mergeCell ref="J361:J362"/>
    <mergeCell ref="K361:M361"/>
    <mergeCell ref="N361:P361"/>
    <mergeCell ref="Q361:S361"/>
    <mergeCell ref="T361:T362"/>
    <mergeCell ref="L354:M354"/>
    <mergeCell ref="B354:G354"/>
    <mergeCell ref="A378:J379"/>
    <mergeCell ref="Q378:T379"/>
    <mergeCell ref="K379:M379"/>
    <mergeCell ref="N379:P379"/>
    <mergeCell ref="B368:I368"/>
    <mergeCell ref="A369:T369"/>
    <mergeCell ref="B370:I370"/>
    <mergeCell ref="A371:T371"/>
    <mergeCell ref="B372:I372"/>
    <mergeCell ref="U3:X3"/>
    <mergeCell ref="U4:X4"/>
    <mergeCell ref="U5:X5"/>
    <mergeCell ref="U6:X6"/>
    <mergeCell ref="U7:X7"/>
    <mergeCell ref="U8:X8"/>
    <mergeCell ref="A346:J346"/>
    <mergeCell ref="A347:J347"/>
    <mergeCell ref="K346:T346"/>
    <mergeCell ref="A226:J226"/>
    <mergeCell ref="A227:J227"/>
    <mergeCell ref="K226:T226"/>
    <mergeCell ref="K227:T227"/>
    <mergeCell ref="A259:J259"/>
    <mergeCell ref="A260:J260"/>
    <mergeCell ref="U32:V32"/>
    <mergeCell ref="U30:V30"/>
    <mergeCell ref="U31:V31"/>
    <mergeCell ref="B340:I340"/>
    <mergeCell ref="A320:A321"/>
    <mergeCell ref="B320:I321"/>
    <mergeCell ref="J320:J321"/>
    <mergeCell ref="K320:M320"/>
    <mergeCell ref="K347:T347"/>
    <mergeCell ref="U377:X381"/>
    <mergeCell ref="U369:X370"/>
    <mergeCell ref="U373:V373"/>
    <mergeCell ref="U10:X15"/>
    <mergeCell ref="Q344:T345"/>
    <mergeCell ref="K345:M345"/>
    <mergeCell ref="A358:T358"/>
    <mergeCell ref="A360:T360"/>
    <mergeCell ref="A350:B350"/>
    <mergeCell ref="B327:I327"/>
    <mergeCell ref="B329:I329"/>
    <mergeCell ref="T320:T321"/>
    <mergeCell ref="B333:I333"/>
    <mergeCell ref="N345:P345"/>
    <mergeCell ref="B334:I334"/>
    <mergeCell ref="A335:T335"/>
    <mergeCell ref="B342:I342"/>
    <mergeCell ref="A343:I343"/>
    <mergeCell ref="A344:J345"/>
    <mergeCell ref="B373:I373"/>
    <mergeCell ref="A374:T374"/>
    <mergeCell ref="B375:I375"/>
    <mergeCell ref="B376:I376"/>
    <mergeCell ref="A377:I377"/>
    <mergeCell ref="B159:I159"/>
    <mergeCell ref="B156:I156"/>
    <mergeCell ref="B164:I164"/>
    <mergeCell ref="B165:I165"/>
    <mergeCell ref="B167:I167"/>
    <mergeCell ref="B166:I166"/>
    <mergeCell ref="B173:I173"/>
    <mergeCell ref="B174:I174"/>
    <mergeCell ref="B175:I175"/>
    <mergeCell ref="B163:T163"/>
    <mergeCell ref="B171:T171"/>
    <mergeCell ref="B160:I160"/>
    <mergeCell ref="B157:I157"/>
    <mergeCell ref="B158:I158"/>
    <mergeCell ref="B161:I161"/>
    <mergeCell ref="B170:I170"/>
    <mergeCell ref="B275:I275"/>
    <mergeCell ref="A270:A271"/>
    <mergeCell ref="A269:T269"/>
    <mergeCell ref="J270:J271"/>
    <mergeCell ref="K270:M270"/>
    <mergeCell ref="N270:P270"/>
    <mergeCell ref="B270:I271"/>
    <mergeCell ref="Q270:S270"/>
    <mergeCell ref="T270:T271"/>
    <mergeCell ref="B274:I274"/>
  </mergeCells>
  <phoneticPr fontId="5" type="noConversion"/>
  <conditionalFormatting sqref="U354 L31:L32 U30:U32 U3:U8">
    <cfRule type="cellIs" dxfId="29" priority="159" operator="equal">
      <formula>"E bine"</formula>
    </cfRule>
  </conditionalFormatting>
  <conditionalFormatting sqref="U354 U30:U32 U3:U8">
    <cfRule type="cellIs" dxfId="28" priority="158" operator="equal">
      <formula>"NU e bine"</formula>
    </cfRule>
  </conditionalFormatting>
  <conditionalFormatting sqref="U30:V32 U3:U8">
    <cfRule type="cellIs" dxfId="27" priority="151" operator="equal">
      <formula>"Suma trebuie să fie 52"</formula>
    </cfRule>
    <cfRule type="cellIs" dxfId="26" priority="152" operator="equal">
      <formula>"Corect"</formula>
    </cfRule>
    <cfRule type="cellIs" dxfId="25" priority="153" operator="equal">
      <formula>SUM($B$30:$J$30)</formula>
    </cfRule>
    <cfRule type="cellIs" dxfId="24" priority="154" operator="lessThan">
      <formula>"(SUM(B28:K28)=52"</formula>
    </cfRule>
    <cfRule type="cellIs" dxfId="23" priority="155" operator="equal">
      <formula>52</formula>
    </cfRule>
    <cfRule type="cellIs" dxfId="22" priority="156" operator="equal">
      <formula>$K$30</formula>
    </cfRule>
    <cfRule type="cellIs" dxfId="21" priority="157" operator="equal">
      <formula>$B$30:$K$30=52</formula>
    </cfRule>
  </conditionalFormatting>
  <conditionalFormatting sqref="U354:V354 U30:V32 U3:U8">
    <cfRule type="cellIs" dxfId="20" priority="146" operator="equal">
      <formula>"Suma trebuie să fie 52"</formula>
    </cfRule>
    <cfRule type="cellIs" dxfId="19" priority="150" operator="equal">
      <formula>"Corect"</formula>
    </cfRule>
  </conditionalFormatting>
  <conditionalFormatting sqref="U354:X354 U30:V32">
    <cfRule type="cellIs" dxfId="18" priority="149" operator="equal">
      <formula>"Corect"</formula>
    </cfRule>
  </conditionalFormatting>
  <conditionalFormatting sqref="U126:W126 U143:W144 U50:W56 U71:W71 U92:W92 U109:W109">
    <cfRule type="cellIs" dxfId="17" priority="147" operator="equal">
      <formula>"E trebuie să fie cel puțin egal cu C+VP"</formula>
    </cfRule>
    <cfRule type="cellIs" dxfId="16" priority="148" operator="equal">
      <formula>"Corect"</formula>
    </cfRule>
  </conditionalFormatting>
  <conditionalFormatting sqref="U354:V354">
    <cfRule type="cellIs" dxfId="15" priority="122" operator="equal">
      <formula>"Nu corespunde cu tabelul de opționale"</formula>
    </cfRule>
    <cfRule type="cellIs" dxfId="14" priority="125" operator="equal">
      <formula>"Suma trebuie să fie 52"</formula>
    </cfRule>
    <cfRule type="cellIs" dxfId="13" priority="126" operator="equal">
      <formula>"Corect"</formula>
    </cfRule>
    <cfRule type="cellIs" dxfId="12" priority="127" operator="equal">
      <formula>SUM($B$30:$J$30)</formula>
    </cfRule>
    <cfRule type="cellIs" dxfId="11" priority="128" operator="lessThan">
      <formula>"(SUM(B28:K28)=52"</formula>
    </cfRule>
    <cfRule type="cellIs" dxfId="10" priority="129" operator="equal">
      <formula>52</formula>
    </cfRule>
    <cfRule type="cellIs" dxfId="9" priority="130" operator="equal">
      <formula>$K$30</formula>
    </cfRule>
    <cfRule type="cellIs" dxfId="8" priority="131" operator="equal">
      <formula>$B$30:$K$30=52</formula>
    </cfRule>
  </conditionalFormatting>
  <conditionalFormatting sqref="U3:U8">
    <cfRule type="cellIs" dxfId="7" priority="110" operator="equal">
      <formula>"Trebuie alocate cel puțin 20 de ore pe săptămână"</formula>
    </cfRule>
  </conditionalFormatting>
  <conditionalFormatting sqref="U30:V30">
    <cfRule type="cellIs" dxfId="6" priority="12" operator="equal">
      <formula>"Correct"</formula>
    </cfRule>
  </conditionalFormatting>
  <conditionalFormatting sqref="U376:X376">
    <cfRule type="cellIs" dxfId="5" priority="4" operator="equal">
      <formula>"Ați dublat unele discipline"</formula>
    </cfRule>
    <cfRule type="cellIs" dxfId="4" priority="5" operator="equal">
      <formula>"Ați pierdut unele discipline"</formula>
    </cfRule>
    <cfRule type="cellIs" dxfId="3" priority="7" operator="equal">
      <formula>"Corect"</formula>
    </cfRule>
  </conditionalFormatting>
  <conditionalFormatting sqref="U375:X375">
    <cfRule type="cellIs" dxfId="2" priority="1" operator="equal">
      <formula>"Ați dublat unele discipline"</formula>
    </cfRule>
    <cfRule type="cellIs" dxfId="1" priority="2" operator="equal">
      <formula>"Ați pierdut unele discipline"</formula>
    </cfRule>
    <cfRule type="cellIs" dxfId="0" priority="3" operator="equal">
      <formula>"Corect"</formula>
    </cfRule>
  </conditionalFormatting>
  <dataValidations disablePrompts="1" count="5">
    <dataValidation type="list" allowBlank="1" showInputMessage="1" showErrorMessage="1" sqref="R375:R376 R368 R372:R373 R364 R366 R370 R114:R125 R131:R142 R61:R70 R97:R108 R81:R91 R40:R49 R164:R170 R199:R201 R184:R187 R173:R177 R179:R182 R156:R162 R208:R210 R150:R154 R203:R206 R212:R214 R216:R218 R220:R222">
      <formula1>$R$39</formula1>
    </dataValidation>
    <dataValidation type="list" allowBlank="1" showInputMessage="1" showErrorMessage="1" sqref="Q375:Q376 Q368 Q372:Q373 Q364 Q366 Q370 Q114:Q125 Q131:Q142 Q61:Q70 Q97:Q108 Q81:Q91 Q40:Q49 Q164:Q170 Q199:Q201 Q184:Q187 Q173:Q177 Q179:Q182 Q156:Q162 Q208:Q210 Q150:Q154 Q203:Q206 Q212:Q214 Q216:Q218 Q220:Q222">
      <formula1>$Q$39</formula1>
    </dataValidation>
    <dataValidation type="list" allowBlank="1" showInputMessage="1" showErrorMessage="1" sqref="S375:S376 S368 S372:S373 S364 S366 S370 S114:S125 S131:S142 S81:S91 S61:S70 S97:S108 S40:S49 S172:S177 S150:S154 S164:S170 S179:S182 S184:S187 S156:S162 S199:S201 S203:S206 S208:S210 S212:S214 S216:S218 S220:S222">
      <formula1>$S$39</formula1>
    </dataValidation>
    <dataValidation type="list" allowBlank="1" showInputMessage="1" showErrorMessage="1" sqref="B336:I341 B323:I333 B305:I311 B273:I302 B252:I254 B235:I249">
      <formula1>$B$38:$B$225</formula1>
    </dataValidation>
    <dataValidation type="list" allowBlank="1" showInputMessage="1" showErrorMessage="1" sqref="T216:T218 T114:T125 T131:T142 T61:T70 T97:T108 T81:T91 T40:T49 T172:T177 T184:T187 T150:T154 T156:T162 T164:T170 T179:T182 T220:T222 T208:T210 T199:T201 T203:T206 T212:T214">
      <formula1>$O$36:$S$36</formula1>
    </dataValidation>
  </dataValidations>
  <pageMargins left="0.70866141732283472" right="0.70866141732283472" top="0.74803149606299213" bottom="0.74803149606299213" header="0.31496062992125984" footer="0.31496062992125984"/>
  <pageSetup paperSize="9" orientation="landscape" blackAndWhite="1" r:id="rId1"/>
  <headerFooter>
    <oddHeader>&amp;RPag. &amp;P</oddHeader>
    <oddFooter>&amp;LRECTOR,
Acad.Prof.univ.dr. Ioan Aurel POP&amp;C&amp;K000000DECAN, 
Prof. Univ. Dr. Călin Emilian HINȚEA&amp;R&amp;K000000DIRECTOR DE DEPARTAMENT, 
Prof. Univ. Dr. Ioan HOSU</oddFooter>
  </headerFooter>
  <ignoredErrors>
    <ignoredError sqref="M354" unlockedFormula="1"/>
  </ignoredErrors>
  <legacyDrawing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honeticPr fontId="5" type="noConversion"/>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honeticPr fontId="5" type="noConversion"/>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B65F519A038A54CBA5F46150B1BB5E2" ma:contentTypeVersion="0" ma:contentTypeDescription="Create a new document." ma:contentTypeScope="" ma:versionID="75f9046c7ce82567e486d3f9dade313c">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34FEF036-D31B-479C-B1B9-12580691FE9D}">
  <ds:schemaRefs>
    <ds:schemaRef ds:uri="http://schemas.microsoft.com/office/2006/metadata/properties"/>
  </ds:schemaRefs>
</ds:datastoreItem>
</file>

<file path=customXml/itemProps2.xml><?xml version="1.0" encoding="utf-8"?>
<ds:datastoreItem xmlns:ds="http://schemas.openxmlformats.org/officeDocument/2006/customXml" ds:itemID="{1EFFFCB0-69D4-4429-8A51-5EEA87D7EBD3}">
  <ds:schemaRefs>
    <ds:schemaRef ds:uri="http://schemas.microsoft.com/sharepoint/v3/contenttype/forms"/>
  </ds:schemaRefs>
</ds:datastoreItem>
</file>

<file path=customXml/itemProps3.xml><?xml version="1.0" encoding="utf-8"?>
<ds:datastoreItem xmlns:ds="http://schemas.openxmlformats.org/officeDocument/2006/customXml" ds:itemID="{9EFAC3F7-3BD1-4128-B5ED-9A2A8956DE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Gelu Gherghin</cp:lastModifiedBy>
  <cp:lastPrinted>2018-02-15T13:09:20Z</cp:lastPrinted>
  <dcterms:created xsi:type="dcterms:W3CDTF">2013-06-27T08:19:59Z</dcterms:created>
  <dcterms:modified xsi:type="dcterms:W3CDTF">2018-02-15T13:13:09Z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0x010100AB65F519A038A54CBA5F46150B1BB5E2</vt:lpwstr>
  </property>
</Properties>
</file>