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28800" windowHeight="16275"/>
  </bookViews>
  <sheets>
    <sheet name="Sheet1" sheetId="1" r:id="rId1"/>
    <sheet name="Sheet2" sheetId="2" r:id="rId2"/>
    <sheet name="Sheet3" sheetId="3" r:id="rId3"/>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P160" i="1" l="1"/>
  <c r="O160" i="1" s="1"/>
  <c r="P161" i="1"/>
  <c r="P162" i="1"/>
  <c r="P164" i="1"/>
  <c r="P165" i="1"/>
  <c r="O165" i="1" s="1"/>
  <c r="P166" i="1"/>
  <c r="P168" i="1"/>
  <c r="N160" i="1"/>
  <c r="N161" i="1"/>
  <c r="O161" i="1"/>
  <c r="N162" i="1"/>
  <c r="O162" i="1" s="1"/>
  <c r="N164" i="1"/>
  <c r="O164" i="1"/>
  <c r="N165" i="1"/>
  <c r="N166" i="1"/>
  <c r="O166" i="1"/>
  <c r="N168" i="1"/>
  <c r="M184" i="1"/>
  <c r="K185" i="1" s="1"/>
  <c r="L184" i="1"/>
  <c r="K184" i="1"/>
  <c r="P111" i="1"/>
  <c r="P121" i="1"/>
  <c r="O121" i="1" s="1"/>
  <c r="P122" i="1"/>
  <c r="P130" i="1"/>
  <c r="P131" i="1"/>
  <c r="P136" i="1"/>
  <c r="O136" i="1" s="1"/>
  <c r="P137" i="1"/>
  <c r="N111" i="1"/>
  <c r="N150" i="1" s="1"/>
  <c r="O111" i="1"/>
  <c r="N121" i="1"/>
  <c r="N122" i="1"/>
  <c r="O122" i="1"/>
  <c r="N130" i="1"/>
  <c r="O130" i="1" s="1"/>
  <c r="N131" i="1"/>
  <c r="O131" i="1"/>
  <c r="N136" i="1"/>
  <c r="N137" i="1"/>
  <c r="O137" i="1"/>
  <c r="M150" i="1"/>
  <c r="L150" i="1"/>
  <c r="K150" i="1"/>
  <c r="P129" i="1"/>
  <c r="P135" i="1"/>
  <c r="N129" i="1"/>
  <c r="O129" i="1" s="1"/>
  <c r="N135" i="1"/>
  <c r="O135" i="1"/>
  <c r="M151" i="1"/>
  <c r="L151" i="1"/>
  <c r="K152" i="1" s="1"/>
  <c r="J150" i="1"/>
  <c r="P139" i="1"/>
  <c r="P138" i="1"/>
  <c r="P134" i="1"/>
  <c r="K151" i="1"/>
  <c r="T150" i="1"/>
  <c r="R150" i="1"/>
  <c r="Q150" i="1"/>
  <c r="P126" i="1"/>
  <c r="N126" i="1"/>
  <c r="O126" i="1"/>
  <c r="P123" i="1"/>
  <c r="O123" i="1" s="1"/>
  <c r="N123" i="1"/>
  <c r="P114" i="1"/>
  <c r="N114" i="1"/>
  <c r="P66" i="1"/>
  <c r="N66" i="1"/>
  <c r="O66" i="1"/>
  <c r="P55" i="1"/>
  <c r="N55" i="1"/>
  <c r="O55" i="1"/>
  <c r="T240" i="1"/>
  <c r="S240" i="1"/>
  <c r="R240" i="1"/>
  <c r="Q240" i="1"/>
  <c r="P100" i="1"/>
  <c r="N100" i="1"/>
  <c r="N240" i="1"/>
  <c r="M240" i="1"/>
  <c r="L240" i="1"/>
  <c r="K240" i="1"/>
  <c r="J240" i="1"/>
  <c r="A240" i="1"/>
  <c r="T235" i="1"/>
  <c r="S235" i="1"/>
  <c r="R235" i="1"/>
  <c r="Q235" i="1"/>
  <c r="P91" i="1"/>
  <c r="O91" i="1" s="1"/>
  <c r="O235" i="1" s="1"/>
  <c r="P235" i="1"/>
  <c r="N91" i="1"/>
  <c r="N235" i="1"/>
  <c r="M235" i="1"/>
  <c r="L235" i="1"/>
  <c r="K235" i="1"/>
  <c r="J235" i="1"/>
  <c r="A235" i="1"/>
  <c r="T234" i="1"/>
  <c r="S234" i="1"/>
  <c r="R234" i="1"/>
  <c r="Q234" i="1"/>
  <c r="P81" i="1"/>
  <c r="P234" i="1"/>
  <c r="N81" i="1"/>
  <c r="M234" i="1"/>
  <c r="L234" i="1"/>
  <c r="K234" i="1"/>
  <c r="J234" i="1"/>
  <c r="A234" i="1"/>
  <c r="T233" i="1"/>
  <c r="S233" i="1"/>
  <c r="R233" i="1"/>
  <c r="Q233" i="1"/>
  <c r="P80" i="1"/>
  <c r="P233" i="1" s="1"/>
  <c r="N80" i="1"/>
  <c r="N233" i="1" s="1"/>
  <c r="O80" i="1"/>
  <c r="O233" i="1" s="1"/>
  <c r="M233" i="1"/>
  <c r="L233" i="1"/>
  <c r="K233" i="1"/>
  <c r="J233" i="1"/>
  <c r="A233" i="1"/>
  <c r="T232" i="1"/>
  <c r="S232" i="1"/>
  <c r="R232" i="1"/>
  <c r="Q232" i="1"/>
  <c r="P69" i="1"/>
  <c r="N69" i="1"/>
  <c r="N232" i="1"/>
  <c r="M232" i="1"/>
  <c r="L232" i="1"/>
  <c r="K232" i="1"/>
  <c r="J232" i="1"/>
  <c r="A232" i="1"/>
  <c r="N134" i="1"/>
  <c r="O134" i="1"/>
  <c r="P127" i="1"/>
  <c r="N127" i="1"/>
  <c r="O127" i="1"/>
  <c r="P128" i="1"/>
  <c r="O128" i="1" s="1"/>
  <c r="N128" i="1"/>
  <c r="P119" i="1"/>
  <c r="O119" i="1" s="1"/>
  <c r="N119" i="1"/>
  <c r="P120" i="1"/>
  <c r="N120" i="1"/>
  <c r="O120" i="1"/>
  <c r="P118" i="1"/>
  <c r="N118" i="1"/>
  <c r="O118" i="1"/>
  <c r="P113" i="1"/>
  <c r="O113" i="1" s="1"/>
  <c r="N113" i="1"/>
  <c r="P115" i="1"/>
  <c r="N115" i="1"/>
  <c r="K273" i="1"/>
  <c r="K274" i="1"/>
  <c r="K275" i="1"/>
  <c r="K276" i="1"/>
  <c r="K277" i="1"/>
  <c r="K278" i="1"/>
  <c r="K279" i="1"/>
  <c r="K280" i="1"/>
  <c r="K281" i="1"/>
  <c r="K284" i="1"/>
  <c r="K285" i="1"/>
  <c r="K286" i="1"/>
  <c r="K287" i="1"/>
  <c r="K288" i="1"/>
  <c r="L273" i="1"/>
  <c r="L274" i="1"/>
  <c r="L275" i="1"/>
  <c r="L276" i="1"/>
  <c r="L277" i="1"/>
  <c r="L278" i="1"/>
  <c r="L279" i="1"/>
  <c r="L280" i="1"/>
  <c r="L281" i="1"/>
  <c r="L284" i="1"/>
  <c r="L285" i="1"/>
  <c r="L286" i="1"/>
  <c r="L287" i="1"/>
  <c r="L288" i="1"/>
  <c r="M273" i="1"/>
  <c r="M274" i="1"/>
  <c r="M275" i="1"/>
  <c r="M276" i="1"/>
  <c r="M277" i="1"/>
  <c r="M278" i="1"/>
  <c r="M279" i="1"/>
  <c r="M280" i="1"/>
  <c r="M281" i="1"/>
  <c r="M284" i="1"/>
  <c r="M285" i="1"/>
  <c r="M286" i="1"/>
  <c r="M287" i="1"/>
  <c r="M288" i="1"/>
  <c r="N40" i="1"/>
  <c r="N41" i="1"/>
  <c r="N42" i="1"/>
  <c r="N43" i="1"/>
  <c r="N44" i="1"/>
  <c r="N45" i="1"/>
  <c r="O45" i="1" s="1"/>
  <c r="O254" i="1" s="1"/>
  <c r="N46" i="1"/>
  <c r="N52" i="1"/>
  <c r="N53" i="1"/>
  <c r="N54" i="1"/>
  <c r="N56" i="1"/>
  <c r="N57" i="1"/>
  <c r="N58" i="1"/>
  <c r="O58" i="1" s="1"/>
  <c r="N64" i="1"/>
  <c r="N65" i="1"/>
  <c r="N70" i="1" s="1"/>
  <c r="N67" i="1"/>
  <c r="N68" i="1"/>
  <c r="N75" i="1"/>
  <c r="N76" i="1"/>
  <c r="N77" i="1"/>
  <c r="N78" i="1"/>
  <c r="N79" i="1"/>
  <c r="N82" i="1"/>
  <c r="N87" i="1"/>
  <c r="N88" i="1"/>
  <c r="N89" i="1"/>
  <c r="N93" i="1" s="1"/>
  <c r="N90" i="1"/>
  <c r="N92" i="1"/>
  <c r="N98" i="1"/>
  <c r="N99" i="1"/>
  <c r="O99" i="1" s="1"/>
  <c r="N101" i="1"/>
  <c r="N102" i="1"/>
  <c r="N103" i="1"/>
  <c r="N242" i="1" s="1"/>
  <c r="N104" i="1"/>
  <c r="K254" i="1"/>
  <c r="K255" i="1"/>
  <c r="K256" i="1"/>
  <c r="K259" i="1" s="1"/>
  <c r="K257" i="1"/>
  <c r="K258" i="1"/>
  <c r="K261" i="1"/>
  <c r="K262" i="1" s="1"/>
  <c r="L254" i="1"/>
  <c r="L255" i="1"/>
  <c r="L256" i="1"/>
  <c r="L257" i="1"/>
  <c r="L258" i="1"/>
  <c r="L259" i="1"/>
  <c r="L264" i="1" s="1"/>
  <c r="L261" i="1"/>
  <c r="L262" i="1" s="1"/>
  <c r="M254" i="1"/>
  <c r="M255" i="1"/>
  <c r="M256" i="1"/>
  <c r="M257" i="1"/>
  <c r="M258" i="1"/>
  <c r="M261" i="1"/>
  <c r="M262" i="1"/>
  <c r="K217" i="1"/>
  <c r="K218" i="1"/>
  <c r="K219" i="1"/>
  <c r="K220" i="1"/>
  <c r="K221" i="1"/>
  <c r="K222" i="1"/>
  <c r="K223" i="1"/>
  <c r="K224" i="1"/>
  <c r="K225" i="1"/>
  <c r="K226" i="1"/>
  <c r="K227" i="1"/>
  <c r="K228" i="1"/>
  <c r="K229" i="1"/>
  <c r="K230" i="1"/>
  <c r="K231" i="1"/>
  <c r="K236" i="1"/>
  <c r="K239" i="1"/>
  <c r="K243" i="1" s="1"/>
  <c r="K241" i="1"/>
  <c r="K242" i="1"/>
  <c r="L217" i="1"/>
  <c r="L218" i="1"/>
  <c r="L237" i="1" s="1"/>
  <c r="L219" i="1"/>
  <c r="L220" i="1"/>
  <c r="L221" i="1"/>
  <c r="L222" i="1"/>
  <c r="L223" i="1"/>
  <c r="L224" i="1"/>
  <c r="L225" i="1"/>
  <c r="L226" i="1"/>
  <c r="L227" i="1"/>
  <c r="L228" i="1"/>
  <c r="L229" i="1"/>
  <c r="L230" i="1"/>
  <c r="L231" i="1"/>
  <c r="L236" i="1"/>
  <c r="L239" i="1"/>
  <c r="L241" i="1"/>
  <c r="L242" i="1"/>
  <c r="M217" i="1"/>
  <c r="M218" i="1"/>
  <c r="M219" i="1"/>
  <c r="M220" i="1"/>
  <c r="M221" i="1"/>
  <c r="M222" i="1"/>
  <c r="M223" i="1"/>
  <c r="M224" i="1"/>
  <c r="M225" i="1"/>
  <c r="M226" i="1"/>
  <c r="M227" i="1"/>
  <c r="M228" i="1"/>
  <c r="M229" i="1"/>
  <c r="M230" i="1"/>
  <c r="M231" i="1"/>
  <c r="M236" i="1"/>
  <c r="M239" i="1"/>
  <c r="M243" i="1" s="1"/>
  <c r="M241" i="1"/>
  <c r="M242" i="1"/>
  <c r="K194" i="1"/>
  <c r="K195" i="1"/>
  <c r="K196" i="1"/>
  <c r="K197" i="1"/>
  <c r="K198" i="1"/>
  <c r="K199" i="1"/>
  <c r="K200" i="1"/>
  <c r="K201" i="1"/>
  <c r="K204" i="1"/>
  <c r="K205" i="1" s="1"/>
  <c r="L194" i="1"/>
  <c r="L195" i="1"/>
  <c r="L196" i="1"/>
  <c r="L197" i="1"/>
  <c r="L198" i="1"/>
  <c r="L199" i="1"/>
  <c r="L200" i="1"/>
  <c r="L201" i="1"/>
  <c r="L204" i="1"/>
  <c r="L205" i="1" s="1"/>
  <c r="M194" i="1"/>
  <c r="M195" i="1"/>
  <c r="M196" i="1"/>
  <c r="M197" i="1"/>
  <c r="M198" i="1"/>
  <c r="M199" i="1"/>
  <c r="M200" i="1"/>
  <c r="M201" i="1"/>
  <c r="M204" i="1"/>
  <c r="M205" i="1" s="1"/>
  <c r="U8" i="1"/>
  <c r="U7" i="1"/>
  <c r="U6" i="1"/>
  <c r="U5" i="1"/>
  <c r="U4" i="1"/>
  <c r="U3" i="1"/>
  <c r="T183" i="1"/>
  <c r="K186" i="1" s="1"/>
  <c r="T47" i="1"/>
  <c r="T59" i="1"/>
  <c r="T70" i="1"/>
  <c r="T82" i="1"/>
  <c r="T93" i="1"/>
  <c r="T104" i="1"/>
  <c r="J183" i="1"/>
  <c r="P58" i="1"/>
  <c r="P46" i="1"/>
  <c r="O46" i="1" s="1"/>
  <c r="O257" i="1" s="1"/>
  <c r="T287" i="1"/>
  <c r="T286" i="1"/>
  <c r="T285" i="1"/>
  <c r="T284" i="1"/>
  <c r="T288" i="1" s="1"/>
  <c r="T281" i="1"/>
  <c r="T280" i="1"/>
  <c r="T279" i="1"/>
  <c r="T278" i="1"/>
  <c r="T277" i="1"/>
  <c r="T276" i="1"/>
  <c r="T275" i="1"/>
  <c r="T274" i="1"/>
  <c r="T273" i="1"/>
  <c r="T282" i="1" s="1"/>
  <c r="T261" i="1"/>
  <c r="T258" i="1"/>
  <c r="T257" i="1"/>
  <c r="T256" i="1"/>
  <c r="T255" i="1"/>
  <c r="T254" i="1"/>
  <c r="T242" i="1"/>
  <c r="T241" i="1"/>
  <c r="T239" i="1"/>
  <c r="T236" i="1"/>
  <c r="T231" i="1"/>
  <c r="T230" i="1"/>
  <c r="T229" i="1"/>
  <c r="T228" i="1"/>
  <c r="T227" i="1"/>
  <c r="T226" i="1"/>
  <c r="T225" i="1"/>
  <c r="T224" i="1"/>
  <c r="T223" i="1"/>
  <c r="T222" i="1"/>
  <c r="T221" i="1"/>
  <c r="T220" i="1"/>
  <c r="T219" i="1"/>
  <c r="T218" i="1"/>
  <c r="T237" i="1" s="1"/>
  <c r="T217" i="1"/>
  <c r="T204" i="1"/>
  <c r="T201" i="1"/>
  <c r="T200" i="1"/>
  <c r="T199" i="1"/>
  <c r="T198" i="1"/>
  <c r="T197" i="1"/>
  <c r="T196" i="1"/>
  <c r="T202" i="1" s="1"/>
  <c r="T195" i="1"/>
  <c r="T194" i="1"/>
  <c r="P103" i="1"/>
  <c r="O103" i="1" s="1"/>
  <c r="O242" i="1" s="1"/>
  <c r="P102" i="1"/>
  <c r="O102" i="1" s="1"/>
  <c r="O241" i="1" s="1"/>
  <c r="P101" i="1"/>
  <c r="P99" i="1"/>
  <c r="S230" i="1"/>
  <c r="R230" i="1"/>
  <c r="Q230" i="1"/>
  <c r="P65" i="1"/>
  <c r="P230" i="1"/>
  <c r="O65" i="1"/>
  <c r="O230" i="1" s="1"/>
  <c r="J230" i="1"/>
  <c r="A230" i="1"/>
  <c r="S229" i="1"/>
  <c r="R229" i="1"/>
  <c r="Q229" i="1"/>
  <c r="P90" i="1"/>
  <c r="N229" i="1"/>
  <c r="J229" i="1"/>
  <c r="A229" i="1"/>
  <c r="S199" i="1"/>
  <c r="R199" i="1"/>
  <c r="Q199" i="1"/>
  <c r="P54" i="1"/>
  <c r="P199" i="1"/>
  <c r="O54" i="1"/>
  <c r="O199" i="1" s="1"/>
  <c r="N199" i="1"/>
  <c r="J199" i="1"/>
  <c r="A199" i="1"/>
  <c r="T262" i="1"/>
  <c r="N169" i="1"/>
  <c r="P169" i="1"/>
  <c r="N170" i="1"/>
  <c r="O170" i="1" s="1"/>
  <c r="P170" i="1"/>
  <c r="N172" i="1"/>
  <c r="P172" i="1"/>
  <c r="O172" i="1" s="1"/>
  <c r="N173" i="1"/>
  <c r="O173" i="1" s="1"/>
  <c r="P173" i="1"/>
  <c r="N174" i="1"/>
  <c r="P174" i="1"/>
  <c r="O174" i="1" s="1"/>
  <c r="N176" i="1"/>
  <c r="O176" i="1" s="1"/>
  <c r="P176" i="1"/>
  <c r="N177" i="1"/>
  <c r="P177" i="1"/>
  <c r="O177" i="1" s="1"/>
  <c r="N178" i="1"/>
  <c r="O178" i="1" s="1"/>
  <c r="P178" i="1"/>
  <c r="N180" i="1"/>
  <c r="P180" i="1"/>
  <c r="N181" i="1"/>
  <c r="O181" i="1" s="1"/>
  <c r="P181" i="1"/>
  <c r="N182" i="1"/>
  <c r="P182" i="1"/>
  <c r="O182" i="1" s="1"/>
  <c r="K183" i="1"/>
  <c r="L183" i="1"/>
  <c r="M183" i="1"/>
  <c r="Q183" i="1"/>
  <c r="R183" i="1"/>
  <c r="S183" i="1"/>
  <c r="P57" i="1"/>
  <c r="P183" i="1"/>
  <c r="T259" i="1"/>
  <c r="T263" i="1" s="1"/>
  <c r="K266" i="1" s="1"/>
  <c r="T205" i="1"/>
  <c r="O57" i="1"/>
  <c r="O169" i="1"/>
  <c r="O180" i="1"/>
  <c r="S323" i="1"/>
  <c r="R323" i="1"/>
  <c r="Q323" i="1"/>
  <c r="M324" i="1"/>
  <c r="L324" i="1"/>
  <c r="K324" i="1"/>
  <c r="K325" i="1" s="1"/>
  <c r="M323" i="1"/>
  <c r="L323" i="1"/>
  <c r="K323" i="1"/>
  <c r="J323" i="1"/>
  <c r="P322" i="1"/>
  <c r="N322" i="1"/>
  <c r="P321" i="1"/>
  <c r="O321" i="1" s="1"/>
  <c r="N321" i="1"/>
  <c r="P319" i="1"/>
  <c r="N319" i="1"/>
  <c r="P318" i="1"/>
  <c r="O318" i="1" s="1"/>
  <c r="N318" i="1"/>
  <c r="P316" i="1"/>
  <c r="N316" i="1"/>
  <c r="P314" i="1"/>
  <c r="N314" i="1"/>
  <c r="P312" i="1"/>
  <c r="N312" i="1"/>
  <c r="P310" i="1"/>
  <c r="P324" i="1"/>
  <c r="N310" i="1"/>
  <c r="U30" i="1"/>
  <c r="P323" i="1"/>
  <c r="O319" i="1"/>
  <c r="O322" i="1"/>
  <c r="O310" i="1"/>
  <c r="O316" i="1"/>
  <c r="O312" i="1"/>
  <c r="S47" i="1"/>
  <c r="R47" i="1"/>
  <c r="U47" i="1" s="1"/>
  <c r="Q47" i="1"/>
  <c r="S59" i="1"/>
  <c r="R59" i="1"/>
  <c r="Q59" i="1"/>
  <c r="U59" i="1" s="1"/>
  <c r="U32" i="1"/>
  <c r="U31" i="1"/>
  <c r="A204" i="1"/>
  <c r="S287" i="1"/>
  <c r="R287" i="1"/>
  <c r="Q287" i="1"/>
  <c r="P287" i="1"/>
  <c r="O287" i="1"/>
  <c r="N287" i="1"/>
  <c r="J287" i="1"/>
  <c r="A287" i="1"/>
  <c r="S286" i="1"/>
  <c r="R286" i="1"/>
  <c r="Q286" i="1"/>
  <c r="P286" i="1"/>
  <c r="O286" i="1"/>
  <c r="N286" i="1"/>
  <c r="J286" i="1"/>
  <c r="A286" i="1"/>
  <c r="S285" i="1"/>
  <c r="R285" i="1"/>
  <c r="Q285" i="1"/>
  <c r="P285" i="1"/>
  <c r="O285" i="1"/>
  <c r="N285" i="1"/>
  <c r="J285" i="1"/>
  <c r="A285" i="1"/>
  <c r="S284" i="1"/>
  <c r="R284" i="1"/>
  <c r="Q284" i="1"/>
  <c r="Q288" i="1" s="1"/>
  <c r="P284" i="1"/>
  <c r="O284" i="1"/>
  <c r="N284" i="1"/>
  <c r="J284" i="1"/>
  <c r="J288" i="1" s="1"/>
  <c r="A284" i="1"/>
  <c r="S281" i="1"/>
  <c r="R281" i="1"/>
  <c r="Q281" i="1"/>
  <c r="P281" i="1"/>
  <c r="O281" i="1"/>
  <c r="N281" i="1"/>
  <c r="J281" i="1"/>
  <c r="A281" i="1"/>
  <c r="S280" i="1"/>
  <c r="R280" i="1"/>
  <c r="Q280" i="1"/>
  <c r="J280" i="1"/>
  <c r="A280" i="1"/>
  <c r="S279" i="1"/>
  <c r="R279" i="1"/>
  <c r="Q279" i="1"/>
  <c r="P279" i="1"/>
  <c r="O279" i="1"/>
  <c r="N279" i="1"/>
  <c r="J279" i="1"/>
  <c r="A279" i="1"/>
  <c r="S278" i="1"/>
  <c r="R278" i="1"/>
  <c r="Q278" i="1"/>
  <c r="P278" i="1"/>
  <c r="O278" i="1"/>
  <c r="N278" i="1"/>
  <c r="J278" i="1"/>
  <c r="A278" i="1"/>
  <c r="S277" i="1"/>
  <c r="R277" i="1"/>
  <c r="Q277" i="1"/>
  <c r="P277" i="1"/>
  <c r="O277" i="1"/>
  <c r="N277" i="1"/>
  <c r="J277" i="1"/>
  <c r="A277" i="1"/>
  <c r="S276" i="1"/>
  <c r="R276" i="1"/>
  <c r="Q276" i="1"/>
  <c r="P276" i="1"/>
  <c r="O276" i="1"/>
  <c r="N276" i="1"/>
  <c r="J276" i="1"/>
  <c r="A276" i="1"/>
  <c r="S275" i="1"/>
  <c r="R275" i="1"/>
  <c r="Q275" i="1"/>
  <c r="P275" i="1"/>
  <c r="O275" i="1"/>
  <c r="N275" i="1"/>
  <c r="J275" i="1"/>
  <c r="A275" i="1"/>
  <c r="S274" i="1"/>
  <c r="R274" i="1"/>
  <c r="Q274" i="1"/>
  <c r="P274" i="1"/>
  <c r="O274" i="1"/>
  <c r="N274" i="1"/>
  <c r="J274" i="1"/>
  <c r="J282" i="1" s="1"/>
  <c r="A274" i="1"/>
  <c r="S273" i="1"/>
  <c r="R273" i="1"/>
  <c r="Q273" i="1"/>
  <c r="Q282" i="1" s="1"/>
  <c r="J273" i="1"/>
  <c r="A273" i="1"/>
  <c r="S261" i="1"/>
  <c r="S262" i="1" s="1"/>
  <c r="R261" i="1"/>
  <c r="R262" i="1" s="1"/>
  <c r="Q261" i="1"/>
  <c r="P261" i="1"/>
  <c r="O101" i="1"/>
  <c r="O261" i="1"/>
  <c r="N261" i="1"/>
  <c r="J261" i="1"/>
  <c r="A261" i="1"/>
  <c r="S258" i="1"/>
  <c r="R258" i="1"/>
  <c r="Q258" i="1"/>
  <c r="J258" i="1"/>
  <c r="A258" i="1"/>
  <c r="S257" i="1"/>
  <c r="R257" i="1"/>
  <c r="Q257" i="1"/>
  <c r="P257" i="1"/>
  <c r="N257" i="1"/>
  <c r="J257" i="1"/>
  <c r="A257" i="1"/>
  <c r="S256" i="1"/>
  <c r="R256" i="1"/>
  <c r="R259" i="1" s="1"/>
  <c r="Q256" i="1"/>
  <c r="P256" i="1"/>
  <c r="J256" i="1"/>
  <c r="A256" i="1"/>
  <c r="S255" i="1"/>
  <c r="R255" i="1"/>
  <c r="Q255" i="1"/>
  <c r="P255" i="1"/>
  <c r="O255" i="1"/>
  <c r="N255" i="1"/>
  <c r="J255" i="1"/>
  <c r="A255" i="1"/>
  <c r="S254" i="1"/>
  <c r="R254" i="1"/>
  <c r="Q254" i="1"/>
  <c r="J254" i="1"/>
  <c r="A254" i="1"/>
  <c r="S242" i="1"/>
  <c r="R242" i="1"/>
  <c r="Q242" i="1"/>
  <c r="P242" i="1"/>
  <c r="J242" i="1"/>
  <c r="A242" i="1"/>
  <c r="S241" i="1"/>
  <c r="R241" i="1"/>
  <c r="Q241" i="1"/>
  <c r="P241" i="1"/>
  <c r="N241" i="1"/>
  <c r="J241" i="1"/>
  <c r="A241" i="1"/>
  <c r="S239" i="1"/>
  <c r="R239" i="1"/>
  <c r="R243" i="1" s="1"/>
  <c r="Q239" i="1"/>
  <c r="P239" i="1"/>
  <c r="O239" i="1"/>
  <c r="N239" i="1"/>
  <c r="J239" i="1"/>
  <c r="A239" i="1"/>
  <c r="S236" i="1"/>
  <c r="R236" i="1"/>
  <c r="Q236" i="1"/>
  <c r="P92" i="1"/>
  <c r="P236" i="1"/>
  <c r="O92" i="1"/>
  <c r="O236" i="1" s="1"/>
  <c r="N236" i="1"/>
  <c r="J236" i="1"/>
  <c r="A236" i="1"/>
  <c r="S231" i="1"/>
  <c r="R231" i="1"/>
  <c r="Q231" i="1"/>
  <c r="P87" i="1"/>
  <c r="N231" i="1"/>
  <c r="J231" i="1"/>
  <c r="A231" i="1"/>
  <c r="S228" i="1"/>
  <c r="R228" i="1"/>
  <c r="Q228" i="1"/>
  <c r="P89" i="1"/>
  <c r="P228" i="1"/>
  <c r="O89" i="1"/>
  <c r="O228" i="1" s="1"/>
  <c r="N228" i="1"/>
  <c r="J228" i="1"/>
  <c r="A228" i="1"/>
  <c r="S227" i="1"/>
  <c r="R227" i="1"/>
  <c r="Q227" i="1"/>
  <c r="P88" i="1"/>
  <c r="N227" i="1"/>
  <c r="J227" i="1"/>
  <c r="A227" i="1"/>
  <c r="S226" i="1"/>
  <c r="R226" i="1"/>
  <c r="Q226" i="1"/>
  <c r="P79" i="1"/>
  <c r="P226" i="1"/>
  <c r="O79" i="1"/>
  <c r="O226" i="1" s="1"/>
  <c r="N226" i="1"/>
  <c r="J226" i="1"/>
  <c r="J237" i="1" s="1"/>
  <c r="J244" i="1" s="1"/>
  <c r="A226" i="1"/>
  <c r="S225" i="1"/>
  <c r="R225" i="1"/>
  <c r="Q225" i="1"/>
  <c r="P78" i="1"/>
  <c r="N225" i="1"/>
  <c r="J225" i="1"/>
  <c r="A225" i="1"/>
  <c r="S224" i="1"/>
  <c r="R224" i="1"/>
  <c r="Q224" i="1"/>
  <c r="P77" i="1"/>
  <c r="P224" i="1"/>
  <c r="O77" i="1"/>
  <c r="O224" i="1" s="1"/>
  <c r="N224" i="1"/>
  <c r="J224" i="1"/>
  <c r="A224" i="1"/>
  <c r="S223" i="1"/>
  <c r="R223" i="1"/>
  <c r="Q223" i="1"/>
  <c r="J223" i="1"/>
  <c r="A223" i="1"/>
  <c r="S222" i="1"/>
  <c r="R222" i="1"/>
  <c r="Q222" i="1"/>
  <c r="P68" i="1"/>
  <c r="P222" i="1" s="1"/>
  <c r="O68" i="1"/>
  <c r="O222" i="1" s="1"/>
  <c r="N222" i="1"/>
  <c r="J222" i="1"/>
  <c r="A222" i="1"/>
  <c r="S221" i="1"/>
  <c r="R221" i="1"/>
  <c r="Q221" i="1"/>
  <c r="P67" i="1"/>
  <c r="O67" i="1" s="1"/>
  <c r="O221" i="1" s="1"/>
  <c r="N221" i="1"/>
  <c r="J221" i="1"/>
  <c r="A221" i="1"/>
  <c r="S220" i="1"/>
  <c r="R220" i="1"/>
  <c r="Q220" i="1"/>
  <c r="Q237" i="1" s="1"/>
  <c r="Q244" i="1" s="1"/>
  <c r="P56" i="1"/>
  <c r="P220" i="1" s="1"/>
  <c r="O56" i="1"/>
  <c r="O220" i="1"/>
  <c r="N220" i="1"/>
  <c r="J220" i="1"/>
  <c r="A220" i="1"/>
  <c r="S219" i="1"/>
  <c r="R219" i="1"/>
  <c r="Q219" i="1"/>
  <c r="J219" i="1"/>
  <c r="A219" i="1"/>
  <c r="S218" i="1"/>
  <c r="R218" i="1"/>
  <c r="Q218" i="1"/>
  <c r="P53" i="1"/>
  <c r="N218" i="1"/>
  <c r="J218" i="1"/>
  <c r="A218" i="1"/>
  <c r="S217" i="1"/>
  <c r="R217" i="1"/>
  <c r="R237" i="1" s="1"/>
  <c r="R244" i="1" s="1"/>
  <c r="Q217" i="1"/>
  <c r="J217" i="1"/>
  <c r="A217" i="1"/>
  <c r="S204" i="1"/>
  <c r="S205" i="1" s="1"/>
  <c r="S206" i="1" s="1"/>
  <c r="R204" i="1"/>
  <c r="R205" i="1" s="1"/>
  <c r="Q204" i="1"/>
  <c r="J204" i="1"/>
  <c r="J205" i="1" s="1"/>
  <c r="R282" i="1"/>
  <c r="S282" i="1"/>
  <c r="Q195" i="1"/>
  <c r="R194" i="1"/>
  <c r="S194" i="1"/>
  <c r="S201" i="1"/>
  <c r="R201" i="1"/>
  <c r="Q201" i="1"/>
  <c r="P75" i="1"/>
  <c r="P201" i="1"/>
  <c r="O75" i="1"/>
  <c r="O201" i="1" s="1"/>
  <c r="N201" i="1"/>
  <c r="J201" i="1"/>
  <c r="A201" i="1"/>
  <c r="S200" i="1"/>
  <c r="R200" i="1"/>
  <c r="Q200" i="1"/>
  <c r="P64" i="1"/>
  <c r="N200" i="1"/>
  <c r="J200" i="1"/>
  <c r="A200" i="1"/>
  <c r="S198" i="1"/>
  <c r="R198" i="1"/>
  <c r="Q198" i="1"/>
  <c r="P52" i="1"/>
  <c r="P198" i="1"/>
  <c r="O52" i="1"/>
  <c r="O198" i="1" s="1"/>
  <c r="N198" i="1"/>
  <c r="J198" i="1"/>
  <c r="A198" i="1"/>
  <c r="S197" i="1"/>
  <c r="R197" i="1"/>
  <c r="Q197" i="1"/>
  <c r="P43" i="1"/>
  <c r="N197" i="1"/>
  <c r="J197" i="1"/>
  <c r="A197" i="1"/>
  <c r="A196" i="1"/>
  <c r="A195" i="1"/>
  <c r="S196" i="1"/>
  <c r="R196" i="1"/>
  <c r="Q196" i="1"/>
  <c r="P42" i="1"/>
  <c r="N196" i="1"/>
  <c r="J196" i="1"/>
  <c r="S195" i="1"/>
  <c r="R195" i="1"/>
  <c r="J195" i="1"/>
  <c r="Q194" i="1"/>
  <c r="J194" i="1"/>
  <c r="A194" i="1"/>
  <c r="N147" i="1"/>
  <c r="P147" i="1"/>
  <c r="O147" i="1" s="1"/>
  <c r="N256" i="1"/>
  <c r="S288" i="1"/>
  <c r="R288" i="1"/>
  <c r="P288" i="1"/>
  <c r="N288" i="1"/>
  <c r="Q262" i="1"/>
  <c r="J262" i="1"/>
  <c r="Q259" i="1"/>
  <c r="Q263" i="1" s="1"/>
  <c r="J259" i="1"/>
  <c r="J263" i="1" s="1"/>
  <c r="S243" i="1"/>
  <c r="Q243" i="1"/>
  <c r="J243" i="1"/>
  <c r="S237" i="1"/>
  <c r="S244" i="1" s="1"/>
  <c r="Q205" i="1"/>
  <c r="P149" i="1"/>
  <c r="N149" i="1"/>
  <c r="O149" i="1"/>
  <c r="P148" i="1"/>
  <c r="N148" i="1"/>
  <c r="P141" i="1"/>
  <c r="N141" i="1"/>
  <c r="O141" i="1" s="1"/>
  <c r="S150" i="1"/>
  <c r="P146" i="1"/>
  <c r="N112" i="1"/>
  <c r="O112" i="1" s="1"/>
  <c r="N132" i="1"/>
  <c r="O132" i="1" s="1"/>
  <c r="P132" i="1"/>
  <c r="N138" i="1"/>
  <c r="N144" i="1"/>
  <c r="P144" i="1"/>
  <c r="O144" i="1" s="1"/>
  <c r="J104" i="1"/>
  <c r="P143" i="1"/>
  <c r="N143" i="1"/>
  <c r="O143" i="1" s="1"/>
  <c r="P142" i="1"/>
  <c r="O142" i="1" s="1"/>
  <c r="N142" i="1"/>
  <c r="P116" i="1"/>
  <c r="N116" i="1"/>
  <c r="O116" i="1" s="1"/>
  <c r="N273" i="1"/>
  <c r="N282" i="1" s="1"/>
  <c r="N289" i="1" s="1"/>
  <c r="P273" i="1"/>
  <c r="N219" i="1"/>
  <c r="P219" i="1"/>
  <c r="J93" i="1"/>
  <c r="T299" i="1" s="1"/>
  <c r="T301" i="1" s="1"/>
  <c r="K93" i="1"/>
  <c r="L93" i="1"/>
  <c r="M93" i="1"/>
  <c r="Q93" i="1"/>
  <c r="U93" i="1" s="1"/>
  <c r="R93" i="1"/>
  <c r="S93" i="1"/>
  <c r="P98" i="1"/>
  <c r="P104" i="1" s="1"/>
  <c r="K104" i="1"/>
  <c r="L104" i="1"/>
  <c r="M104" i="1"/>
  <c r="Q104" i="1"/>
  <c r="U104" i="1" s="1"/>
  <c r="R104" i="1"/>
  <c r="S104" i="1"/>
  <c r="N146" i="1"/>
  <c r="N139" i="1"/>
  <c r="O139" i="1" s="1"/>
  <c r="P124" i="1"/>
  <c r="O124" i="1" s="1"/>
  <c r="N124" i="1"/>
  <c r="P112" i="1"/>
  <c r="S82" i="1"/>
  <c r="R82" i="1"/>
  <c r="Q82" i="1"/>
  <c r="M82" i="1"/>
  <c r="L82" i="1"/>
  <c r="K82" i="1"/>
  <c r="J82" i="1"/>
  <c r="P76" i="1"/>
  <c r="S70" i="1"/>
  <c r="R70" i="1"/>
  <c r="Q70" i="1"/>
  <c r="M70" i="1"/>
  <c r="L70" i="1"/>
  <c r="K70" i="1"/>
  <c r="J70" i="1"/>
  <c r="P45" i="1"/>
  <c r="P254" i="1"/>
  <c r="P259" i="1" s="1"/>
  <c r="P264" i="1" s="1"/>
  <c r="M59" i="1"/>
  <c r="L59" i="1"/>
  <c r="K59" i="1"/>
  <c r="J59" i="1"/>
  <c r="P44" i="1"/>
  <c r="P217" i="1" s="1"/>
  <c r="N217" i="1"/>
  <c r="K47" i="1"/>
  <c r="P41" i="1"/>
  <c r="P195" i="1" s="1"/>
  <c r="P40" i="1"/>
  <c r="M47" i="1"/>
  <c r="L47" i="1"/>
  <c r="J47" i="1"/>
  <c r="R299" i="1" s="1"/>
  <c r="R301" i="1" s="1"/>
  <c r="O256" i="1"/>
  <c r="O146" i="1"/>
  <c r="P93" i="1"/>
  <c r="U70" i="1"/>
  <c r="N254" i="1"/>
  <c r="R289" i="1"/>
  <c r="R263" i="1"/>
  <c r="N243" i="1"/>
  <c r="N223" i="1"/>
  <c r="N280" i="1"/>
  <c r="N262" i="1"/>
  <c r="N258" i="1"/>
  <c r="N259" i="1" s="1"/>
  <c r="N204" i="1"/>
  <c r="N205" i="1"/>
  <c r="N194" i="1"/>
  <c r="N202" i="1" s="1"/>
  <c r="P59" i="1"/>
  <c r="O76" i="1"/>
  <c r="O223" i="1" s="1"/>
  <c r="P223" i="1"/>
  <c r="P280" i="1"/>
  <c r="P282" i="1"/>
  <c r="P290" i="1" s="1"/>
  <c r="P262" i="1"/>
  <c r="P258" i="1"/>
  <c r="P204" i="1"/>
  <c r="P205" i="1"/>
  <c r="N195" i="1"/>
  <c r="S289" i="1"/>
  <c r="O40" i="1"/>
  <c r="Q202" i="1"/>
  <c r="Q206" i="1" s="1"/>
  <c r="S202" i="1"/>
  <c r="O288" i="1"/>
  <c r="J202" i="1"/>
  <c r="J206" i="1" s="1"/>
  <c r="O219" i="1"/>
  <c r="O273" i="1"/>
  <c r="O138" i="1"/>
  <c r="O148" i="1"/>
  <c r="J289" i="1"/>
  <c r="Q289" i="1"/>
  <c r="P82" i="1"/>
  <c r="S299" i="1"/>
  <c r="S301" i="1"/>
  <c r="L263" i="1"/>
  <c r="O280" i="1"/>
  <c r="O262" i="1"/>
  <c r="O258" i="1"/>
  <c r="O259" i="1"/>
  <c r="N290" i="1"/>
  <c r="P263" i="1" l="1"/>
  <c r="O263" i="1"/>
  <c r="O264" i="1"/>
  <c r="N263" i="1"/>
  <c r="N264" i="1"/>
  <c r="N265" i="1" s="1"/>
  <c r="O282" i="1"/>
  <c r="N206" i="1"/>
  <c r="N207" i="1"/>
  <c r="P231" i="1"/>
  <c r="O87" i="1"/>
  <c r="N323" i="1"/>
  <c r="N324" i="1"/>
  <c r="L202" i="1"/>
  <c r="K237" i="1"/>
  <c r="K264" i="1"/>
  <c r="K263" i="1"/>
  <c r="N47" i="1"/>
  <c r="K154" i="1" s="1"/>
  <c r="M282" i="1"/>
  <c r="K282" i="1"/>
  <c r="O115" i="1"/>
  <c r="O81" i="1"/>
  <c r="O234" i="1" s="1"/>
  <c r="N234" i="1"/>
  <c r="P240" i="1"/>
  <c r="P243" i="1" s="1"/>
  <c r="O100" i="1"/>
  <c r="O240" i="1" s="1"/>
  <c r="O243" i="1" s="1"/>
  <c r="T243" i="1"/>
  <c r="T244" i="1" s="1"/>
  <c r="K247" i="1" s="1"/>
  <c r="O114" i="1"/>
  <c r="P151" i="1"/>
  <c r="N183" i="1"/>
  <c r="P289" i="1"/>
  <c r="O194" i="1"/>
  <c r="P197" i="1"/>
  <c r="O43" i="1"/>
  <c r="O197" i="1" s="1"/>
  <c r="P218" i="1"/>
  <c r="P237" i="1" s="1"/>
  <c r="O53" i="1"/>
  <c r="T206" i="1"/>
  <c r="K209" i="1" s="1"/>
  <c r="T289" i="1"/>
  <c r="K292" i="1" s="1"/>
  <c r="K202" i="1"/>
  <c r="M237" i="1"/>
  <c r="L243" i="1"/>
  <c r="L244" i="1" s="1"/>
  <c r="M259" i="1"/>
  <c r="N59" i="1"/>
  <c r="P196" i="1"/>
  <c r="O42" i="1"/>
  <c r="O196" i="1" s="1"/>
  <c r="O44" i="1"/>
  <c r="O217" i="1" s="1"/>
  <c r="P70" i="1"/>
  <c r="O98" i="1"/>
  <c r="O41" i="1"/>
  <c r="O195" i="1" s="1"/>
  <c r="P194" i="1"/>
  <c r="P47" i="1"/>
  <c r="U82" i="1"/>
  <c r="R202" i="1"/>
  <c r="R206" i="1" s="1"/>
  <c r="P200" i="1"/>
  <c r="O64" i="1"/>
  <c r="P221" i="1"/>
  <c r="P225" i="1"/>
  <c r="O78" i="1"/>
  <c r="O225" i="1" s="1"/>
  <c r="S259" i="1"/>
  <c r="S263" i="1" s="1"/>
  <c r="O314" i="1"/>
  <c r="O324" i="1" s="1"/>
  <c r="K153" i="1"/>
  <c r="L282" i="1"/>
  <c r="P232" i="1"/>
  <c r="O69" i="1"/>
  <c r="O232" i="1" s="1"/>
  <c r="K187" i="1"/>
  <c r="P227" i="1"/>
  <c r="O88" i="1"/>
  <c r="O227" i="1" s="1"/>
  <c r="P229" i="1"/>
  <c r="O90" i="1"/>
  <c r="O229" i="1" s="1"/>
  <c r="M202" i="1"/>
  <c r="O150" i="1"/>
  <c r="O151" i="1"/>
  <c r="L300" i="1" s="1"/>
  <c r="P150" i="1"/>
  <c r="O168" i="1"/>
  <c r="O184" i="1" s="1"/>
  <c r="N184" i="1"/>
  <c r="P184" i="1"/>
  <c r="N230" i="1"/>
  <c r="N237" i="1" s="1"/>
  <c r="N151" i="1"/>
  <c r="N244" i="1" l="1"/>
  <c r="N245" i="1"/>
  <c r="P244" i="1"/>
  <c r="P245" i="1"/>
  <c r="J300" i="1"/>
  <c r="N152" i="1"/>
  <c r="N185" i="1"/>
  <c r="O200" i="1"/>
  <c r="O70" i="1"/>
  <c r="M245" i="1"/>
  <c r="M244" i="1"/>
  <c r="O218" i="1"/>
  <c r="O237" i="1" s="1"/>
  <c r="O59" i="1"/>
  <c r="O202" i="1"/>
  <c r="K290" i="1"/>
  <c r="K289" i="1"/>
  <c r="N325" i="1"/>
  <c r="O47" i="1"/>
  <c r="L290" i="1"/>
  <c r="L289" i="1"/>
  <c r="P202" i="1"/>
  <c r="K207" i="1"/>
  <c r="K206" i="1"/>
  <c r="M290" i="1"/>
  <c r="M289" i="1"/>
  <c r="K245" i="1"/>
  <c r="K244" i="1"/>
  <c r="O289" i="1"/>
  <c r="O290" i="1"/>
  <c r="N291" i="1" s="1"/>
  <c r="O82" i="1"/>
  <c r="M264" i="1"/>
  <c r="K265" i="1" s="1"/>
  <c r="K267" i="1" s="1"/>
  <c r="M263" i="1"/>
  <c r="J299" i="1"/>
  <c r="L245" i="1"/>
  <c r="O323" i="1"/>
  <c r="M207" i="1"/>
  <c r="M206" i="1"/>
  <c r="O183" i="1"/>
  <c r="O104" i="1"/>
  <c r="O204" i="1"/>
  <c r="O205" i="1" s="1"/>
  <c r="L207" i="1"/>
  <c r="L206" i="1"/>
  <c r="O231" i="1"/>
  <c r="O93" i="1"/>
  <c r="O245" i="1" l="1"/>
  <c r="O244" i="1"/>
  <c r="J301" i="1"/>
  <c r="H299" i="1"/>
  <c r="L299" i="1"/>
  <c r="L301" i="1" s="1"/>
  <c r="K291" i="1"/>
  <c r="K293" i="1" s="1"/>
  <c r="P206" i="1"/>
  <c r="P207" i="1"/>
  <c r="O206" i="1"/>
  <c r="O207" i="1"/>
  <c r="N208" i="1" s="1"/>
  <c r="N246" i="1"/>
  <c r="K246" i="1"/>
  <c r="K248" i="1" s="1"/>
  <c r="K208" i="1"/>
  <c r="K210" i="1" s="1"/>
  <c r="N300" i="1"/>
  <c r="H300" i="1"/>
  <c r="U300" i="1" l="1"/>
  <c r="N299" i="1"/>
  <c r="N301" i="1" s="1"/>
  <c r="H301" i="1"/>
  <c r="P299" i="1" s="1"/>
  <c r="P300" i="1" l="1"/>
  <c r="P301" i="1" s="1"/>
</calcChain>
</file>

<file path=xl/sharedStrings.xml><?xml version="1.0" encoding="utf-8"?>
<sst xmlns="http://schemas.openxmlformats.org/spreadsheetml/2006/main" count="729" uniqueCount="285">
  <si>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</si>
  <si>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</si>
  <si>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</si>
  <si>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</si>
  <si>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</si>
  <si>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</si>
  <si>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</si>
  <si>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</si>
  <si>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</si>
  <si>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</si>
  <si>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</si>
  <si>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</si>
  <si>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</si>
  <si>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</si>
  <si>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</si>
  <si>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</si>
  <si>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</si>
  <si>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</si>
  <si>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</si>
  <si>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</si>
  <si>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</si>
  <si>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</si>
  <si>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</si>
  <si>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</si>
  <si>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</si>
  <si>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</si>
  <si>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</si>
  <si>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</si>
  <si>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</si>
  <si>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</si>
  <si>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</si>
  <si>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</si>
  <si>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</si>
  <si>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</si>
  <si>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</si>
  <si>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</si>
  <si>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</si>
  <si>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</si>
  <si>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</si>
  <si>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</si>
  <si>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</si>
  <si>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</si>
  <si>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</si>
  <si>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</si>
  <si>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</si>
  <si>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</si>
  <si>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</si>
  <si>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</si>
  <si>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</si>
  <si>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</si>
  <si>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</si>
  <si>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</si>
  <si>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</si>
  <si>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</si>
  <si>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</si>
  <si>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</si>
  <si>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</si>
  <si>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</si>
  <si>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</si>
  <si>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</si>
  <si>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</si>
  <si>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</si>
  <si>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</si>
  <si>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DCOU</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</si>
  <si>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</si>
  <si>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</si>
  <si>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</si>
  <si>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</si>
  <si>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</si>
  <si>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</si>
  <si>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</si>
  <si>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</si>
  <si>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</si>
  <si>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</si>
  <si>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</si>
  <si>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</si>
  <si>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</si>
  <si>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</si>
  <si>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</si>
  <si>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</si>
  <si>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</si>
  <si>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</si>
  <si>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</si>
  <si>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</si>
  <si>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</si>
  <si>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</si>
  <si>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</si>
  <si>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</si>
  <si>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 xml:space="preserve">Pedagogie I: 
- Fundamentele pedagogiei 
- Teoria şi metodologia curriculumului
</t>
  </si>
  <si>
    <t xml:space="preserve">Pedagogie II:
- Teoria şi metodologia instruirii 
- Teoria şi metodologia evaluării
</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</si>
  <si>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</si>
  <si>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</si>
  <si>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</si>
  <si>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</si>
  <si>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</si>
  <si>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</si>
  <si>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</si>
  <si>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</si>
  <si>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</si>
  <si>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</si>
  <si>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</si>
  <si>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</si>
  <si>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</si>
  <si>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</si>
  <si>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</si>
  <si>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r>
      <rPr>
        <b/>
        <sz val="10"/>
        <color rgb="FFFF0000"/>
        <rFont val="Times New Roman"/>
        <family val="1"/>
      </rPr>
      <t xml:space="preserve">În tabelul aferent Modulului pedagogic trebuie doar să alegeți didactica specialității din lista de mai jos: Anul II, Semestrul 4, o singură disciplină predată într-o singură limbă . </t>
    </r>
    <r>
      <rPr>
        <b/>
        <u/>
        <sz val="10"/>
        <color rgb="FFFF0000"/>
        <rFont val="Times New Roman"/>
        <family val="1"/>
      </rPr>
      <t>Vă rugăm să nu faceți alte modificări în tabel.</t>
    </r>
    <r>
      <rPr>
        <b/>
        <sz val="10"/>
        <color rgb="FFFF0000"/>
        <rFont val="Times New Roman"/>
        <family val="1"/>
      </rPr>
      <t xml:space="preserve">
</t>
    </r>
    <r>
      <rPr>
        <b/>
        <sz val="10"/>
        <color indexed="8"/>
        <rFont val="Times New Roman"/>
        <family val="1"/>
      </rPr>
      <t>Didactica specialităţii:</t>
    </r>
    <r>
      <rPr>
        <sz val="10"/>
        <color indexed="8"/>
        <rFont val="Times New Roman"/>
        <family val="1"/>
      </rPr>
      <t xml:space="preserve">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</si>
  <si>
    <t>PLAN DE ÎNVĂŢĂMÂNT  valabil începând din anul universitar 2017-2018</t>
  </si>
  <si>
    <t>YLU0011</t>
  </si>
  <si>
    <t>YLU0012</t>
  </si>
  <si>
    <t>Disciplina  test 5</t>
  </si>
  <si>
    <t>Curs opțional 1</t>
  </si>
  <si>
    <t>MLXnnn1</t>
  </si>
  <si>
    <t>MLXnnn2</t>
  </si>
  <si>
    <t>Curs opțional 2</t>
  </si>
  <si>
    <t>MLXnnn3</t>
  </si>
  <si>
    <t>Curs opțional 3</t>
  </si>
  <si>
    <t>MLXnnn4</t>
  </si>
  <si>
    <t>Curs opțional 4</t>
  </si>
  <si>
    <t>MLXnnn5</t>
  </si>
  <si>
    <t>Curs opțional 5</t>
  </si>
  <si>
    <t>MLXnnn6</t>
  </si>
  <si>
    <t>Curs opțional 6</t>
  </si>
  <si>
    <t>PACHET OPȚIONAL 5 (An III, Semestrul 5)</t>
  </si>
  <si>
    <t>PACHET OPȚIONAL 6 (An III, Semestrul 6)</t>
  </si>
  <si>
    <r>
      <t xml:space="preserve">DISCIPLINE  CONFORM OPȚIUNII UNIVERSITĂȚII (DCOU)
</t>
    </r>
    <r>
      <rPr>
        <sz val="10"/>
        <color rgb="FFFF0000"/>
        <rFont val="Times New Roman"/>
        <family val="1"/>
      </rPr>
      <t>(Numai pentru domeniile pentru care standardele specifice prevăd acest tip de disciplină, ex. Muzică)</t>
    </r>
  </si>
  <si>
    <t>Dacă programul de studii nu este incadrat într-unul din domeniile care au DCOU, ștergeți acest tabel cu totul din planul de învățământ</t>
  </si>
  <si>
    <t>ATENȚIE!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</si>
  <si>
    <t>Pentru ca procentul calculat automat să fie corect, ștergeți toate rândurile din tabel rămase necompletate.</t>
  </si>
  <si>
    <t>Recomandăm ca tabelul cu Modulul Pedagogic să fie trecut pe o pagină separată, după Bilanțul General.</t>
  </si>
  <si>
    <t>UNIVERSITATEA BABEŞ-BOLYAI CLUJ-NAPOCA</t>
  </si>
  <si>
    <t>În contul a cel mult 3 discipline opţionale generale, studentul are dreptul să aleagă 3 discipline de la alte specializări ale facultăţilor din Universitatea Babeş-Bolyai.</t>
  </si>
  <si>
    <t>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Dacă inserați rânduri noi în tabel, copiați conținutul unui rând existent în rândul nou, pentru a avea formulele și în noile rânduri.</t>
  </si>
  <si>
    <t>ÎN TOATE TABELELE DIN ACEASTĂ MACHETĂ, TREBUIE SĂ INTRODUCEȚI  DATE NUMAI ÎN CELULELE MARCATE CU GALBEN</t>
  </si>
  <si>
    <r>
      <t xml:space="preserve">Pentru ca o disciplină să fie opțională, fiecare pachet trebuie să conțină cel puțin </t>
    </r>
    <r>
      <rPr>
        <i/>
        <sz val="10"/>
        <color indexed="8"/>
        <rFont val="Times New Roman"/>
        <family val="1"/>
      </rPr>
      <t>n+1</t>
    </r>
    <r>
      <rPr>
        <sz val="10"/>
        <color indexed="8"/>
        <rFont val="Times New Roman"/>
        <family val="1"/>
      </rPr>
      <t xml:space="preserve"> opțiuni, unde </t>
    </r>
    <r>
      <rPr>
        <i/>
        <sz val="10"/>
        <color indexed="8"/>
        <rFont val="Times New Roman"/>
        <family val="1"/>
      </rPr>
      <t>n</t>
    </r>
    <r>
      <rPr>
        <sz val="10"/>
        <color indexed="8"/>
        <rFont val="Times New Roman"/>
        <family val="1"/>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</si>
  <si>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</si>
  <si>
    <t>Disciplinele facultative se trec doar în acest tabel!
Ele nu vor apărea nici în tabelele cu discipline pe semestre, nici în tabelele cu tipuri de discipline (DF, DS, DC, DCOU, DPD). 
De asemenea, numărul de discipline/ore/credite alocate facultativelor nu se iau în considerare în calcularea procentelor din celelalte tabele și nici la Bilanțul general.</t>
  </si>
  <si>
    <t>TOATE DISCIPLINELE DINTR-UN PACHET TREBUIE SĂ AIBĂ ACELAȘI NUMĂR DE CREDITE (încât un student să poată acumula 30  de credite/semestru,  indiferent de opțiune)</t>
  </si>
  <si>
    <r>
      <rPr>
        <b/>
        <sz val="10"/>
        <color indexed="8"/>
        <rFont val="Times New Roman"/>
        <family val="1"/>
      </rPr>
      <t>4</t>
    </r>
    <r>
      <rPr>
        <sz val="10"/>
        <color indexed="8"/>
        <rFont val="Times New Roman"/>
        <family val="1"/>
      </rPr>
      <t xml:space="preserve"> credite pentru disciplina Educație fizică</t>
    </r>
  </si>
  <si>
    <r>
      <t xml:space="preserve">Alegeți o singură variantă: fie 6 credite - 2 semestre, fie 12 credite - 4 semestre alocate limbilor străine. </t>
    </r>
    <r>
      <rPr>
        <b/>
        <sz val="10"/>
        <color indexed="8"/>
        <rFont val="Times New Roman"/>
        <family val="1"/>
      </rPr>
      <t>Ștergeți cealaltă variantă!</t>
    </r>
    <r>
      <rPr>
        <sz val="10"/>
        <color indexed="8"/>
        <rFont val="Times New Roman"/>
        <family val="1"/>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</si>
  <si>
    <t>PROCENT DIN NUMĂRUL TOTAL DE DISCIPLINE</t>
  </si>
  <si>
    <t xml:space="preserve">TOTAL CREDITE / ORE PE SĂPTĂMÂNĂ / EVALUĂRI / TOTAL DISCIPLINE </t>
  </si>
  <si>
    <t>TOTAL CREDITE / ORE PE SĂPTĂMÂNĂ / EVALUĂRI / TOTAL DISCIPLINE</t>
  </si>
  <si>
    <t>Valoarea de minim 22 ore/săptămână se aplică majorității domeniilor, dar unele standarde specifice prevăd alte valori. Verificați standardul domeniului dumneavoastră.</t>
  </si>
  <si>
    <t xml:space="preserve">PROCENT DIN NUMĂRUL TOTAL DE ORE FIZICE </t>
  </si>
  <si>
    <t>FACULTATEA DE ȘTIINȚE POLITICE, ADMINISTRATIVE ȘI ALE COMUNICĂRII</t>
  </si>
  <si>
    <t>Domeniul: Științe ale Comunicării</t>
  </si>
  <si>
    <t>Specializarea/Programul de studiu: Comunicare și Relații Publice</t>
  </si>
  <si>
    <t>Limba de predare: Română</t>
  </si>
  <si>
    <t>Titlul absolventului: Licențiat în științe ale comunicării</t>
  </si>
  <si>
    <t>Introducere în știința comunicării și a relațiilor publice</t>
  </si>
  <si>
    <t>ULR4101</t>
  </si>
  <si>
    <t>ULR4207</t>
  </si>
  <si>
    <t>Elaborarea și redactarea lucrărilor științifice</t>
  </si>
  <si>
    <t>ULR4624</t>
  </si>
  <si>
    <t>Etică și legislație CRP</t>
  </si>
  <si>
    <t>ULR4104</t>
  </si>
  <si>
    <t>Metode de cercetare în științele comunicării</t>
  </si>
  <si>
    <t>ULR4105</t>
  </si>
  <si>
    <t>Utilizarea calculatorului în relațiile publice</t>
  </si>
  <si>
    <t>LLLU0011</t>
  </si>
  <si>
    <t>Limba engleză 1</t>
  </si>
  <si>
    <t>ULR4102</t>
  </si>
  <si>
    <t>ULR4206</t>
  </si>
  <si>
    <t>ULR4208</t>
  </si>
  <si>
    <t>ULR4209</t>
  </si>
  <si>
    <t>ULR4210</t>
  </si>
  <si>
    <t>LLLU0012</t>
  </si>
  <si>
    <t>Comunicare verbală și non-verbală</t>
  </si>
  <si>
    <t>Introducere în studiile de conflict</t>
  </si>
  <si>
    <t>Comunicare publicitară</t>
  </si>
  <si>
    <t>Comunicare publică</t>
  </si>
  <si>
    <t>Comunicare interpersonală</t>
  </si>
  <si>
    <t>Limba engleză 2</t>
  </si>
  <si>
    <t>ULR4311</t>
  </si>
  <si>
    <t>ULR4312</t>
  </si>
  <si>
    <t>ULR4303</t>
  </si>
  <si>
    <t>ULR4314</t>
  </si>
  <si>
    <t>Bazele PR</t>
  </si>
  <si>
    <t>Comunicare mediatică</t>
  </si>
  <si>
    <t>Ideologii politice</t>
  </si>
  <si>
    <t>Comunicare internă în organizații</t>
  </si>
  <si>
    <t>Practică profesională</t>
  </si>
  <si>
    <t>ULR4315</t>
  </si>
  <si>
    <t>ULR4416</t>
  </si>
  <si>
    <t>ULR4627</t>
  </si>
  <si>
    <t>ULR4417</t>
  </si>
  <si>
    <t>ULR4418</t>
  </si>
  <si>
    <t>Tehnici și instrumente de PR și publicitate</t>
  </si>
  <si>
    <t>PR Online</t>
  </si>
  <si>
    <t>PR și comunicare în sectorul politic</t>
  </si>
  <si>
    <t>Managementul relațiilor mass-media</t>
  </si>
  <si>
    <t>ULR4419</t>
  </si>
  <si>
    <t>Practică profesională 2</t>
  </si>
  <si>
    <t>ULR4513</t>
  </si>
  <si>
    <t>ULR4521</t>
  </si>
  <si>
    <t>ULR4522</t>
  </si>
  <si>
    <t>Comunicare interculturală</t>
  </si>
  <si>
    <t>Tehnici de promovare în mass-media</t>
  </si>
  <si>
    <t>Strategii de promovare a actorului politic</t>
  </si>
  <si>
    <t>ULR4523</t>
  </si>
  <si>
    <t>Practică profesională 3</t>
  </si>
  <si>
    <t>ULR4520</t>
  </si>
  <si>
    <t>ULR4625</t>
  </si>
  <si>
    <t>ULR4626</t>
  </si>
  <si>
    <t>ULR2205</t>
  </si>
  <si>
    <t>Teorii ale limbajului</t>
  </si>
  <si>
    <t>Politici publice</t>
  </si>
  <si>
    <t>Branding instituțional</t>
  </si>
  <si>
    <t>Economie politică</t>
  </si>
  <si>
    <t>MLXnnn7</t>
  </si>
  <si>
    <t>Curs opțional 7</t>
  </si>
  <si>
    <t>PACHET OPȚIONAL 1 (An II, Semestrul 3)</t>
  </si>
  <si>
    <t>ULR4328</t>
  </si>
  <si>
    <t>ULR4329</t>
  </si>
  <si>
    <t>Presa de agenție</t>
  </si>
  <si>
    <t>Societate și mass-media</t>
  </si>
  <si>
    <t>Tehnici de persuasiune</t>
  </si>
  <si>
    <t>Gândire critică</t>
  </si>
  <si>
    <t>PR sectorial ONG</t>
  </si>
  <si>
    <t>Limbaj și reprezentare în publicitate</t>
  </si>
  <si>
    <t>Strategii de publicitate</t>
  </si>
  <si>
    <t>Personal branding</t>
  </si>
  <si>
    <t>Antropologia conflictelor</t>
  </si>
  <si>
    <t>Comunicare audio-video</t>
  </si>
  <si>
    <t>PR cultural</t>
  </si>
  <si>
    <t>ULR4432</t>
  </si>
  <si>
    <t>ULR4434</t>
  </si>
  <si>
    <t>ULR4435</t>
  </si>
  <si>
    <t>ULR4436</t>
  </si>
  <si>
    <t>ULR4437</t>
  </si>
  <si>
    <t>ULR4439</t>
  </si>
  <si>
    <t>ULR4445</t>
  </si>
  <si>
    <t>Comunicare în sănătate</t>
  </si>
  <si>
    <t>Responsabilitate socială corporatistă</t>
  </si>
  <si>
    <t>Instituția purtătorului de cuvânt</t>
  </si>
  <si>
    <t>PR și autoevaluare</t>
  </si>
  <si>
    <t>Politici de sănătate publică</t>
  </si>
  <si>
    <t>Conflicte în lumea modernă</t>
  </si>
  <si>
    <t>Niveluri și metode de analiză a conflictelor</t>
  </si>
  <si>
    <t>ULR4546</t>
  </si>
  <si>
    <t>ULR4538</t>
  </si>
  <si>
    <t>ULR4540</t>
  </si>
  <si>
    <t>ULR4541</t>
  </si>
  <si>
    <t>ULR4542</t>
  </si>
  <si>
    <t>ULR4543</t>
  </si>
  <si>
    <t>ULR4544</t>
  </si>
  <si>
    <t>ULR4643</t>
  </si>
  <si>
    <t>ULR4644</t>
  </si>
  <si>
    <t>URL4645</t>
  </si>
  <si>
    <t>ULR4647</t>
  </si>
  <si>
    <t>ULR4646</t>
  </si>
  <si>
    <t>ULR4648</t>
  </si>
  <si>
    <t>Orientarea în carieră a specialiștilor în comunicare și relații publice</t>
  </si>
  <si>
    <t>Elemente de comunicare vizuală în publicitate</t>
  </si>
  <si>
    <t>Tehnici avansate de comunicare</t>
  </si>
  <si>
    <t>Metode de management a conflictelor</t>
  </si>
  <si>
    <t>Analiza politicilor publice</t>
  </si>
  <si>
    <t>Tehnici de public speaking</t>
  </si>
  <si>
    <t>Antreprenoriat</t>
  </si>
  <si>
    <t>Designul cercetării și analiză de date</t>
  </si>
  <si>
    <t>Cultură și comunicare</t>
  </si>
  <si>
    <t>ULR4449</t>
  </si>
  <si>
    <t>ULR4455</t>
  </si>
  <si>
    <t>ULR4448</t>
  </si>
  <si>
    <t>ULR4640</t>
  </si>
  <si>
    <t>Comunicare instituțională europeană</t>
  </si>
  <si>
    <r>
      <t xml:space="preserve">Didactica specialităţii: </t>
    </r>
    <r>
      <rPr>
        <sz val="10"/>
        <rFont val="Times New Roman"/>
        <family val="1"/>
      </rPr>
      <t>Didactica  ştiinţelor socio-umane (română)</t>
    </r>
  </si>
  <si>
    <t>0</t>
  </si>
  <si>
    <t>PR sportiv</t>
  </si>
  <si>
    <t>ULR4330</t>
  </si>
  <si>
    <t>ULR4331</t>
  </si>
  <si>
    <t>ULR4332</t>
  </si>
  <si>
    <t>PACHET OPȚIONAL 2 (An II, Semestrul 4)</t>
  </si>
  <si>
    <t>PACHET OPȚIONAL 3 (An III, Semestrul 5)</t>
  </si>
  <si>
    <t>PACHET OPȚIONAL 4 (An III, Semestrul 6)</t>
  </si>
  <si>
    <r>
      <rPr>
        <b/>
        <sz val="10"/>
        <color indexed="8"/>
        <rFont val="Times New Roman"/>
        <family val="1"/>
      </rPr>
      <t>VI.  UNIVERSITĂŢI EUROPENE DE REFERINŢĂ:</t>
    </r>
    <r>
      <rPr>
        <sz val="10"/>
        <color indexed="8"/>
        <rFont val="Times New Roman"/>
        <family val="1"/>
      </rPr>
      <t xml:space="preserve">
University of Applied Science and Arts (Fachhochschule Hannover-Informations-und Kommunikationswesen-Public Relations); Ludwig-Maximilian Universitaet Munchen; Universitaet Wien</t>
    </r>
  </si>
  <si>
    <r>
      <t xml:space="preserve">            inclusiv 6 </t>
    </r>
    <r>
      <rPr>
        <sz val="10"/>
        <rFont val="Times New Roman"/>
        <family val="1"/>
      </rPr>
      <t>credite pentru o limbă străină (2 semestre)</t>
    </r>
  </si>
  <si>
    <r>
      <t xml:space="preserve">   </t>
    </r>
    <r>
      <rPr>
        <b/>
        <sz val="10"/>
        <color indexed="8"/>
        <rFont val="Times New Roman"/>
        <family val="1"/>
      </rPr>
      <t>37</t>
    </r>
    <r>
      <rPr>
        <sz val="10"/>
        <color indexed="8"/>
        <rFont val="Times New Roman"/>
        <family val="1"/>
      </rPr>
      <t xml:space="preserve"> credite la disciplinele opţionale;</t>
    </r>
  </si>
  <si>
    <r>
      <rPr>
        <b/>
        <sz val="10"/>
        <color indexed="8"/>
        <rFont val="Times New Roman"/>
        <family val="1"/>
      </rPr>
      <t xml:space="preserve">  </t>
    </r>
    <r>
      <rPr>
        <b/>
        <sz val="10"/>
        <color rgb="FFFF0000"/>
        <rFont val="Times New Roman"/>
        <family val="1"/>
      </rPr>
      <t xml:space="preserve"> </t>
    </r>
    <r>
      <rPr>
        <b/>
        <sz val="10"/>
        <rFont val="Times New Roman"/>
        <family val="1"/>
      </rPr>
      <t>143</t>
    </r>
    <r>
      <rPr>
        <b/>
        <sz val="10"/>
        <color indexed="8"/>
        <rFont val="Times New Roman"/>
        <family val="1"/>
      </rPr>
      <t xml:space="preserve"> </t>
    </r>
    <r>
      <rPr>
        <sz val="10"/>
        <color indexed="8"/>
        <rFont val="Times New Roman"/>
        <family val="1"/>
      </rPr>
      <t>de credite la disciplinele obligatorii;</t>
    </r>
  </si>
  <si>
    <t>DD</t>
  </si>
  <si>
    <t>Sem. 3: Se alege  o disciplină (1) din pachetul opțional 1</t>
  </si>
  <si>
    <t>Sem. 4: Se aleg două discipline (2 și 3) din pachetul opțional 2</t>
  </si>
  <si>
    <t>Sem. 5: Se aleg două discipline (4 și 5) din pachetul opțional 3</t>
  </si>
  <si>
    <t>Sem. 6: Se aleg două discipline (6 și 7) din pachetul opțional 4</t>
  </si>
  <si>
    <t>In tabelul de DS, Comunicarea institutionala europeana era la smestrul 6. Banuiesc ca si aiic trebuie trecuta la semestrul 6, asa ca am refacut formulele cu 12 saptamani la total. Daca nu e in semestrul 6, va rog sa imi scrieti sa revin la vechea formula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</si>
</sst>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b/>
      <u/>
      <sz val="10"/>
      <color rgb="FFFF0000"/>
      <name val="Times New Roman"/>
      <family val="1"/>
    </font>
    <font>
      <sz val="10"/>
      <color theme="1"/>
      <name val="Times New Roman"/>
      <family val="1"/>
    </font>
    <font>
      <sz val="10"/>
      <color rgb="FFFF0000"/>
      <name val="Times New Roman"/>
      <family val="1"/>
    </font>
    <font>
      <i/>
      <sz val="10"/>
      <color indexed="8"/>
      <name val="Times New Roman"/>
      <family val="1"/>
    </font>
    <font>
      <sz val="10"/>
      <name val="Times New Roman"/>
      <family val="1"/>
    </font>
    <font>
      <u/>
      <sz val="11"/>
      <color theme="10"/>
      <name val="Calibri"/>
      <family val="2"/>
      <charset val="238"/>
      <scheme val="minor"/>
    </font>
    <font>
      <u/>
      <sz val="11"/>
      <color theme="11"/>
      <name val="Calibri"/>
      <family val="2"/>
      <charset val="238"/>
      <scheme val="minor"/>
    </font>
    <font>
      <b/>
      <sz val="10"/>
      <name val="Times New Roman"/>
      <family val="1"/>
    </font>
    <font>
      <b/>
      <sz val="10"/>
      <color rgb="FFFF0000"/>
      <name val="Times New Roman"/>
      <family val="1"/>
      <charset val="238"/>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s>
  <cellStyleXfs count="63">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286">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5" borderId="1" xfId="0" applyNumberFormat="1" applyFont="1" applyFill="1" applyBorder="1" applyAlignment="1" applyProtection="1">
      <alignment horizontal="left" vertical="center"/>
      <protection locked="0"/>
    </xf>
    <xf numFmtId="1" fontId="1"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xf>
    <xf numFmtId="1" fontId="1" fillId="5" borderId="1" xfId="0" applyNumberFormat="1" applyFont="1" applyFill="1" applyBorder="1" applyAlignment="1" applyProtection="1">
      <alignment horizontal="center" vertical="center" wrapText="1"/>
      <protection locked="0"/>
    </xf>
    <xf numFmtId="1" fontId="2" fillId="5" borderId="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protection locked="0"/>
    </xf>
    <xf numFmtId="0" fontId="10"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1" fillId="3" borderId="1" xfId="0" applyFont="1" applyFill="1" applyBorder="1" applyAlignment="1" applyProtection="1">
      <alignment horizontal="left"/>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Fill="1" applyBorder="1" applyAlignment="1" applyProtection="1">
      <alignment horizontal="left" vertical="top" wrapText="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3" fillId="3" borderId="1" xfId="0" applyFont="1" applyFill="1" applyBorder="1" applyAlignment="1" applyProtection="1">
      <alignment horizontal="left" vertical="center"/>
      <protection locked="0"/>
    </xf>
    <xf numFmtId="0" fontId="13" fillId="3" borderId="1"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xf>
    <xf numFmtId="1" fontId="13" fillId="0" borderId="1" xfId="0" applyNumberFormat="1" applyFont="1" applyBorder="1" applyAlignment="1" applyProtection="1">
      <alignment horizontal="center" vertical="center"/>
    </xf>
    <xf numFmtId="2" fontId="13" fillId="3" borderId="1" xfId="0" applyNumberFormat="1"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wrapText="1"/>
      <protection locked="0"/>
    </xf>
    <xf numFmtId="0" fontId="13" fillId="0" borderId="0" xfId="0" applyFont="1" applyProtection="1">
      <protection locked="0"/>
    </xf>
    <xf numFmtId="0" fontId="1" fillId="0" borderId="0" xfId="0" applyFont="1" applyProtection="1">
      <protection locked="0"/>
    </xf>
    <xf numFmtId="0" fontId="17" fillId="4" borderId="0" xfId="0" applyFont="1" applyFill="1" applyProtection="1">
      <protection locked="0"/>
    </xf>
    <xf numFmtId="0" fontId="1" fillId="4" borderId="0" xfId="0" applyFont="1" applyFill="1" applyProtection="1">
      <protection locked="0"/>
    </xf>
    <xf numFmtId="1" fontId="11" fillId="0" borderId="1" xfId="0" applyNumberFormat="1" applyFont="1" applyBorder="1" applyAlignment="1" applyProtection="1">
      <alignment horizontal="center" vertical="center"/>
    </xf>
    <xf numFmtId="10" fontId="1" fillId="0" borderId="0" xfId="0" applyNumberFormat="1" applyFont="1" applyProtection="1">
      <protection locked="0"/>
    </xf>
    <xf numFmtId="1" fontId="8" fillId="0" borderId="1" xfId="0" applyNumberFormat="1" applyFont="1" applyBorder="1" applyAlignment="1" applyProtection="1">
      <alignment horizontal="center" vertical="center"/>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2"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2" borderId="1" xfId="0" applyFont="1" applyFill="1" applyBorder="1" applyAlignment="1" applyProtection="1">
      <alignment horizontal="left" vertical="center"/>
      <protection locked="0"/>
    </xf>
    <xf numFmtId="0" fontId="1" fillId="7" borderId="14" xfId="0" applyFont="1" applyFill="1" applyBorder="1" applyAlignment="1" applyProtection="1">
      <alignment wrapText="1"/>
    </xf>
    <xf numFmtId="0" fontId="1" fillId="7" borderId="0" xfId="0" applyFont="1" applyFill="1" applyBorder="1" applyAlignment="1" applyProtection="1">
      <alignment wrapText="1"/>
    </xf>
    <xf numFmtId="0" fontId="1" fillId="4" borderId="0" xfId="0" applyFont="1" applyFill="1" applyBorder="1" applyAlignment="1" applyProtection="1">
      <alignment vertical="top" wrapText="1"/>
    </xf>
    <xf numFmtId="0" fontId="1" fillId="4" borderId="14" xfId="0" applyFont="1" applyFill="1" applyBorder="1" applyAlignment="1" applyProtection="1">
      <alignment vertical="top" wrapText="1"/>
      <protection locked="0"/>
    </xf>
    <xf numFmtId="0" fontId="1" fillId="4" borderId="0" xfId="0" applyFont="1" applyFill="1" applyAlignment="1" applyProtection="1">
      <alignment vertical="top" wrapText="1"/>
      <protection locked="0"/>
    </xf>
    <xf numFmtId="0" fontId="1" fillId="4" borderId="14" xfId="0" applyFont="1" applyFill="1" applyBorder="1" applyAlignment="1" applyProtection="1">
      <alignment wrapText="1"/>
      <protection locked="0"/>
    </xf>
    <xf numFmtId="0" fontId="1" fillId="4" borderId="0" xfId="0" applyFont="1" applyFill="1" applyAlignment="1" applyProtection="1">
      <alignment wrapText="1"/>
      <protection locked="0"/>
    </xf>
    <xf numFmtId="0" fontId="1" fillId="0" borderId="0" xfId="0" applyFont="1" applyAlignment="1" applyProtection="1">
      <alignment wrapText="1"/>
    </xf>
    <xf numFmtId="0" fontId="1" fillId="4" borderId="14" xfId="0" applyFont="1" applyFill="1" applyBorder="1" applyAlignment="1" applyProtection="1">
      <alignment vertical="center" wrapText="1"/>
      <protection locked="0"/>
    </xf>
    <xf numFmtId="0" fontId="1" fillId="4" borderId="0" xfId="0" applyFont="1" applyFill="1" applyBorder="1" applyAlignment="1" applyProtection="1">
      <alignment vertical="center" wrapText="1"/>
      <protection locked="0"/>
    </xf>
    <xf numFmtId="0" fontId="1" fillId="4" borderId="0" xfId="0" applyFont="1" applyFill="1" applyAlignment="1" applyProtection="1">
      <alignment vertical="top"/>
      <protection locked="0"/>
    </xf>
    <xf numFmtId="0" fontId="1" fillId="4" borderId="14" xfId="0" applyFont="1" applyFill="1" applyBorder="1" applyAlignment="1" applyProtection="1">
      <alignment vertical="top"/>
      <protection locked="0"/>
    </xf>
    <xf numFmtId="0" fontId="13" fillId="4" borderId="14" xfId="0" applyFont="1" applyFill="1" applyBorder="1" applyAlignment="1" applyProtection="1">
      <alignment vertical="top" wrapText="1"/>
      <protection locked="0"/>
    </xf>
    <xf numFmtId="0" fontId="13" fillId="4" borderId="0" xfId="0" applyFont="1" applyFill="1" applyBorder="1" applyAlignment="1" applyProtection="1">
      <alignment vertical="top" wrapText="1"/>
      <protection locked="0"/>
    </xf>
    <xf numFmtId="0" fontId="17" fillId="4" borderId="14" xfId="0" applyFont="1" applyFill="1" applyBorder="1" applyAlignment="1" applyProtection="1">
      <alignment vertical="top" wrapText="1"/>
      <protection locked="0"/>
    </xf>
    <xf numFmtId="0" fontId="17" fillId="4" borderId="0" xfId="0" applyFont="1" applyFill="1" applyAlignment="1" applyProtection="1">
      <alignment vertical="top" wrapText="1"/>
      <protection locked="0"/>
    </xf>
    <xf numFmtId="0" fontId="8" fillId="4" borderId="14" xfId="0" applyFont="1" applyFill="1" applyBorder="1" applyAlignment="1" applyProtection="1">
      <alignment vertical="top" wrapText="1"/>
      <protection locked="0"/>
    </xf>
    <xf numFmtId="0" fontId="8" fillId="4" borderId="0" xfId="0" applyFont="1" applyFill="1" applyAlignment="1" applyProtection="1">
      <alignment vertical="top" wrapText="1"/>
      <protection locked="0"/>
    </xf>
    <xf numFmtId="0" fontId="2" fillId="6" borderId="0" xfId="0" applyFont="1" applyFill="1" applyAlignment="1" applyProtection="1">
      <alignment horizontal="left" vertical="top" wrapText="1"/>
      <protection locked="0"/>
    </xf>
    <xf numFmtId="0" fontId="1" fillId="4" borderId="0" xfId="0" applyFont="1" applyFill="1" applyAlignment="1" applyProtection="1">
      <alignment vertical="center" wrapText="1"/>
      <protection locked="0"/>
    </xf>
    <xf numFmtId="0" fontId="1" fillId="4" borderId="14" xfId="0" applyFont="1" applyFill="1" applyBorder="1" applyAlignment="1" applyProtection="1">
      <alignment horizontal="left" vertical="center" wrapText="1"/>
      <protection locked="0"/>
    </xf>
    <xf numFmtId="0" fontId="1" fillId="4" borderId="0" xfId="0" applyFont="1" applyFill="1" applyBorder="1" applyAlignment="1" applyProtection="1">
      <alignment horizontal="left" vertical="center" wrapText="1"/>
      <protection locked="0"/>
    </xf>
    <xf numFmtId="0" fontId="1" fillId="4" borderId="15" xfId="0" applyFont="1" applyFill="1" applyBorder="1" applyAlignment="1" applyProtection="1">
      <alignment horizontal="left" vertical="center" wrapText="1"/>
      <protection locked="0"/>
    </xf>
    <xf numFmtId="0" fontId="1" fillId="4" borderId="0" xfId="0" applyFont="1" applyFill="1" applyBorder="1" applyAlignment="1" applyProtection="1">
      <alignment vertical="top" wrapText="1"/>
      <protection locked="0"/>
    </xf>
    <xf numFmtId="0" fontId="1" fillId="4" borderId="15" xfId="0" applyFont="1" applyFill="1" applyBorder="1" applyAlignment="1" applyProtection="1">
      <alignment vertical="top" wrapText="1"/>
      <protection locked="0"/>
    </xf>
    <xf numFmtId="0" fontId="2" fillId="0" borderId="0" xfId="0" applyFont="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7" xfId="0" applyFont="1" applyBorder="1" applyProtection="1">
      <protection locked="0"/>
    </xf>
    <xf numFmtId="1" fontId="1" fillId="5" borderId="2" xfId="0" applyNumberFormat="1" applyFont="1" applyFill="1" applyBorder="1" applyAlignment="1" applyProtection="1">
      <alignment horizontal="left" vertical="center"/>
      <protection locked="0"/>
    </xf>
    <xf numFmtId="1" fontId="1" fillId="5" borderId="5" xfId="0" applyNumberFormat="1" applyFont="1" applyFill="1" applyBorder="1" applyAlignment="1" applyProtection="1">
      <alignment horizontal="left" vertical="center"/>
      <protection locked="0"/>
    </xf>
    <xf numFmtId="1" fontId="1" fillId="5" borderId="6" xfId="0" applyNumberFormat="1" applyFont="1" applyFill="1" applyBorder="1" applyAlignment="1" applyProtection="1">
      <alignment horizontal="left" vertical="center"/>
      <protection locked="0"/>
    </xf>
    <xf numFmtId="1" fontId="2" fillId="5" borderId="2" xfId="0" applyNumberFormat="1" applyFont="1" applyFill="1" applyBorder="1" applyAlignment="1" applyProtection="1">
      <alignment horizontal="center" vertical="center"/>
      <protection locked="0"/>
    </xf>
    <xf numFmtId="1" fontId="2" fillId="5" borderId="5"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0" fontId="2" fillId="5" borderId="2"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2" fontId="1" fillId="5" borderId="9" xfId="0" applyNumberFormat="1" applyFont="1" applyFill="1" applyBorder="1" applyAlignment="1" applyProtection="1">
      <alignment horizontal="center" vertical="center"/>
    </xf>
    <xf numFmtId="2" fontId="1" fillId="5" borderId="4" xfId="0" applyNumberFormat="1"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xf>
    <xf numFmtId="2" fontId="1" fillId="5" borderId="11" xfId="0" applyNumberFormat="1" applyFont="1" applyFill="1" applyBorder="1" applyAlignment="1" applyProtection="1">
      <alignment horizontal="center" vertical="center"/>
    </xf>
    <xf numFmtId="2" fontId="1" fillId="5" borderId="7" xfId="0" applyNumberFormat="1" applyFont="1" applyFill="1" applyBorder="1" applyAlignment="1" applyProtection="1">
      <alignment horizontal="center" vertical="center"/>
    </xf>
    <xf numFmtId="2" fontId="1" fillId="5" borderId="8" xfId="0" applyNumberFormat="1" applyFont="1" applyFill="1" applyBorder="1" applyAlignment="1" applyProtection="1">
      <alignment horizontal="center" vertical="center"/>
    </xf>
    <xf numFmtId="1" fontId="2" fillId="5" borderId="2" xfId="0" applyNumberFormat="1" applyFont="1" applyFill="1" applyBorder="1" applyAlignment="1" applyProtection="1">
      <alignment horizontal="center" vertical="center"/>
    </xf>
    <xf numFmtId="1" fontId="2" fillId="5" borderId="5" xfId="0" applyNumberFormat="1" applyFont="1" applyFill="1" applyBorder="1" applyAlignment="1" applyProtection="1">
      <alignment horizontal="center" vertical="center"/>
    </xf>
    <xf numFmtId="1" fontId="2" fillId="5" borderId="6" xfId="0" applyNumberFormat="1" applyFont="1" applyFill="1" applyBorder="1" applyAlignment="1" applyProtection="1">
      <alignment horizontal="center" vertical="center"/>
    </xf>
    <xf numFmtId="1" fontId="1" fillId="5" borderId="2" xfId="0" applyNumberFormat="1"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2"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0" xfId="0" applyFont="1" applyFill="1" applyBorder="1" applyAlignment="1" applyProtection="1">
      <alignment horizontal="left" vertical="top" wrapText="1"/>
      <protection locked="0"/>
    </xf>
    <xf numFmtId="0" fontId="2" fillId="0" borderId="0" xfId="0" applyFont="1" applyProtection="1">
      <protection locked="0"/>
    </xf>
    <xf numFmtId="0" fontId="13" fillId="0" borderId="0" xfId="0" applyFont="1" applyFill="1" applyBorder="1" applyAlignment="1" applyProtection="1">
      <alignment vertical="center" wrapText="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2" fillId="0" borderId="13" xfId="0"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2" fillId="0" borderId="0" xfId="0" applyFont="1" applyAlignment="1" applyProtection="1">
      <alignment vertical="center"/>
      <protection locked="0"/>
    </xf>
    <xf numFmtId="0" fontId="16" fillId="0" borderId="0" xfId="0" applyFont="1" applyAlignment="1" applyProtection="1">
      <alignment vertical="center"/>
      <protection locked="0"/>
    </xf>
    <xf numFmtId="0" fontId="13" fillId="0" borderId="0" xfId="0" applyFont="1" applyAlignment="1" applyProtection="1">
      <alignment vertical="center"/>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vertical="top" wrapText="1"/>
      <protection locked="0"/>
    </xf>
    <xf numFmtId="1" fontId="1" fillId="3" borderId="1" xfId="0" applyNumberFormat="1"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2" fontId="1" fillId="0" borderId="9" xfId="0" applyNumberFormat="1" applyFont="1" applyBorder="1" applyAlignment="1" applyProtection="1">
      <alignment horizontal="center" vertical="center" wrapText="1"/>
    </xf>
    <xf numFmtId="2" fontId="1" fillId="0" borderId="4" xfId="0" applyNumberFormat="1" applyFont="1" applyBorder="1" applyAlignment="1" applyProtection="1">
      <alignment horizontal="center" vertical="center" wrapText="1"/>
    </xf>
    <xf numFmtId="2" fontId="1" fillId="0" borderId="10" xfId="0" applyNumberFormat="1" applyFont="1" applyBorder="1" applyAlignment="1" applyProtection="1">
      <alignment horizontal="center" vertical="center" wrapText="1"/>
    </xf>
    <xf numFmtId="2" fontId="1" fillId="0" borderId="11" xfId="0" applyNumberFormat="1" applyFont="1" applyBorder="1" applyAlignment="1" applyProtection="1">
      <alignment horizontal="center" vertical="center" wrapText="1"/>
    </xf>
    <xf numFmtId="2" fontId="1" fillId="0" borderId="7" xfId="0" applyNumberFormat="1" applyFont="1" applyBorder="1" applyAlignment="1" applyProtection="1">
      <alignment horizontal="center" vertical="center" wrapText="1"/>
    </xf>
    <xf numFmtId="2" fontId="1" fillId="0" borderId="8" xfId="0" applyNumberFormat="1" applyFont="1" applyBorder="1" applyAlignment="1" applyProtection="1">
      <alignment horizontal="center" vertical="center" wrapText="1"/>
    </xf>
    <xf numFmtId="1" fontId="1" fillId="3" borderId="2" xfId="0" applyNumberFormat="1" applyFont="1" applyFill="1" applyBorder="1" applyAlignment="1" applyProtection="1">
      <alignment horizontal="left" vertical="top"/>
      <protection locked="0"/>
    </xf>
    <xf numFmtId="1" fontId="1" fillId="3" borderId="5" xfId="0" applyNumberFormat="1" applyFont="1" applyFill="1" applyBorder="1" applyAlignment="1" applyProtection="1">
      <alignment horizontal="left" vertical="top"/>
      <protection locked="0"/>
    </xf>
    <xf numFmtId="1" fontId="1" fillId="3" borderId="6" xfId="0" applyNumberFormat="1" applyFont="1" applyFill="1" applyBorder="1" applyAlignment="1" applyProtection="1">
      <alignment horizontal="left" vertical="top"/>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0" xfId="0" applyFont="1" applyProtection="1">
      <protection locked="0"/>
    </xf>
    <xf numFmtId="0" fontId="1" fillId="0" borderId="14"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13"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vertical="center" wrapText="1"/>
      <protection locked="0"/>
    </xf>
    <xf numFmtId="0" fontId="13" fillId="3" borderId="2" xfId="0" applyFont="1" applyFill="1" applyBorder="1" applyAlignment="1" applyProtection="1">
      <alignment horizontal="left" vertical="center"/>
      <protection locked="0"/>
    </xf>
    <xf numFmtId="0" fontId="13" fillId="3" borderId="5" xfId="0" applyFont="1" applyFill="1" applyBorder="1" applyAlignment="1" applyProtection="1">
      <alignment horizontal="left" vertical="center"/>
      <protection locked="0"/>
    </xf>
    <xf numFmtId="0" fontId="13" fillId="3"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1" fontId="8" fillId="0" borderId="2" xfId="0" applyNumberFormat="1" applyFont="1" applyBorder="1" applyAlignment="1" applyProtection="1">
      <alignment horizontal="center" vertical="center"/>
      <protection locked="0"/>
    </xf>
    <xf numFmtId="1" fontId="8" fillId="0" borderId="5" xfId="0" applyNumberFormat="1" applyFont="1" applyBorder="1" applyAlignment="1" applyProtection="1">
      <alignment horizontal="center" vertical="center"/>
      <protection locked="0"/>
    </xf>
    <xf numFmtId="1" fontId="8" fillId="0" borderId="6" xfId="0" applyNumberFormat="1" applyFont="1" applyBorder="1" applyAlignment="1" applyProtection="1">
      <alignment horizontal="center" vertical="center"/>
      <protection locked="0"/>
    </xf>
  </cellXfs>
  <cellStyles count="6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Normal" xfId="0" builtinId="0"/>
  </cellStyles>
  <dxfs count="24">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7"/>
  <sheetViews>
    <sheetView tabSelected="1" view="pageLayout" topLeftCell="A70" workbookViewId="0">
      <selection activeCell="B115" sqref="B115:I115"/>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16384" width="9.140625" style="1"/>
  </cols>
  <sheetData>
    <row r="1" spans="1:26" ht="15.75" customHeight="1" x14ac:dyDescent="0.2">
      <c r="A1" s="143" t="s">
        <v>106</v>
      </c>
      <c r="B1" s="143"/>
      <c r="C1" s="143"/>
      <c r="D1" s="143"/>
      <c r="E1" s="143"/>
      <c r="F1" s="143"/>
      <c r="G1" s="143"/>
      <c r="H1" s="143"/>
      <c r="I1" s="143"/>
      <c r="J1" s="143"/>
      <c r="K1" s="143"/>
      <c r="M1" s="221" t="s">
        <v>22</v>
      </c>
      <c r="N1" s="221"/>
      <c r="O1" s="221"/>
      <c r="P1" s="221"/>
      <c r="Q1" s="221"/>
      <c r="R1" s="221"/>
      <c r="S1" s="221"/>
      <c r="T1" s="221"/>
    </row>
    <row r="2" spans="1:26" ht="6.75" customHeight="1" x14ac:dyDescent="0.2">
      <c r="A2" s="143"/>
      <c r="B2" s="143"/>
      <c r="C2" s="143"/>
      <c r="D2" s="143"/>
      <c r="E2" s="143"/>
      <c r="F2" s="143"/>
      <c r="G2" s="143"/>
      <c r="H2" s="143"/>
      <c r="I2" s="143"/>
      <c r="J2" s="143"/>
      <c r="K2" s="143"/>
    </row>
    <row r="3" spans="1:26" ht="18" customHeight="1" x14ac:dyDescent="0.2">
      <c r="A3" s="216" t="s">
        <v>129</v>
      </c>
      <c r="B3" s="216"/>
      <c r="C3" s="216"/>
      <c r="D3" s="216"/>
      <c r="E3" s="216"/>
      <c r="F3" s="216"/>
      <c r="G3" s="216"/>
      <c r="H3" s="216"/>
      <c r="I3" s="216"/>
      <c r="J3" s="216"/>
      <c r="K3" s="216"/>
      <c r="M3" s="226"/>
      <c r="N3" s="227"/>
      <c r="O3" s="213" t="s">
        <v>38</v>
      </c>
      <c r="P3" s="214"/>
      <c r="Q3" s="215"/>
      <c r="R3" s="213" t="s">
        <v>39</v>
      </c>
      <c r="S3" s="214"/>
      <c r="T3" s="215"/>
      <c r="U3" s="118" t="str">
        <f>IF(O4&gt;=22,"Corect","Trebuie alocate cel puțin 22 de ore pe săptămână")</f>
        <v>Corect</v>
      </c>
      <c r="V3" s="119"/>
      <c r="W3" s="119"/>
      <c r="X3" s="119"/>
      <c r="Y3" s="120" t="s">
        <v>142</v>
      </c>
      <c r="Z3" s="120"/>
    </row>
    <row r="4" spans="1:26" ht="17.25" customHeight="1" x14ac:dyDescent="0.2">
      <c r="A4" s="216" t="s">
        <v>144</v>
      </c>
      <c r="B4" s="216"/>
      <c r="C4" s="216"/>
      <c r="D4" s="216"/>
      <c r="E4" s="216"/>
      <c r="F4" s="216"/>
      <c r="G4" s="216"/>
      <c r="H4" s="216"/>
      <c r="I4" s="216"/>
      <c r="J4" s="216"/>
      <c r="K4" s="216"/>
      <c r="M4" s="81" t="s">
        <v>15</v>
      </c>
      <c r="N4" s="83"/>
      <c r="O4" s="234">
        <v>24</v>
      </c>
      <c r="P4" s="235"/>
      <c r="Q4" s="236"/>
      <c r="R4" s="234">
        <v>23</v>
      </c>
      <c r="S4" s="235"/>
      <c r="T4" s="236"/>
      <c r="U4" s="118" t="str">
        <f>IF(R4&gt;=22,"Corect","Trebuie alocate cel puțin 22 de ore pe săptămână")</f>
        <v>Corect</v>
      </c>
      <c r="V4" s="119"/>
      <c r="W4" s="119"/>
      <c r="X4" s="119"/>
      <c r="Y4" s="120"/>
      <c r="Z4" s="120"/>
    </row>
    <row r="5" spans="1:26" ht="16.5" customHeight="1" x14ac:dyDescent="0.2">
      <c r="A5" s="216"/>
      <c r="B5" s="216"/>
      <c r="C5" s="216"/>
      <c r="D5" s="216"/>
      <c r="E5" s="216"/>
      <c r="F5" s="216"/>
      <c r="G5" s="216"/>
      <c r="H5" s="216"/>
      <c r="I5" s="216"/>
      <c r="J5" s="216"/>
      <c r="K5" s="216"/>
      <c r="M5" s="81" t="s">
        <v>16</v>
      </c>
      <c r="N5" s="83"/>
      <c r="O5" s="234">
        <v>22</v>
      </c>
      <c r="P5" s="235"/>
      <c r="Q5" s="236"/>
      <c r="R5" s="234">
        <v>24</v>
      </c>
      <c r="S5" s="235"/>
      <c r="T5" s="236"/>
      <c r="U5" s="118" t="str">
        <f>IF(O5&gt;=22,"Corect","Trebuie alocate cel puțin 22 de ore pe săptămână")</f>
        <v>Corect</v>
      </c>
      <c r="V5" s="119"/>
      <c r="W5" s="119"/>
      <c r="X5" s="119"/>
      <c r="Y5" s="120"/>
      <c r="Z5" s="120"/>
    </row>
    <row r="6" spans="1:26" ht="15" customHeight="1" x14ac:dyDescent="0.2">
      <c r="A6" s="240" t="s">
        <v>145</v>
      </c>
      <c r="B6" s="240"/>
      <c r="C6" s="240"/>
      <c r="D6" s="240"/>
      <c r="E6" s="240"/>
      <c r="F6" s="240"/>
      <c r="G6" s="240"/>
      <c r="H6" s="240"/>
      <c r="I6" s="240"/>
      <c r="J6" s="240"/>
      <c r="K6" s="240"/>
      <c r="M6" s="81" t="s">
        <v>17</v>
      </c>
      <c r="N6" s="83"/>
      <c r="O6" s="234">
        <v>22</v>
      </c>
      <c r="P6" s="235"/>
      <c r="Q6" s="236"/>
      <c r="R6" s="234">
        <v>24</v>
      </c>
      <c r="S6" s="235"/>
      <c r="T6" s="236"/>
      <c r="U6" s="118" t="str">
        <f>IF(R5&gt;=22,"Corect","Trebuie alocate cel puțin 22 de ore pe săptămână")</f>
        <v>Corect</v>
      </c>
      <c r="V6" s="119"/>
      <c r="W6" s="119"/>
      <c r="X6" s="119"/>
      <c r="Y6" s="120"/>
      <c r="Z6" s="120"/>
    </row>
    <row r="7" spans="1:26" ht="18" customHeight="1" x14ac:dyDescent="0.2">
      <c r="A7" s="241" t="s">
        <v>146</v>
      </c>
      <c r="B7" s="241"/>
      <c r="C7" s="241"/>
      <c r="D7" s="241"/>
      <c r="E7" s="241"/>
      <c r="F7" s="241"/>
      <c r="G7" s="241"/>
      <c r="H7" s="241"/>
      <c r="I7" s="241"/>
      <c r="J7" s="241"/>
      <c r="K7" s="241"/>
      <c r="U7" s="118" t="str">
        <f>IF(O6&gt;=22,"Corect","Trebuie alocate cel puțin 22 de ore pe săptămână")</f>
        <v>Corect</v>
      </c>
      <c r="V7" s="119"/>
      <c r="W7" s="119"/>
      <c r="X7" s="119"/>
      <c r="Y7" s="120"/>
      <c r="Z7" s="120"/>
    </row>
    <row r="8" spans="1:26" ht="18.75" customHeight="1" x14ac:dyDescent="0.2">
      <c r="A8" s="225" t="s">
        <v>147</v>
      </c>
      <c r="B8" s="225"/>
      <c r="C8" s="225"/>
      <c r="D8" s="225"/>
      <c r="E8" s="225"/>
      <c r="F8" s="225"/>
      <c r="G8" s="225"/>
      <c r="H8" s="225"/>
      <c r="I8" s="225"/>
      <c r="J8" s="225"/>
      <c r="K8" s="225"/>
      <c r="M8" s="242" t="s">
        <v>100</v>
      </c>
      <c r="N8" s="242"/>
      <c r="O8" s="242"/>
      <c r="P8" s="242"/>
      <c r="Q8" s="242"/>
      <c r="R8" s="242"/>
      <c r="S8" s="242"/>
      <c r="T8" s="242"/>
      <c r="U8" s="118" t="str">
        <f>IF(R6&gt;=22,"Corect","Trebuie alocate cel puțin 22 de ore pe săptămână")</f>
        <v>Corect</v>
      </c>
      <c r="V8" s="119"/>
      <c r="W8" s="119"/>
      <c r="X8" s="119"/>
      <c r="Y8" s="120"/>
      <c r="Z8" s="120"/>
    </row>
    <row r="9" spans="1:26" ht="15" customHeight="1" x14ac:dyDescent="0.2">
      <c r="A9" s="225" t="s">
        <v>148</v>
      </c>
      <c r="B9" s="225"/>
      <c r="C9" s="225"/>
      <c r="D9" s="225"/>
      <c r="E9" s="225"/>
      <c r="F9" s="225"/>
      <c r="G9" s="225"/>
      <c r="H9" s="225"/>
      <c r="I9" s="225"/>
      <c r="J9" s="225"/>
      <c r="K9" s="225"/>
      <c r="M9" s="242"/>
      <c r="N9" s="242"/>
      <c r="O9" s="242"/>
      <c r="P9" s="242"/>
      <c r="Q9" s="242"/>
      <c r="R9" s="242"/>
      <c r="S9" s="242"/>
      <c r="T9" s="242"/>
    </row>
    <row r="10" spans="1:26" ht="16.5" customHeight="1" x14ac:dyDescent="0.2">
      <c r="A10" s="225" t="s">
        <v>19</v>
      </c>
      <c r="B10" s="225"/>
      <c r="C10" s="225"/>
      <c r="D10" s="225"/>
      <c r="E10" s="225"/>
      <c r="F10" s="225"/>
      <c r="G10" s="225"/>
      <c r="H10" s="225"/>
      <c r="I10" s="225"/>
      <c r="J10" s="225"/>
      <c r="K10" s="225"/>
      <c r="M10" s="242"/>
      <c r="N10" s="242"/>
      <c r="O10" s="242"/>
      <c r="P10" s="242"/>
      <c r="Q10" s="242"/>
      <c r="R10" s="242"/>
      <c r="S10" s="242"/>
      <c r="T10" s="242"/>
      <c r="U10" s="136" t="s">
        <v>132</v>
      </c>
      <c r="V10" s="136"/>
      <c r="W10" s="136"/>
      <c r="X10" s="136"/>
      <c r="Y10" s="136"/>
      <c r="Z10" s="136"/>
    </row>
    <row r="11" spans="1:26" x14ac:dyDescent="0.2">
      <c r="A11" s="225" t="s">
        <v>20</v>
      </c>
      <c r="B11" s="225"/>
      <c r="C11" s="225"/>
      <c r="D11" s="225"/>
      <c r="E11" s="225"/>
      <c r="F11" s="225"/>
      <c r="G11" s="225"/>
      <c r="H11" s="225"/>
      <c r="I11" s="225"/>
      <c r="J11" s="225"/>
      <c r="K11" s="225"/>
      <c r="M11" s="242"/>
      <c r="N11" s="242"/>
      <c r="O11" s="242"/>
      <c r="P11" s="242"/>
      <c r="Q11" s="242"/>
      <c r="R11" s="242"/>
      <c r="S11" s="242"/>
      <c r="T11" s="242"/>
      <c r="U11" s="136"/>
      <c r="V11" s="136"/>
      <c r="W11" s="136"/>
      <c r="X11" s="136"/>
      <c r="Y11" s="136"/>
      <c r="Z11" s="136"/>
    </row>
    <row r="12" spans="1:26" ht="10.5" customHeight="1" x14ac:dyDescent="0.2">
      <c r="A12" s="225"/>
      <c r="B12" s="225"/>
      <c r="C12" s="225"/>
      <c r="D12" s="225"/>
      <c r="E12" s="225"/>
      <c r="F12" s="225"/>
      <c r="G12" s="225"/>
      <c r="H12" s="225"/>
      <c r="I12" s="225"/>
      <c r="J12" s="225"/>
      <c r="K12" s="225"/>
      <c r="M12" s="2"/>
      <c r="N12" s="2"/>
      <c r="O12" s="2"/>
      <c r="P12" s="2"/>
      <c r="Q12" s="2"/>
      <c r="R12" s="2"/>
      <c r="U12" s="136"/>
      <c r="V12" s="136"/>
      <c r="W12" s="136"/>
      <c r="X12" s="136"/>
      <c r="Y12" s="136"/>
      <c r="Z12" s="136"/>
    </row>
    <row r="13" spans="1:26" x14ac:dyDescent="0.2">
      <c r="A13" s="237" t="s">
        <v>0</v>
      </c>
      <c r="B13" s="237"/>
      <c r="C13" s="237"/>
      <c r="D13" s="237"/>
      <c r="E13" s="237"/>
      <c r="F13" s="237"/>
      <c r="G13" s="237"/>
      <c r="H13" s="237"/>
      <c r="I13" s="237"/>
      <c r="J13" s="237"/>
      <c r="K13" s="237"/>
      <c r="M13" s="273" t="s">
        <v>23</v>
      </c>
      <c r="N13" s="273"/>
      <c r="O13" s="273"/>
      <c r="P13" s="273"/>
      <c r="Q13" s="273"/>
      <c r="R13" s="273"/>
      <c r="S13" s="273"/>
      <c r="T13" s="273"/>
    </row>
    <row r="14" spans="1:26" x14ac:dyDescent="0.2">
      <c r="A14" s="237" t="s">
        <v>1</v>
      </c>
      <c r="B14" s="237"/>
      <c r="C14" s="237"/>
      <c r="D14" s="237"/>
      <c r="E14" s="237"/>
      <c r="F14" s="237"/>
      <c r="G14" s="237"/>
      <c r="H14" s="237"/>
      <c r="I14" s="237"/>
      <c r="J14" s="237"/>
      <c r="K14" s="237"/>
      <c r="M14" s="222" t="s">
        <v>280</v>
      </c>
      <c r="N14" s="222"/>
      <c r="O14" s="222"/>
      <c r="P14" s="222"/>
      <c r="Q14" s="222"/>
      <c r="R14" s="222"/>
      <c r="S14" s="222"/>
      <c r="T14" s="222"/>
      <c r="U14" s="76"/>
      <c r="V14" s="76"/>
      <c r="W14" s="76"/>
      <c r="X14" s="76"/>
    </row>
    <row r="15" spans="1:26" ht="15" customHeight="1" x14ac:dyDescent="0.2">
      <c r="A15" s="225" t="s">
        <v>278</v>
      </c>
      <c r="B15" s="225"/>
      <c r="C15" s="225"/>
      <c r="D15" s="225"/>
      <c r="E15" s="225"/>
      <c r="F15" s="225"/>
      <c r="G15" s="225"/>
      <c r="H15" s="225"/>
      <c r="I15" s="225"/>
      <c r="J15" s="225"/>
      <c r="K15" s="225"/>
      <c r="M15" s="222" t="s">
        <v>281</v>
      </c>
      <c r="N15" s="222"/>
      <c r="O15" s="222"/>
      <c r="P15" s="222"/>
      <c r="Q15" s="222"/>
      <c r="R15" s="222"/>
      <c r="S15" s="222"/>
      <c r="T15" s="222"/>
      <c r="U15" s="122" t="s">
        <v>138</v>
      </c>
      <c r="V15" s="122"/>
      <c r="W15" s="122"/>
      <c r="X15" s="122"/>
      <c r="Y15" s="122"/>
      <c r="Z15" s="122"/>
    </row>
    <row r="16" spans="1:26" ht="15" customHeight="1" x14ac:dyDescent="0.2">
      <c r="A16" s="238" t="s">
        <v>276</v>
      </c>
      <c r="B16" s="239"/>
      <c r="C16" s="239"/>
      <c r="D16" s="239"/>
      <c r="E16" s="239"/>
      <c r="F16" s="239"/>
      <c r="G16" s="239"/>
      <c r="H16" s="239"/>
      <c r="I16" s="239"/>
      <c r="J16" s="239"/>
      <c r="K16" s="239"/>
      <c r="M16" s="222" t="s">
        <v>282</v>
      </c>
      <c r="N16" s="222"/>
      <c r="O16" s="222"/>
      <c r="P16" s="222"/>
      <c r="Q16" s="222"/>
      <c r="R16" s="222"/>
      <c r="S16" s="222"/>
      <c r="T16" s="222"/>
      <c r="U16" s="122"/>
      <c r="V16" s="122"/>
      <c r="W16" s="122"/>
      <c r="X16" s="122"/>
      <c r="Y16" s="122"/>
      <c r="Z16" s="122"/>
    </row>
    <row r="17" spans="1:26" ht="15" customHeight="1" x14ac:dyDescent="0.2">
      <c r="A17" s="225" t="s">
        <v>277</v>
      </c>
      <c r="B17" s="225"/>
      <c r="C17" s="225"/>
      <c r="D17" s="225"/>
      <c r="E17" s="225"/>
      <c r="F17" s="225"/>
      <c r="G17" s="225"/>
      <c r="H17" s="225"/>
      <c r="I17" s="225"/>
      <c r="J17" s="225"/>
      <c r="K17" s="225"/>
      <c r="M17" s="272" t="s">
        <v>283</v>
      </c>
      <c r="N17" s="272"/>
      <c r="O17" s="272"/>
      <c r="P17" s="272"/>
      <c r="Q17" s="272"/>
      <c r="R17" s="272"/>
      <c r="S17" s="272"/>
      <c r="T17" s="272"/>
      <c r="U17" s="122"/>
      <c r="V17" s="122"/>
      <c r="W17" s="122"/>
      <c r="X17" s="122"/>
      <c r="Y17" s="122"/>
      <c r="Z17" s="122"/>
    </row>
    <row r="18" spans="1:26" ht="14.25" customHeight="1" x14ac:dyDescent="0.2">
      <c r="A18" s="225" t="s">
        <v>81</v>
      </c>
      <c r="B18" s="225"/>
      <c r="C18" s="225"/>
      <c r="D18" s="225"/>
      <c r="E18" s="225"/>
      <c r="F18" s="225"/>
      <c r="G18" s="225"/>
      <c r="H18" s="225"/>
      <c r="I18" s="225"/>
      <c r="J18" s="225"/>
      <c r="K18" s="225"/>
      <c r="M18" s="220"/>
      <c r="N18" s="220"/>
      <c r="O18" s="220"/>
      <c r="P18" s="220"/>
      <c r="Q18" s="220"/>
      <c r="R18" s="220"/>
      <c r="S18" s="220"/>
      <c r="T18" s="220"/>
      <c r="U18" s="122"/>
      <c r="V18" s="122"/>
      <c r="W18" s="122"/>
      <c r="X18" s="122"/>
      <c r="Y18" s="122"/>
      <c r="Z18" s="122"/>
    </row>
    <row r="19" spans="1:26" ht="15" customHeight="1" x14ac:dyDescent="0.2">
      <c r="A19" s="225" t="s">
        <v>137</v>
      </c>
      <c r="B19" s="225"/>
      <c r="C19" s="225"/>
      <c r="D19" s="225"/>
      <c r="E19" s="225"/>
      <c r="F19" s="225"/>
      <c r="G19" s="225"/>
      <c r="H19" s="225"/>
      <c r="I19" s="225"/>
      <c r="J19" s="225"/>
      <c r="K19" s="225"/>
      <c r="M19" s="220"/>
      <c r="N19" s="220"/>
      <c r="O19" s="220"/>
      <c r="P19" s="220"/>
      <c r="Q19" s="220"/>
      <c r="R19" s="220"/>
      <c r="S19" s="220"/>
      <c r="T19" s="220"/>
      <c r="U19" s="122"/>
      <c r="V19" s="122"/>
      <c r="W19" s="122"/>
      <c r="X19" s="122"/>
      <c r="Y19" s="122"/>
      <c r="Z19" s="122"/>
    </row>
    <row r="20" spans="1:26" s="54" customFormat="1" ht="15" customHeight="1" x14ac:dyDescent="0.2">
      <c r="A20" s="225" t="s">
        <v>2</v>
      </c>
      <c r="B20" s="225"/>
      <c r="C20" s="225"/>
      <c r="D20" s="225"/>
      <c r="E20" s="225"/>
      <c r="F20" s="225"/>
      <c r="G20" s="225"/>
      <c r="H20" s="225"/>
      <c r="I20" s="225"/>
      <c r="J20" s="225"/>
      <c r="K20" s="225"/>
      <c r="M20" s="55"/>
      <c r="N20" s="55"/>
      <c r="O20" s="55"/>
      <c r="P20" s="55"/>
      <c r="Q20" s="55"/>
      <c r="R20" s="55"/>
      <c r="S20" s="55"/>
      <c r="T20" s="55"/>
      <c r="U20" s="122"/>
      <c r="V20" s="122"/>
      <c r="W20" s="122"/>
      <c r="X20" s="122"/>
      <c r="Y20" s="122"/>
      <c r="Z20" s="122"/>
    </row>
    <row r="21" spans="1:26" s="37" customFormat="1" ht="6.75" customHeight="1" x14ac:dyDescent="0.2">
      <c r="A21" s="36"/>
      <c r="B21" s="36"/>
      <c r="C21" s="36"/>
      <c r="D21" s="36"/>
      <c r="E21" s="36"/>
      <c r="F21" s="36"/>
      <c r="G21" s="36"/>
      <c r="H21" s="36"/>
      <c r="I21" s="36"/>
      <c r="J21" s="36"/>
      <c r="K21" s="36"/>
      <c r="M21" s="35"/>
      <c r="N21" s="35"/>
      <c r="O21" s="35"/>
      <c r="P21" s="35"/>
      <c r="Q21" s="35"/>
      <c r="R21" s="35"/>
      <c r="S21" s="35"/>
      <c r="T21" s="35"/>
      <c r="U21" s="122"/>
      <c r="V21" s="122"/>
      <c r="W21" s="122"/>
      <c r="X21" s="122"/>
      <c r="Y21" s="122"/>
      <c r="Z21" s="122"/>
    </row>
    <row r="22" spans="1:26" ht="7.5" customHeight="1" x14ac:dyDescent="0.2">
      <c r="A22" s="241" t="s">
        <v>82</v>
      </c>
      <c r="B22" s="241"/>
      <c r="C22" s="241"/>
      <c r="D22" s="241"/>
      <c r="E22" s="241"/>
      <c r="F22" s="241"/>
      <c r="G22" s="241"/>
      <c r="H22" s="241"/>
      <c r="I22" s="241"/>
      <c r="J22" s="241"/>
      <c r="K22" s="241"/>
      <c r="M22" s="2"/>
      <c r="N22" s="2"/>
      <c r="O22" s="2"/>
      <c r="P22" s="2"/>
      <c r="Q22" s="2"/>
      <c r="R22" s="2"/>
      <c r="U22" s="122"/>
      <c r="V22" s="122"/>
      <c r="W22" s="122"/>
      <c r="X22" s="122"/>
      <c r="Y22" s="122"/>
      <c r="Z22" s="122"/>
    </row>
    <row r="23" spans="1:26" ht="15" customHeight="1" x14ac:dyDescent="0.2">
      <c r="A23" s="241"/>
      <c r="B23" s="241"/>
      <c r="C23" s="241"/>
      <c r="D23" s="241"/>
      <c r="E23" s="241"/>
      <c r="F23" s="241"/>
      <c r="G23" s="241"/>
      <c r="H23" s="241"/>
      <c r="I23" s="241"/>
      <c r="J23" s="241"/>
      <c r="K23" s="241"/>
      <c r="M23" s="242" t="s">
        <v>130</v>
      </c>
      <c r="N23" s="242"/>
      <c r="O23" s="242"/>
      <c r="P23" s="242"/>
      <c r="Q23" s="242"/>
      <c r="R23" s="242"/>
      <c r="S23" s="242"/>
      <c r="T23" s="242"/>
      <c r="U23" s="122"/>
      <c r="V23" s="122"/>
      <c r="W23" s="122"/>
      <c r="X23" s="122"/>
      <c r="Y23" s="122"/>
      <c r="Z23" s="122"/>
    </row>
    <row r="24" spans="1:26" ht="15" customHeight="1" x14ac:dyDescent="0.2">
      <c r="A24" s="241"/>
      <c r="B24" s="241"/>
      <c r="C24" s="241"/>
      <c r="D24" s="241"/>
      <c r="E24" s="241"/>
      <c r="F24" s="241"/>
      <c r="G24" s="241"/>
      <c r="H24" s="241"/>
      <c r="I24" s="241"/>
      <c r="J24" s="241"/>
      <c r="K24" s="241"/>
      <c r="M24" s="242"/>
      <c r="N24" s="242"/>
      <c r="O24" s="242"/>
      <c r="P24" s="242"/>
      <c r="Q24" s="242"/>
      <c r="R24" s="242"/>
      <c r="S24" s="242"/>
      <c r="T24" s="242"/>
      <c r="U24" s="122"/>
      <c r="V24" s="122"/>
      <c r="W24" s="122"/>
      <c r="X24" s="122"/>
      <c r="Y24" s="122"/>
      <c r="Z24" s="122"/>
    </row>
    <row r="25" spans="1:26" ht="17.25" customHeight="1" x14ac:dyDescent="0.2">
      <c r="A25" s="241"/>
      <c r="B25" s="241"/>
      <c r="C25" s="241"/>
      <c r="D25" s="241"/>
      <c r="E25" s="241"/>
      <c r="F25" s="241"/>
      <c r="G25" s="241"/>
      <c r="H25" s="241"/>
      <c r="I25" s="241"/>
      <c r="J25" s="241"/>
      <c r="K25" s="241"/>
      <c r="M25" s="242"/>
      <c r="N25" s="242"/>
      <c r="O25" s="242"/>
      <c r="P25" s="242"/>
      <c r="Q25" s="242"/>
      <c r="R25" s="242"/>
      <c r="S25" s="242"/>
      <c r="T25" s="242"/>
      <c r="U25" s="122"/>
      <c r="V25" s="122"/>
      <c r="W25" s="122"/>
      <c r="X25" s="122"/>
      <c r="Y25" s="122"/>
      <c r="Z25" s="122"/>
    </row>
    <row r="26" spans="1:26" ht="6" customHeight="1" x14ac:dyDescent="0.2">
      <c r="A26" s="2"/>
      <c r="B26" s="2"/>
      <c r="C26" s="2"/>
      <c r="D26" s="2"/>
      <c r="E26" s="2"/>
      <c r="F26" s="2"/>
      <c r="G26" s="2"/>
      <c r="H26" s="2"/>
      <c r="I26" s="2"/>
      <c r="J26" s="2"/>
      <c r="K26" s="2"/>
      <c r="M26" s="3"/>
      <c r="N26" s="3"/>
      <c r="O26" s="3"/>
      <c r="P26" s="3"/>
      <c r="Q26" s="3"/>
      <c r="R26" s="3"/>
      <c r="U26" s="122"/>
      <c r="V26" s="122"/>
      <c r="W26" s="122"/>
      <c r="X26" s="122"/>
      <c r="Y26" s="122"/>
      <c r="Z26" s="122"/>
    </row>
    <row r="27" spans="1:26" x14ac:dyDescent="0.2">
      <c r="A27" s="145" t="s">
        <v>18</v>
      </c>
      <c r="B27" s="145"/>
      <c r="C27" s="145"/>
      <c r="D27" s="145"/>
      <c r="E27" s="145"/>
      <c r="F27" s="145"/>
      <c r="G27" s="145"/>
      <c r="M27" s="243" t="s">
        <v>275</v>
      </c>
      <c r="N27" s="243"/>
      <c r="O27" s="243"/>
      <c r="P27" s="243"/>
      <c r="Q27" s="243"/>
      <c r="R27" s="243"/>
      <c r="S27" s="243"/>
      <c r="T27" s="243"/>
      <c r="U27" s="122"/>
      <c r="V27" s="122"/>
      <c r="W27" s="122"/>
      <c r="X27" s="122"/>
      <c r="Y27" s="122"/>
      <c r="Z27" s="122"/>
    </row>
    <row r="28" spans="1:26" ht="26.25" customHeight="1" x14ac:dyDescent="0.2">
      <c r="A28" s="4"/>
      <c r="B28" s="213" t="s">
        <v>3</v>
      </c>
      <c r="C28" s="215"/>
      <c r="D28" s="213" t="s">
        <v>4</v>
      </c>
      <c r="E28" s="214"/>
      <c r="F28" s="215"/>
      <c r="G28" s="187" t="s">
        <v>21</v>
      </c>
      <c r="H28" s="187" t="s">
        <v>11</v>
      </c>
      <c r="I28" s="213" t="s">
        <v>5</v>
      </c>
      <c r="J28" s="214"/>
      <c r="K28" s="215"/>
      <c r="M28" s="243"/>
      <c r="N28" s="243"/>
      <c r="O28" s="243"/>
      <c r="P28" s="243"/>
      <c r="Q28" s="243"/>
      <c r="R28" s="243"/>
      <c r="S28" s="243"/>
      <c r="T28" s="243"/>
    </row>
    <row r="29" spans="1:26" ht="14.25" customHeight="1" x14ac:dyDescent="0.2">
      <c r="A29" s="4"/>
      <c r="B29" s="50" t="s">
        <v>6</v>
      </c>
      <c r="C29" s="50" t="s">
        <v>7</v>
      </c>
      <c r="D29" s="50" t="s">
        <v>8</v>
      </c>
      <c r="E29" s="50" t="s">
        <v>9</v>
      </c>
      <c r="F29" s="50" t="s">
        <v>10</v>
      </c>
      <c r="G29" s="188"/>
      <c r="H29" s="188"/>
      <c r="I29" s="50" t="s">
        <v>12</v>
      </c>
      <c r="J29" s="50" t="s">
        <v>13</v>
      </c>
      <c r="K29" s="50" t="s">
        <v>14</v>
      </c>
      <c r="M29" s="243"/>
      <c r="N29" s="243"/>
      <c r="O29" s="243"/>
      <c r="P29" s="243"/>
      <c r="Q29" s="243"/>
      <c r="R29" s="243"/>
      <c r="S29" s="243"/>
      <c r="T29" s="243"/>
    </row>
    <row r="30" spans="1:26" ht="17.25" customHeight="1" x14ac:dyDescent="0.2">
      <c r="A30" s="52" t="s">
        <v>15</v>
      </c>
      <c r="B30" s="51">
        <v>14</v>
      </c>
      <c r="C30" s="51">
        <v>14</v>
      </c>
      <c r="D30" s="22">
        <v>3</v>
      </c>
      <c r="E30" s="22">
        <v>3</v>
      </c>
      <c r="F30" s="22">
        <v>2</v>
      </c>
      <c r="G30" s="22"/>
      <c r="H30" s="31" t="s">
        <v>267</v>
      </c>
      <c r="I30" s="22">
        <v>2</v>
      </c>
      <c r="J30" s="22">
        <v>1</v>
      </c>
      <c r="K30" s="22">
        <v>13</v>
      </c>
      <c r="L30" s="32"/>
      <c r="M30" s="243"/>
      <c r="N30" s="243"/>
      <c r="O30" s="243"/>
      <c r="P30" s="243"/>
      <c r="Q30" s="243"/>
      <c r="R30" s="243"/>
      <c r="S30" s="243"/>
      <c r="T30" s="243"/>
      <c r="U30" s="125" t="str">
        <f t="shared" ref="U30" si="0">IF(SUM(B30:K30)=52,"Corect","Suma trebuie să fie 52")</f>
        <v>Corect</v>
      </c>
      <c r="V30" s="125"/>
    </row>
    <row r="31" spans="1:26" ht="15" customHeight="1" x14ac:dyDescent="0.2">
      <c r="A31" s="52" t="s">
        <v>16</v>
      </c>
      <c r="B31" s="51">
        <v>14</v>
      </c>
      <c r="C31" s="51">
        <v>14</v>
      </c>
      <c r="D31" s="22">
        <v>3</v>
      </c>
      <c r="E31" s="22">
        <v>3</v>
      </c>
      <c r="F31" s="22">
        <v>2</v>
      </c>
      <c r="G31" s="22"/>
      <c r="H31" s="31" t="s">
        <v>267</v>
      </c>
      <c r="I31" s="22">
        <v>2</v>
      </c>
      <c r="J31" s="22">
        <v>1</v>
      </c>
      <c r="K31" s="22">
        <v>13</v>
      </c>
      <c r="M31" s="243"/>
      <c r="N31" s="243"/>
      <c r="O31" s="243"/>
      <c r="P31" s="243"/>
      <c r="Q31" s="243"/>
      <c r="R31" s="243"/>
      <c r="S31" s="243"/>
      <c r="T31" s="243"/>
      <c r="U31" s="125" t="str">
        <f t="shared" ref="U31:U32" si="1">IF(SUM(B31:K31)=52,"Corect","Suma trebuie să fie 52")</f>
        <v>Corect</v>
      </c>
      <c r="V31" s="125"/>
    </row>
    <row r="32" spans="1:26" ht="15.75" customHeight="1" x14ac:dyDescent="0.2">
      <c r="A32" s="53" t="s">
        <v>17</v>
      </c>
      <c r="B32" s="51">
        <v>14</v>
      </c>
      <c r="C32" s="51">
        <v>12</v>
      </c>
      <c r="D32" s="22">
        <v>3</v>
      </c>
      <c r="E32" s="22">
        <v>5</v>
      </c>
      <c r="F32" s="22">
        <v>2</v>
      </c>
      <c r="G32" s="22"/>
      <c r="H32" s="31" t="s">
        <v>267</v>
      </c>
      <c r="I32" s="22">
        <v>2</v>
      </c>
      <c r="J32" s="22">
        <v>1</v>
      </c>
      <c r="K32" s="22">
        <v>13</v>
      </c>
      <c r="M32" s="243"/>
      <c r="N32" s="243"/>
      <c r="O32" s="243"/>
      <c r="P32" s="243"/>
      <c r="Q32" s="243"/>
      <c r="R32" s="243"/>
      <c r="S32" s="243"/>
      <c r="T32" s="243"/>
      <c r="U32" s="125" t="str">
        <f t="shared" si="1"/>
        <v>Corect</v>
      </c>
      <c r="V32" s="125"/>
    </row>
    <row r="33" spans="1:25" ht="21" customHeight="1" x14ac:dyDescent="0.2">
      <c r="A33" s="6"/>
      <c r="B33" s="6"/>
      <c r="C33" s="6"/>
      <c r="D33" s="6"/>
      <c r="E33" s="6"/>
      <c r="F33" s="6"/>
      <c r="G33" s="6"/>
      <c r="M33" s="243"/>
      <c r="N33" s="243"/>
      <c r="O33" s="243"/>
      <c r="P33" s="243"/>
      <c r="Q33" s="243"/>
      <c r="R33" s="243"/>
      <c r="S33" s="243"/>
      <c r="T33" s="243"/>
    </row>
    <row r="34" spans="1:25" ht="15" customHeight="1" x14ac:dyDescent="0.2">
      <c r="B34" s="2"/>
      <c r="C34" s="2"/>
      <c r="D34" s="2"/>
      <c r="E34" s="2"/>
      <c r="F34" s="2"/>
      <c r="G34" s="2"/>
      <c r="M34" s="7"/>
      <c r="N34" s="7"/>
      <c r="O34" s="7"/>
      <c r="P34" s="7"/>
      <c r="Q34" s="7"/>
      <c r="R34" s="7"/>
      <c r="S34" s="7"/>
    </row>
    <row r="35" spans="1:25" ht="16.5" customHeight="1" x14ac:dyDescent="0.2">
      <c r="A35" s="223" t="s">
        <v>24</v>
      </c>
      <c r="B35" s="224"/>
      <c r="C35" s="224"/>
      <c r="D35" s="224"/>
      <c r="E35" s="224"/>
      <c r="F35" s="224"/>
      <c r="G35" s="224"/>
      <c r="H35" s="224"/>
      <c r="I35" s="224"/>
      <c r="J35" s="224"/>
      <c r="K35" s="224"/>
      <c r="L35" s="224"/>
      <c r="M35" s="224"/>
      <c r="N35" s="224"/>
      <c r="O35" s="224"/>
      <c r="P35" s="224"/>
      <c r="Q35" s="224"/>
      <c r="R35" s="224"/>
      <c r="S35" s="224"/>
      <c r="T35" s="224"/>
    </row>
    <row r="36" spans="1:25" ht="8.25" hidden="1" customHeight="1" x14ac:dyDescent="0.2">
      <c r="N36" s="8"/>
      <c r="O36" s="9" t="s">
        <v>40</v>
      </c>
      <c r="P36" s="9" t="s">
        <v>279</v>
      </c>
      <c r="Q36" s="9" t="s">
        <v>41</v>
      </c>
      <c r="R36" s="9" t="s">
        <v>42</v>
      </c>
      <c r="S36" s="9" t="s">
        <v>63</v>
      </c>
      <c r="T36" s="9"/>
    </row>
    <row r="37" spans="1:25" ht="17.25" customHeight="1" x14ac:dyDescent="0.2">
      <c r="A37" s="144" t="s">
        <v>45</v>
      </c>
      <c r="B37" s="144"/>
      <c r="C37" s="144"/>
      <c r="D37" s="144"/>
      <c r="E37" s="144"/>
      <c r="F37" s="144"/>
      <c r="G37" s="144"/>
      <c r="H37" s="144"/>
      <c r="I37" s="144"/>
      <c r="J37" s="144"/>
      <c r="K37" s="144"/>
      <c r="L37" s="144"/>
      <c r="M37" s="144"/>
      <c r="N37" s="144"/>
      <c r="O37" s="144"/>
      <c r="P37" s="144"/>
      <c r="Q37" s="144"/>
      <c r="R37" s="144"/>
      <c r="S37" s="144"/>
      <c r="T37" s="144"/>
    </row>
    <row r="38" spans="1:25" ht="25.5" customHeight="1" x14ac:dyDescent="0.2">
      <c r="A38" s="179" t="s">
        <v>30</v>
      </c>
      <c r="B38" s="181" t="s">
        <v>29</v>
      </c>
      <c r="C38" s="182"/>
      <c r="D38" s="182"/>
      <c r="E38" s="182"/>
      <c r="F38" s="182"/>
      <c r="G38" s="182"/>
      <c r="H38" s="182"/>
      <c r="I38" s="183"/>
      <c r="J38" s="187" t="s">
        <v>43</v>
      </c>
      <c r="K38" s="217" t="s">
        <v>27</v>
      </c>
      <c r="L38" s="218"/>
      <c r="M38" s="219"/>
      <c r="N38" s="217" t="s">
        <v>44</v>
      </c>
      <c r="O38" s="228"/>
      <c r="P38" s="229"/>
      <c r="Q38" s="217" t="s">
        <v>26</v>
      </c>
      <c r="R38" s="218"/>
      <c r="S38" s="219"/>
      <c r="T38" s="233" t="s">
        <v>25</v>
      </c>
    </row>
    <row r="39" spans="1:25" ht="13.5" customHeight="1" x14ac:dyDescent="0.2">
      <c r="A39" s="180"/>
      <c r="B39" s="184"/>
      <c r="C39" s="185"/>
      <c r="D39" s="185"/>
      <c r="E39" s="185"/>
      <c r="F39" s="185"/>
      <c r="G39" s="185"/>
      <c r="H39" s="185"/>
      <c r="I39" s="186"/>
      <c r="J39" s="188"/>
      <c r="K39" s="5" t="s">
        <v>31</v>
      </c>
      <c r="L39" s="5" t="s">
        <v>32</v>
      </c>
      <c r="M39" s="5" t="s">
        <v>33</v>
      </c>
      <c r="N39" s="5" t="s">
        <v>37</v>
      </c>
      <c r="O39" s="5" t="s">
        <v>8</v>
      </c>
      <c r="P39" s="5" t="s">
        <v>34</v>
      </c>
      <c r="Q39" s="5" t="s">
        <v>35</v>
      </c>
      <c r="R39" s="5" t="s">
        <v>31</v>
      </c>
      <c r="S39" s="5" t="s">
        <v>36</v>
      </c>
      <c r="T39" s="188"/>
    </row>
    <row r="40" spans="1:25" x14ac:dyDescent="0.2">
      <c r="A40" s="30" t="s">
        <v>150</v>
      </c>
      <c r="B40" s="210" t="s">
        <v>149</v>
      </c>
      <c r="C40" s="211"/>
      <c r="D40" s="211"/>
      <c r="E40" s="211"/>
      <c r="F40" s="211"/>
      <c r="G40" s="211"/>
      <c r="H40" s="211"/>
      <c r="I40" s="212"/>
      <c r="J40" s="10">
        <v>6</v>
      </c>
      <c r="K40" s="10">
        <v>2</v>
      </c>
      <c r="L40" s="10">
        <v>2</v>
      </c>
      <c r="M40" s="10">
        <v>0</v>
      </c>
      <c r="N40" s="16">
        <f>K40+L40+M40</f>
        <v>4</v>
      </c>
      <c r="O40" s="17">
        <f>P40-N40</f>
        <v>7</v>
      </c>
      <c r="P40" s="17">
        <f>ROUND(PRODUCT(J40,25)/14,0)</f>
        <v>11</v>
      </c>
      <c r="Q40" s="21" t="s">
        <v>35</v>
      </c>
      <c r="R40" s="10"/>
      <c r="S40" s="22"/>
      <c r="T40" s="10" t="s">
        <v>40</v>
      </c>
    </row>
    <row r="41" spans="1:25" x14ac:dyDescent="0.2">
      <c r="A41" s="27" t="s">
        <v>151</v>
      </c>
      <c r="B41" s="210" t="s">
        <v>152</v>
      </c>
      <c r="C41" s="211"/>
      <c r="D41" s="211"/>
      <c r="E41" s="211"/>
      <c r="F41" s="211"/>
      <c r="G41" s="211"/>
      <c r="H41" s="211"/>
      <c r="I41" s="212"/>
      <c r="J41" s="10">
        <v>6</v>
      </c>
      <c r="K41" s="10">
        <v>2</v>
      </c>
      <c r="L41" s="10">
        <v>2</v>
      </c>
      <c r="M41" s="10">
        <v>0</v>
      </c>
      <c r="N41" s="16">
        <f t="shared" ref="N41:N46" si="2">K41+L41+M41</f>
        <v>4</v>
      </c>
      <c r="O41" s="17">
        <f t="shared" ref="O41:O46" si="3">P41-N41</f>
        <v>7</v>
      </c>
      <c r="P41" s="17">
        <f t="shared" ref="P41:P45" si="4">ROUND(PRODUCT(J41,25)/14,0)</f>
        <v>11</v>
      </c>
      <c r="Q41" s="21" t="s">
        <v>35</v>
      </c>
      <c r="R41" s="10"/>
      <c r="S41" s="22"/>
      <c r="T41" s="10" t="s">
        <v>40</v>
      </c>
      <c r="U41" s="132"/>
      <c r="V41" s="133"/>
      <c r="W41" s="133"/>
      <c r="X41" s="133"/>
      <c r="Y41" s="133"/>
    </row>
    <row r="42" spans="1:25" x14ac:dyDescent="0.2">
      <c r="A42" s="27" t="s">
        <v>153</v>
      </c>
      <c r="B42" s="210" t="s">
        <v>154</v>
      </c>
      <c r="C42" s="211"/>
      <c r="D42" s="211"/>
      <c r="E42" s="211"/>
      <c r="F42" s="211"/>
      <c r="G42" s="211"/>
      <c r="H42" s="211"/>
      <c r="I42" s="212"/>
      <c r="J42" s="10">
        <v>5</v>
      </c>
      <c r="K42" s="10">
        <v>2</v>
      </c>
      <c r="L42" s="10">
        <v>2</v>
      </c>
      <c r="M42" s="10">
        <v>0</v>
      </c>
      <c r="N42" s="16">
        <f t="shared" si="2"/>
        <v>4</v>
      </c>
      <c r="O42" s="17">
        <f t="shared" si="3"/>
        <v>5</v>
      </c>
      <c r="P42" s="17">
        <f t="shared" si="4"/>
        <v>9</v>
      </c>
      <c r="Q42" s="21" t="s">
        <v>35</v>
      </c>
      <c r="R42" s="10"/>
      <c r="S42" s="22"/>
      <c r="T42" s="10" t="s">
        <v>40</v>
      </c>
      <c r="U42" s="132"/>
      <c r="V42" s="133"/>
      <c r="W42" s="133"/>
      <c r="X42" s="133"/>
      <c r="Y42" s="133"/>
    </row>
    <row r="43" spans="1:25" x14ac:dyDescent="0.2">
      <c r="A43" s="27" t="s">
        <v>155</v>
      </c>
      <c r="B43" s="210" t="s">
        <v>156</v>
      </c>
      <c r="C43" s="211"/>
      <c r="D43" s="211"/>
      <c r="E43" s="211"/>
      <c r="F43" s="211"/>
      <c r="G43" s="211"/>
      <c r="H43" s="211"/>
      <c r="I43" s="212"/>
      <c r="J43" s="10">
        <v>6</v>
      </c>
      <c r="K43" s="10">
        <v>2</v>
      </c>
      <c r="L43" s="10">
        <v>2</v>
      </c>
      <c r="M43" s="10">
        <v>0</v>
      </c>
      <c r="N43" s="16">
        <f t="shared" si="2"/>
        <v>4</v>
      </c>
      <c r="O43" s="17">
        <f t="shared" si="3"/>
        <v>7</v>
      </c>
      <c r="P43" s="17">
        <f t="shared" si="4"/>
        <v>11</v>
      </c>
      <c r="Q43" s="21" t="s">
        <v>35</v>
      </c>
      <c r="R43" s="10"/>
      <c r="S43" s="22"/>
      <c r="T43" s="10" t="s">
        <v>40</v>
      </c>
      <c r="U43" s="132"/>
      <c r="V43" s="133"/>
      <c r="W43" s="133"/>
      <c r="X43" s="133"/>
      <c r="Y43" s="133"/>
    </row>
    <row r="44" spans="1:25" x14ac:dyDescent="0.2">
      <c r="A44" s="27" t="s">
        <v>157</v>
      </c>
      <c r="B44" s="210" t="s">
        <v>158</v>
      </c>
      <c r="C44" s="211"/>
      <c r="D44" s="211"/>
      <c r="E44" s="211"/>
      <c r="F44" s="211"/>
      <c r="G44" s="211"/>
      <c r="H44" s="211"/>
      <c r="I44" s="212"/>
      <c r="J44" s="10">
        <v>4</v>
      </c>
      <c r="K44" s="10">
        <v>2</v>
      </c>
      <c r="L44" s="10">
        <v>2</v>
      </c>
      <c r="M44" s="10">
        <v>0</v>
      </c>
      <c r="N44" s="16">
        <f t="shared" si="2"/>
        <v>4</v>
      </c>
      <c r="O44" s="17">
        <f t="shared" si="3"/>
        <v>3</v>
      </c>
      <c r="P44" s="17">
        <f t="shared" si="4"/>
        <v>7</v>
      </c>
      <c r="Q44" s="21"/>
      <c r="R44" s="10" t="s">
        <v>31</v>
      </c>
      <c r="S44" s="22"/>
      <c r="T44" s="10" t="s">
        <v>41</v>
      </c>
      <c r="U44" s="132"/>
      <c r="V44" s="133"/>
      <c r="W44" s="133"/>
      <c r="X44" s="133"/>
      <c r="Y44" s="133"/>
    </row>
    <row r="45" spans="1:25" x14ac:dyDescent="0.2">
      <c r="A45" s="27" t="s">
        <v>159</v>
      </c>
      <c r="B45" s="210" t="s">
        <v>160</v>
      </c>
      <c r="C45" s="211"/>
      <c r="D45" s="211"/>
      <c r="E45" s="211"/>
      <c r="F45" s="211"/>
      <c r="G45" s="211"/>
      <c r="H45" s="211"/>
      <c r="I45" s="212"/>
      <c r="J45" s="10">
        <v>3</v>
      </c>
      <c r="K45" s="10">
        <v>0</v>
      </c>
      <c r="L45" s="10">
        <v>2</v>
      </c>
      <c r="M45" s="10">
        <v>0</v>
      </c>
      <c r="N45" s="16">
        <f t="shared" si="2"/>
        <v>2</v>
      </c>
      <c r="O45" s="17">
        <f t="shared" si="3"/>
        <v>3</v>
      </c>
      <c r="P45" s="17">
        <f t="shared" si="4"/>
        <v>5</v>
      </c>
      <c r="Q45" s="21"/>
      <c r="R45" s="10" t="s">
        <v>31</v>
      </c>
      <c r="S45" s="22"/>
      <c r="T45" s="10" t="s">
        <v>42</v>
      </c>
    </row>
    <row r="46" spans="1:25" x14ac:dyDescent="0.2">
      <c r="A46" s="58" t="s">
        <v>107</v>
      </c>
      <c r="B46" s="245" t="s">
        <v>79</v>
      </c>
      <c r="C46" s="246"/>
      <c r="D46" s="246"/>
      <c r="E46" s="246"/>
      <c r="F46" s="246"/>
      <c r="G46" s="246"/>
      <c r="H46" s="246"/>
      <c r="I46" s="247"/>
      <c r="J46" s="58">
        <v>2</v>
      </c>
      <c r="K46" s="58">
        <v>0</v>
      </c>
      <c r="L46" s="58">
        <v>2</v>
      </c>
      <c r="M46" s="58">
        <v>0</v>
      </c>
      <c r="N46" s="58">
        <f t="shared" si="2"/>
        <v>2</v>
      </c>
      <c r="O46" s="59">
        <f t="shared" si="3"/>
        <v>2</v>
      </c>
      <c r="P46" s="59">
        <f t="shared" ref="P46" si="5">ROUND(PRODUCT(J46,25)/14,0)</f>
        <v>4</v>
      </c>
      <c r="Q46" s="60"/>
      <c r="R46" s="58"/>
      <c r="S46" s="61" t="s">
        <v>36</v>
      </c>
      <c r="T46" s="58" t="s">
        <v>42</v>
      </c>
      <c r="U46" s="130"/>
      <c r="V46" s="131"/>
      <c r="W46" s="131"/>
      <c r="X46" s="131"/>
      <c r="Y46" s="131"/>
    </row>
    <row r="47" spans="1:25" x14ac:dyDescent="0.2">
      <c r="A47" s="18" t="s">
        <v>28</v>
      </c>
      <c r="B47" s="104"/>
      <c r="C47" s="105"/>
      <c r="D47" s="105"/>
      <c r="E47" s="105"/>
      <c r="F47" s="105"/>
      <c r="G47" s="105"/>
      <c r="H47" s="105"/>
      <c r="I47" s="106"/>
      <c r="J47" s="18">
        <f t="shared" ref="J47:P47" si="6">SUM(J40:J46)</f>
        <v>32</v>
      </c>
      <c r="K47" s="18">
        <f t="shared" si="6"/>
        <v>10</v>
      </c>
      <c r="L47" s="18">
        <f t="shared" si="6"/>
        <v>14</v>
      </c>
      <c r="M47" s="18">
        <f t="shared" si="6"/>
        <v>0</v>
      </c>
      <c r="N47" s="18">
        <f t="shared" si="6"/>
        <v>24</v>
      </c>
      <c r="O47" s="18">
        <f t="shared" si="6"/>
        <v>34</v>
      </c>
      <c r="P47" s="18">
        <f t="shared" si="6"/>
        <v>58</v>
      </c>
      <c r="Q47" s="33">
        <f>COUNTIF(Q40:Q46,"E")</f>
        <v>4</v>
      </c>
      <c r="R47" s="33">
        <f>COUNTIF(R40:R46,"C")</f>
        <v>2</v>
      </c>
      <c r="S47" s="33">
        <f>COUNTIF(S40:S46,"VP")</f>
        <v>1</v>
      </c>
      <c r="T47" s="47">
        <f>COUNTA(T40:T46)</f>
        <v>7</v>
      </c>
      <c r="U47" s="269" t="str">
        <f>IF(Q47&gt;=SUM(R47:S47),"Corect","E trebuie să fie cel puțin egal cu C+VP")</f>
        <v>Corect</v>
      </c>
      <c r="V47" s="268"/>
      <c r="W47" s="268"/>
    </row>
    <row r="48" spans="1:25" ht="9.9499999999999993" customHeight="1" x14ac:dyDescent="0.2"/>
    <row r="49" spans="1:25" ht="16.5" customHeight="1" x14ac:dyDescent="0.2">
      <c r="A49" s="144" t="s">
        <v>46</v>
      </c>
      <c r="B49" s="144"/>
      <c r="C49" s="144"/>
      <c r="D49" s="144"/>
      <c r="E49" s="144"/>
      <c r="F49" s="144"/>
      <c r="G49" s="144"/>
      <c r="H49" s="144"/>
      <c r="I49" s="144"/>
      <c r="J49" s="144"/>
      <c r="K49" s="144"/>
      <c r="L49" s="144"/>
      <c r="M49" s="144"/>
      <c r="N49" s="144"/>
      <c r="O49" s="144"/>
      <c r="P49" s="144"/>
      <c r="Q49" s="144"/>
      <c r="R49" s="144"/>
      <c r="S49" s="144"/>
      <c r="T49" s="144"/>
    </row>
    <row r="50" spans="1:25" ht="26.25" customHeight="1" x14ac:dyDescent="0.2">
      <c r="A50" s="179" t="s">
        <v>30</v>
      </c>
      <c r="B50" s="181" t="s">
        <v>29</v>
      </c>
      <c r="C50" s="182"/>
      <c r="D50" s="182"/>
      <c r="E50" s="182"/>
      <c r="F50" s="182"/>
      <c r="G50" s="182"/>
      <c r="H50" s="182"/>
      <c r="I50" s="183"/>
      <c r="J50" s="187" t="s">
        <v>43</v>
      </c>
      <c r="K50" s="217" t="s">
        <v>27</v>
      </c>
      <c r="L50" s="218"/>
      <c r="M50" s="219"/>
      <c r="N50" s="217" t="s">
        <v>44</v>
      </c>
      <c r="O50" s="228"/>
      <c r="P50" s="229"/>
      <c r="Q50" s="217" t="s">
        <v>26</v>
      </c>
      <c r="R50" s="218"/>
      <c r="S50" s="219"/>
      <c r="T50" s="233" t="s">
        <v>25</v>
      </c>
    </row>
    <row r="51" spans="1:25" ht="12.75" customHeight="1" x14ac:dyDescent="0.2">
      <c r="A51" s="180"/>
      <c r="B51" s="184"/>
      <c r="C51" s="185"/>
      <c r="D51" s="185"/>
      <c r="E51" s="185"/>
      <c r="F51" s="185"/>
      <c r="G51" s="185"/>
      <c r="H51" s="185"/>
      <c r="I51" s="186"/>
      <c r="J51" s="188"/>
      <c r="K51" s="5" t="s">
        <v>31</v>
      </c>
      <c r="L51" s="5" t="s">
        <v>32</v>
      </c>
      <c r="M51" s="5" t="s">
        <v>33</v>
      </c>
      <c r="N51" s="5" t="s">
        <v>37</v>
      </c>
      <c r="O51" s="5" t="s">
        <v>8</v>
      </c>
      <c r="P51" s="5" t="s">
        <v>34</v>
      </c>
      <c r="Q51" s="5" t="s">
        <v>35</v>
      </c>
      <c r="R51" s="5" t="s">
        <v>31</v>
      </c>
      <c r="S51" s="5" t="s">
        <v>36</v>
      </c>
      <c r="T51" s="188"/>
    </row>
    <row r="52" spans="1:25" x14ac:dyDescent="0.2">
      <c r="A52" s="30" t="s">
        <v>161</v>
      </c>
      <c r="B52" s="210" t="s">
        <v>167</v>
      </c>
      <c r="C52" s="211"/>
      <c r="D52" s="211"/>
      <c r="E52" s="211"/>
      <c r="F52" s="211"/>
      <c r="G52" s="211"/>
      <c r="H52" s="211"/>
      <c r="I52" s="212"/>
      <c r="J52" s="10">
        <v>6</v>
      </c>
      <c r="K52" s="10">
        <v>2</v>
      </c>
      <c r="L52" s="10">
        <v>2</v>
      </c>
      <c r="M52" s="10">
        <v>0</v>
      </c>
      <c r="N52" s="16">
        <f>K52+L52+M52</f>
        <v>4</v>
      </c>
      <c r="O52" s="17">
        <f>P52-N52</f>
        <v>7</v>
      </c>
      <c r="P52" s="17">
        <f>ROUND(PRODUCT(J52,25)/14,0)</f>
        <v>11</v>
      </c>
      <c r="Q52" s="21" t="s">
        <v>35</v>
      </c>
      <c r="R52" s="10"/>
      <c r="S52" s="22"/>
      <c r="T52" s="10" t="s">
        <v>40</v>
      </c>
    </row>
    <row r="53" spans="1:25" x14ac:dyDescent="0.2">
      <c r="A53" s="27" t="s">
        <v>162</v>
      </c>
      <c r="B53" s="210" t="s">
        <v>168</v>
      </c>
      <c r="C53" s="211"/>
      <c r="D53" s="211"/>
      <c r="E53" s="211"/>
      <c r="F53" s="211"/>
      <c r="G53" s="211"/>
      <c r="H53" s="211"/>
      <c r="I53" s="212"/>
      <c r="J53" s="10">
        <v>5</v>
      </c>
      <c r="K53" s="10">
        <v>2</v>
      </c>
      <c r="L53" s="10">
        <v>2</v>
      </c>
      <c r="M53" s="10">
        <v>0</v>
      </c>
      <c r="N53" s="16">
        <f t="shared" ref="N53:N58" si="7">K53+L53+M53</f>
        <v>4</v>
      </c>
      <c r="O53" s="17">
        <f t="shared" ref="O53:O58" si="8">P53-N53</f>
        <v>5</v>
      </c>
      <c r="P53" s="17">
        <f t="shared" ref="P53:P58" si="9">ROUND(PRODUCT(J53,25)/14,0)</f>
        <v>9</v>
      </c>
      <c r="Q53" s="21" t="s">
        <v>35</v>
      </c>
      <c r="R53" s="10"/>
      <c r="S53" s="22"/>
      <c r="T53" s="10" t="s">
        <v>41</v>
      </c>
    </row>
    <row r="54" spans="1:25" x14ac:dyDescent="0.2">
      <c r="A54" s="27" t="s">
        <v>163</v>
      </c>
      <c r="B54" s="210" t="s">
        <v>169</v>
      </c>
      <c r="C54" s="211"/>
      <c r="D54" s="211"/>
      <c r="E54" s="211"/>
      <c r="F54" s="211"/>
      <c r="G54" s="211"/>
      <c r="H54" s="211"/>
      <c r="I54" s="212"/>
      <c r="J54" s="10">
        <v>6</v>
      </c>
      <c r="K54" s="10">
        <v>2</v>
      </c>
      <c r="L54" s="10">
        <v>2</v>
      </c>
      <c r="M54" s="10">
        <v>0</v>
      </c>
      <c r="N54" s="16">
        <f t="shared" si="7"/>
        <v>4</v>
      </c>
      <c r="O54" s="17">
        <f t="shared" si="8"/>
        <v>7</v>
      </c>
      <c r="P54" s="17">
        <f t="shared" si="9"/>
        <v>11</v>
      </c>
      <c r="Q54" s="21" t="s">
        <v>35</v>
      </c>
      <c r="R54" s="10"/>
      <c r="S54" s="22"/>
      <c r="T54" s="10" t="s">
        <v>40</v>
      </c>
    </row>
    <row r="55" spans="1:25" s="67" customFormat="1" x14ac:dyDescent="0.2">
      <c r="A55" s="46" t="s">
        <v>175</v>
      </c>
      <c r="B55" s="210" t="s">
        <v>179</v>
      </c>
      <c r="C55" s="211"/>
      <c r="D55" s="211"/>
      <c r="E55" s="211"/>
      <c r="F55" s="211"/>
      <c r="G55" s="211"/>
      <c r="H55" s="211"/>
      <c r="I55" s="212"/>
      <c r="J55" s="10">
        <v>5</v>
      </c>
      <c r="K55" s="10">
        <v>2</v>
      </c>
      <c r="L55" s="10">
        <v>2</v>
      </c>
      <c r="M55" s="10">
        <v>0</v>
      </c>
      <c r="N55" s="65">
        <f t="shared" si="7"/>
        <v>4</v>
      </c>
      <c r="O55" s="17">
        <f t="shared" si="8"/>
        <v>5</v>
      </c>
      <c r="P55" s="17">
        <f t="shared" si="9"/>
        <v>9</v>
      </c>
      <c r="Q55" s="21" t="s">
        <v>35</v>
      </c>
      <c r="R55" s="10"/>
      <c r="S55" s="22"/>
      <c r="T55" s="10" t="s">
        <v>42</v>
      </c>
    </row>
    <row r="56" spans="1:25" x14ac:dyDescent="0.2">
      <c r="A56" s="27" t="s">
        <v>165</v>
      </c>
      <c r="B56" s="210" t="s">
        <v>171</v>
      </c>
      <c r="C56" s="211"/>
      <c r="D56" s="211"/>
      <c r="E56" s="211"/>
      <c r="F56" s="211"/>
      <c r="G56" s="211"/>
      <c r="H56" s="211"/>
      <c r="I56" s="212"/>
      <c r="J56" s="10">
        <v>5</v>
      </c>
      <c r="K56" s="10">
        <v>2</v>
      </c>
      <c r="L56" s="10">
        <v>1</v>
      </c>
      <c r="M56" s="10">
        <v>0</v>
      </c>
      <c r="N56" s="16">
        <f>K56+L56+M56</f>
        <v>3</v>
      </c>
      <c r="O56" s="17">
        <f>P56-N56</f>
        <v>6</v>
      </c>
      <c r="P56" s="17">
        <f>ROUND(PRODUCT(J56,25)/14,0)</f>
        <v>9</v>
      </c>
      <c r="Q56" s="21" t="s">
        <v>35</v>
      </c>
      <c r="R56" s="10"/>
      <c r="S56" s="22"/>
      <c r="T56" s="10" t="s">
        <v>41</v>
      </c>
    </row>
    <row r="57" spans="1:25" x14ac:dyDescent="0.2">
      <c r="A57" s="46" t="s">
        <v>166</v>
      </c>
      <c r="B57" s="210" t="s">
        <v>172</v>
      </c>
      <c r="C57" s="211"/>
      <c r="D57" s="211"/>
      <c r="E57" s="211"/>
      <c r="F57" s="211"/>
      <c r="G57" s="211"/>
      <c r="H57" s="211"/>
      <c r="I57" s="212"/>
      <c r="J57" s="10">
        <v>3</v>
      </c>
      <c r="K57" s="10">
        <v>0</v>
      </c>
      <c r="L57" s="10">
        <v>2</v>
      </c>
      <c r="M57" s="10">
        <v>0</v>
      </c>
      <c r="N57" s="47">
        <f t="shared" si="7"/>
        <v>2</v>
      </c>
      <c r="O57" s="17">
        <f t="shared" si="8"/>
        <v>3</v>
      </c>
      <c r="P57" s="17">
        <f t="shared" si="9"/>
        <v>5</v>
      </c>
      <c r="Q57" s="21"/>
      <c r="R57" s="10" t="s">
        <v>31</v>
      </c>
      <c r="S57" s="22"/>
      <c r="T57" s="10" t="s">
        <v>42</v>
      </c>
      <c r="U57" s="130"/>
      <c r="V57" s="131"/>
      <c r="W57" s="131"/>
      <c r="X57" s="131"/>
      <c r="Y57" s="131"/>
    </row>
    <row r="58" spans="1:25" x14ac:dyDescent="0.2">
      <c r="A58" s="58" t="s">
        <v>108</v>
      </c>
      <c r="B58" s="245" t="s">
        <v>80</v>
      </c>
      <c r="C58" s="246"/>
      <c r="D58" s="246"/>
      <c r="E58" s="246"/>
      <c r="F58" s="246"/>
      <c r="G58" s="246"/>
      <c r="H58" s="246"/>
      <c r="I58" s="247"/>
      <c r="J58" s="58">
        <v>2</v>
      </c>
      <c r="K58" s="58">
        <v>0</v>
      </c>
      <c r="L58" s="58">
        <v>2</v>
      </c>
      <c r="M58" s="58">
        <v>0</v>
      </c>
      <c r="N58" s="58">
        <f t="shared" si="7"/>
        <v>2</v>
      </c>
      <c r="O58" s="59">
        <f t="shared" si="8"/>
        <v>2</v>
      </c>
      <c r="P58" s="59">
        <f t="shared" si="9"/>
        <v>4</v>
      </c>
      <c r="Q58" s="60"/>
      <c r="R58" s="58"/>
      <c r="S58" s="61" t="s">
        <v>36</v>
      </c>
      <c r="T58" s="58" t="s">
        <v>42</v>
      </c>
      <c r="U58" s="130"/>
      <c r="V58" s="131"/>
      <c r="W58" s="131"/>
      <c r="X58" s="131"/>
      <c r="Y58" s="131"/>
    </row>
    <row r="59" spans="1:25" x14ac:dyDescent="0.2">
      <c r="A59" s="18" t="s">
        <v>28</v>
      </c>
      <c r="B59" s="104"/>
      <c r="C59" s="105"/>
      <c r="D59" s="105"/>
      <c r="E59" s="105"/>
      <c r="F59" s="105"/>
      <c r="G59" s="105"/>
      <c r="H59" s="105"/>
      <c r="I59" s="106"/>
      <c r="J59" s="18">
        <f t="shared" ref="J59:P59" si="10">SUM(J52:J58)</f>
        <v>32</v>
      </c>
      <c r="K59" s="18">
        <f t="shared" si="10"/>
        <v>10</v>
      </c>
      <c r="L59" s="18">
        <f t="shared" si="10"/>
        <v>13</v>
      </c>
      <c r="M59" s="18">
        <f t="shared" si="10"/>
        <v>0</v>
      </c>
      <c r="N59" s="18">
        <f t="shared" si="10"/>
        <v>23</v>
      </c>
      <c r="O59" s="18">
        <f t="shared" si="10"/>
        <v>35</v>
      </c>
      <c r="P59" s="18">
        <f t="shared" si="10"/>
        <v>58</v>
      </c>
      <c r="Q59" s="33">
        <f>COUNTIF(Q52:Q58,"E")</f>
        <v>5</v>
      </c>
      <c r="R59" s="33">
        <f>COUNTIF(R52:R58,"C")</f>
        <v>1</v>
      </c>
      <c r="S59" s="33">
        <f>COUNTIF(S52:S58,"VP")</f>
        <v>1</v>
      </c>
      <c r="T59" s="47">
        <f>COUNTA(T52:T58)</f>
        <v>7</v>
      </c>
      <c r="U59" s="269" t="str">
        <f>IF(Q59&gt;=SUM(R59:S59),"Corect","E trebuie să fie cel puțin egal cu C+VP")</f>
        <v>Corect</v>
      </c>
      <c r="V59" s="268"/>
      <c r="W59" s="268"/>
    </row>
    <row r="60" spans="1:25" ht="6.75" customHeight="1" x14ac:dyDescent="0.2"/>
    <row r="61" spans="1:25" ht="18" customHeight="1" x14ac:dyDescent="0.2">
      <c r="A61" s="144" t="s">
        <v>47</v>
      </c>
      <c r="B61" s="144"/>
      <c r="C61" s="144"/>
      <c r="D61" s="144"/>
      <c r="E61" s="144"/>
      <c r="F61" s="144"/>
      <c r="G61" s="144"/>
      <c r="H61" s="144"/>
      <c r="I61" s="144"/>
      <c r="J61" s="144"/>
      <c r="K61" s="144"/>
      <c r="L61" s="144"/>
      <c r="M61" s="144"/>
      <c r="N61" s="144"/>
      <c r="O61" s="144"/>
      <c r="P61" s="144"/>
      <c r="Q61" s="144"/>
      <c r="R61" s="144"/>
      <c r="S61" s="144"/>
      <c r="T61" s="144"/>
    </row>
    <row r="62" spans="1:25" ht="25.5" customHeight="1" x14ac:dyDescent="0.2">
      <c r="A62" s="179" t="s">
        <v>30</v>
      </c>
      <c r="B62" s="181" t="s">
        <v>29</v>
      </c>
      <c r="C62" s="182"/>
      <c r="D62" s="182"/>
      <c r="E62" s="182"/>
      <c r="F62" s="182"/>
      <c r="G62" s="182"/>
      <c r="H62" s="182"/>
      <c r="I62" s="183"/>
      <c r="J62" s="187" t="s">
        <v>43</v>
      </c>
      <c r="K62" s="217" t="s">
        <v>27</v>
      </c>
      <c r="L62" s="218"/>
      <c r="M62" s="219"/>
      <c r="N62" s="217" t="s">
        <v>44</v>
      </c>
      <c r="O62" s="228"/>
      <c r="P62" s="229"/>
      <c r="Q62" s="217" t="s">
        <v>26</v>
      </c>
      <c r="R62" s="218"/>
      <c r="S62" s="219"/>
      <c r="T62" s="233" t="s">
        <v>25</v>
      </c>
    </row>
    <row r="63" spans="1:25" ht="16.5" customHeight="1" x14ac:dyDescent="0.2">
      <c r="A63" s="180"/>
      <c r="B63" s="184"/>
      <c r="C63" s="185"/>
      <c r="D63" s="185"/>
      <c r="E63" s="185"/>
      <c r="F63" s="185"/>
      <c r="G63" s="185"/>
      <c r="H63" s="185"/>
      <c r="I63" s="186"/>
      <c r="J63" s="188"/>
      <c r="K63" s="5" t="s">
        <v>31</v>
      </c>
      <c r="L63" s="5" t="s">
        <v>32</v>
      </c>
      <c r="M63" s="5" t="s">
        <v>33</v>
      </c>
      <c r="N63" s="5" t="s">
        <v>37</v>
      </c>
      <c r="O63" s="5" t="s">
        <v>8</v>
      </c>
      <c r="P63" s="5" t="s">
        <v>34</v>
      </c>
      <c r="Q63" s="5" t="s">
        <v>35</v>
      </c>
      <c r="R63" s="5" t="s">
        <v>31</v>
      </c>
      <c r="S63" s="5" t="s">
        <v>36</v>
      </c>
      <c r="T63" s="188"/>
    </row>
    <row r="64" spans="1:25" x14ac:dyDescent="0.2">
      <c r="A64" s="30" t="s">
        <v>173</v>
      </c>
      <c r="B64" s="210" t="s">
        <v>177</v>
      </c>
      <c r="C64" s="211"/>
      <c r="D64" s="211"/>
      <c r="E64" s="211"/>
      <c r="F64" s="211"/>
      <c r="G64" s="211"/>
      <c r="H64" s="211"/>
      <c r="I64" s="212"/>
      <c r="J64" s="10">
        <v>5</v>
      </c>
      <c r="K64" s="10">
        <v>2</v>
      </c>
      <c r="L64" s="10">
        <v>2</v>
      </c>
      <c r="M64" s="10">
        <v>0</v>
      </c>
      <c r="N64" s="16">
        <f>K64+L64+M64</f>
        <v>4</v>
      </c>
      <c r="O64" s="17">
        <f>P64-N64</f>
        <v>5</v>
      </c>
      <c r="P64" s="17">
        <f>ROUND(PRODUCT(J64,25)/14,0)</f>
        <v>9</v>
      </c>
      <c r="Q64" s="21" t="s">
        <v>35</v>
      </c>
      <c r="R64" s="10"/>
      <c r="S64" s="22"/>
      <c r="T64" s="10" t="s">
        <v>40</v>
      </c>
    </row>
    <row r="65" spans="1:23" x14ac:dyDescent="0.2">
      <c r="A65" s="27" t="s">
        <v>174</v>
      </c>
      <c r="B65" s="210" t="s">
        <v>178</v>
      </c>
      <c r="C65" s="211"/>
      <c r="D65" s="211"/>
      <c r="E65" s="211"/>
      <c r="F65" s="211"/>
      <c r="G65" s="211"/>
      <c r="H65" s="211"/>
      <c r="I65" s="212"/>
      <c r="J65" s="10">
        <v>6</v>
      </c>
      <c r="K65" s="10">
        <v>2</v>
      </c>
      <c r="L65" s="10">
        <v>2</v>
      </c>
      <c r="M65" s="10">
        <v>0</v>
      </c>
      <c r="N65" s="16">
        <f t="shared" ref="N65:N67" si="11">K65+L65+M65</f>
        <v>4</v>
      </c>
      <c r="O65" s="17">
        <f t="shared" ref="O65:O67" si="12">P65-N65</f>
        <v>7</v>
      </c>
      <c r="P65" s="17">
        <f t="shared" ref="P65:P67" si="13">ROUND(PRODUCT(J65,25)/14,0)</f>
        <v>11</v>
      </c>
      <c r="Q65" s="21" t="s">
        <v>35</v>
      </c>
      <c r="R65" s="10"/>
      <c r="S65" s="22"/>
      <c r="T65" s="10" t="s">
        <v>41</v>
      </c>
    </row>
    <row r="66" spans="1:23" s="74" customFormat="1" x14ac:dyDescent="0.2">
      <c r="A66" s="68" t="s">
        <v>164</v>
      </c>
      <c r="B66" s="274" t="s">
        <v>170</v>
      </c>
      <c r="C66" s="275"/>
      <c r="D66" s="275"/>
      <c r="E66" s="275"/>
      <c r="F66" s="275"/>
      <c r="G66" s="275"/>
      <c r="H66" s="275"/>
      <c r="I66" s="276"/>
      <c r="J66" s="69">
        <v>5</v>
      </c>
      <c r="K66" s="69">
        <v>2</v>
      </c>
      <c r="L66" s="69">
        <v>2</v>
      </c>
      <c r="M66" s="69">
        <v>0</v>
      </c>
      <c r="N66" s="70">
        <f t="shared" si="11"/>
        <v>4</v>
      </c>
      <c r="O66" s="71">
        <f t="shared" si="12"/>
        <v>5</v>
      </c>
      <c r="P66" s="71">
        <f t="shared" si="13"/>
        <v>9</v>
      </c>
      <c r="Q66" s="72"/>
      <c r="R66" s="69"/>
      <c r="S66" s="73" t="s">
        <v>36</v>
      </c>
      <c r="T66" s="69" t="s">
        <v>41</v>
      </c>
    </row>
    <row r="67" spans="1:23" x14ac:dyDescent="0.2">
      <c r="A67" s="27" t="s">
        <v>176</v>
      </c>
      <c r="B67" s="210" t="s">
        <v>180</v>
      </c>
      <c r="C67" s="211"/>
      <c r="D67" s="211"/>
      <c r="E67" s="211"/>
      <c r="F67" s="211"/>
      <c r="G67" s="211"/>
      <c r="H67" s="211"/>
      <c r="I67" s="212"/>
      <c r="J67" s="10">
        <v>6</v>
      </c>
      <c r="K67" s="10">
        <v>2</v>
      </c>
      <c r="L67" s="10">
        <v>2</v>
      </c>
      <c r="M67" s="10">
        <v>0</v>
      </c>
      <c r="N67" s="16">
        <f t="shared" si="11"/>
        <v>4</v>
      </c>
      <c r="O67" s="17">
        <f t="shared" si="12"/>
        <v>7</v>
      </c>
      <c r="P67" s="17">
        <f t="shared" si="13"/>
        <v>11</v>
      </c>
      <c r="Q67" s="21" t="s">
        <v>35</v>
      </c>
      <c r="R67" s="10"/>
      <c r="S67" s="22"/>
      <c r="T67" s="10" t="s">
        <v>41</v>
      </c>
    </row>
    <row r="68" spans="1:23" x14ac:dyDescent="0.2">
      <c r="A68" s="27" t="s">
        <v>182</v>
      </c>
      <c r="B68" s="210" t="s">
        <v>181</v>
      </c>
      <c r="C68" s="211"/>
      <c r="D68" s="211"/>
      <c r="E68" s="211"/>
      <c r="F68" s="211"/>
      <c r="G68" s="211"/>
      <c r="H68" s="211"/>
      <c r="I68" s="212"/>
      <c r="J68" s="10">
        <v>3</v>
      </c>
      <c r="K68" s="10">
        <v>0</v>
      </c>
      <c r="L68" s="10">
        <v>0</v>
      </c>
      <c r="M68" s="10">
        <v>3</v>
      </c>
      <c r="N68" s="16">
        <f>K68+L68+M68</f>
        <v>3</v>
      </c>
      <c r="O68" s="17">
        <f>P68-N68</f>
        <v>2</v>
      </c>
      <c r="P68" s="17">
        <f>ROUND(PRODUCT(J68,25)/14,0)</f>
        <v>5</v>
      </c>
      <c r="Q68" s="21"/>
      <c r="R68" s="10" t="s">
        <v>31</v>
      </c>
      <c r="S68" s="22"/>
      <c r="T68" s="10" t="s">
        <v>41</v>
      </c>
    </row>
    <row r="69" spans="1:23" x14ac:dyDescent="0.2">
      <c r="A69" s="49" t="s">
        <v>111</v>
      </c>
      <c r="B69" s="230" t="s">
        <v>110</v>
      </c>
      <c r="C69" s="231"/>
      <c r="D69" s="231"/>
      <c r="E69" s="231"/>
      <c r="F69" s="231"/>
      <c r="G69" s="231"/>
      <c r="H69" s="231"/>
      <c r="I69" s="232"/>
      <c r="J69" s="10">
        <v>5</v>
      </c>
      <c r="K69" s="10">
        <v>2</v>
      </c>
      <c r="L69" s="10">
        <v>2</v>
      </c>
      <c r="M69" s="10">
        <v>0</v>
      </c>
      <c r="N69" s="47">
        <f t="shared" ref="N69" si="14">K69+L69+M69</f>
        <v>4</v>
      </c>
      <c r="O69" s="17">
        <f t="shared" ref="O69" si="15">P69-N69</f>
        <v>5</v>
      </c>
      <c r="P69" s="17">
        <f t="shared" ref="P69" si="16">ROUND(PRODUCT(J69,25)/14,0)</f>
        <v>9</v>
      </c>
      <c r="Q69" s="21"/>
      <c r="R69" s="10" t="s">
        <v>31</v>
      </c>
      <c r="S69" s="22"/>
      <c r="T69" s="10" t="s">
        <v>41</v>
      </c>
    </row>
    <row r="70" spans="1:23" x14ac:dyDescent="0.2">
      <c r="A70" s="18" t="s">
        <v>28</v>
      </c>
      <c r="B70" s="104"/>
      <c r="C70" s="105"/>
      <c r="D70" s="105"/>
      <c r="E70" s="105"/>
      <c r="F70" s="105"/>
      <c r="G70" s="105"/>
      <c r="H70" s="105"/>
      <c r="I70" s="106"/>
      <c r="J70" s="18">
        <f t="shared" ref="J70:P70" si="17">SUM(J64:J69)</f>
        <v>30</v>
      </c>
      <c r="K70" s="18">
        <f t="shared" si="17"/>
        <v>10</v>
      </c>
      <c r="L70" s="18">
        <f t="shared" si="17"/>
        <v>10</v>
      </c>
      <c r="M70" s="18">
        <f t="shared" si="17"/>
        <v>3</v>
      </c>
      <c r="N70" s="18">
        <f t="shared" si="17"/>
        <v>23</v>
      </c>
      <c r="O70" s="18">
        <f t="shared" si="17"/>
        <v>31</v>
      </c>
      <c r="P70" s="18">
        <f t="shared" si="17"/>
        <v>54</v>
      </c>
      <c r="Q70" s="18">
        <f>COUNTIF(Q64:Q69,"E")</f>
        <v>3</v>
      </c>
      <c r="R70" s="18">
        <f>COUNTIF(R64:R69,"C")</f>
        <v>2</v>
      </c>
      <c r="S70" s="18">
        <f>COUNTIF(S64:S69,"VP")</f>
        <v>1</v>
      </c>
      <c r="T70" s="47">
        <f>COUNTA(T64:T69)</f>
        <v>6</v>
      </c>
      <c r="U70" s="269" t="str">
        <f>IF(Q70&gt;=SUM(R70:S70),"Corect","E trebuie să fie cel puțin egal cu C+VP")</f>
        <v>Corect</v>
      </c>
      <c r="V70" s="268"/>
      <c r="W70" s="268"/>
    </row>
    <row r="71" spans="1:23" ht="8.25" customHeight="1" x14ac:dyDescent="0.2"/>
    <row r="72" spans="1:23" ht="18.75" customHeight="1" x14ac:dyDescent="0.2">
      <c r="A72" s="144" t="s">
        <v>48</v>
      </c>
      <c r="B72" s="144"/>
      <c r="C72" s="144"/>
      <c r="D72" s="144"/>
      <c r="E72" s="144"/>
      <c r="F72" s="144"/>
      <c r="G72" s="144"/>
      <c r="H72" s="144"/>
      <c r="I72" s="144"/>
      <c r="J72" s="144"/>
      <c r="K72" s="144"/>
      <c r="L72" s="144"/>
      <c r="M72" s="144"/>
      <c r="N72" s="144"/>
      <c r="O72" s="144"/>
      <c r="P72" s="144"/>
      <c r="Q72" s="144"/>
      <c r="R72" s="144"/>
      <c r="S72" s="144"/>
      <c r="T72" s="144"/>
    </row>
    <row r="73" spans="1:23" ht="24.75" customHeight="1" x14ac:dyDescent="0.2">
      <c r="A73" s="179" t="s">
        <v>30</v>
      </c>
      <c r="B73" s="181" t="s">
        <v>29</v>
      </c>
      <c r="C73" s="182"/>
      <c r="D73" s="182"/>
      <c r="E73" s="182"/>
      <c r="F73" s="182"/>
      <c r="G73" s="182"/>
      <c r="H73" s="182"/>
      <c r="I73" s="183"/>
      <c r="J73" s="187" t="s">
        <v>43</v>
      </c>
      <c r="K73" s="217" t="s">
        <v>27</v>
      </c>
      <c r="L73" s="218"/>
      <c r="M73" s="219"/>
      <c r="N73" s="217" t="s">
        <v>44</v>
      </c>
      <c r="O73" s="228"/>
      <c r="P73" s="229"/>
      <c r="Q73" s="217" t="s">
        <v>26</v>
      </c>
      <c r="R73" s="218"/>
      <c r="S73" s="219"/>
      <c r="T73" s="233" t="s">
        <v>25</v>
      </c>
    </row>
    <row r="74" spans="1:23" x14ac:dyDescent="0.2">
      <c r="A74" s="180"/>
      <c r="B74" s="184"/>
      <c r="C74" s="185"/>
      <c r="D74" s="185"/>
      <c r="E74" s="185"/>
      <c r="F74" s="185"/>
      <c r="G74" s="185"/>
      <c r="H74" s="185"/>
      <c r="I74" s="186"/>
      <c r="J74" s="188"/>
      <c r="K74" s="5" t="s">
        <v>31</v>
      </c>
      <c r="L74" s="5" t="s">
        <v>32</v>
      </c>
      <c r="M74" s="5" t="s">
        <v>33</v>
      </c>
      <c r="N74" s="5" t="s">
        <v>37</v>
      </c>
      <c r="O74" s="5" t="s">
        <v>8</v>
      </c>
      <c r="P74" s="5" t="s">
        <v>34</v>
      </c>
      <c r="Q74" s="5" t="s">
        <v>35</v>
      </c>
      <c r="R74" s="5" t="s">
        <v>31</v>
      </c>
      <c r="S74" s="5" t="s">
        <v>36</v>
      </c>
      <c r="T74" s="188"/>
    </row>
    <row r="75" spans="1:23" x14ac:dyDescent="0.2">
      <c r="A75" s="46" t="s">
        <v>183</v>
      </c>
      <c r="B75" s="210" t="s">
        <v>187</v>
      </c>
      <c r="C75" s="211"/>
      <c r="D75" s="211"/>
      <c r="E75" s="211"/>
      <c r="F75" s="211"/>
      <c r="G75" s="211"/>
      <c r="H75" s="211"/>
      <c r="I75" s="212"/>
      <c r="J75" s="10">
        <v>5</v>
      </c>
      <c r="K75" s="10">
        <v>2</v>
      </c>
      <c r="L75" s="10">
        <v>2</v>
      </c>
      <c r="M75" s="10">
        <v>0</v>
      </c>
      <c r="N75" s="16">
        <f>K75+L75+M75</f>
        <v>4</v>
      </c>
      <c r="O75" s="17">
        <f>P75-N75</f>
        <v>5</v>
      </c>
      <c r="P75" s="17">
        <f>ROUND(PRODUCT(J75,25)/14,0)</f>
        <v>9</v>
      </c>
      <c r="Q75" s="21" t="s">
        <v>35</v>
      </c>
      <c r="R75" s="10"/>
      <c r="S75" s="22"/>
      <c r="T75" s="10" t="s">
        <v>40</v>
      </c>
    </row>
    <row r="76" spans="1:23" x14ac:dyDescent="0.2">
      <c r="A76" s="27" t="s">
        <v>184</v>
      </c>
      <c r="B76" s="210" t="s">
        <v>188</v>
      </c>
      <c r="C76" s="211"/>
      <c r="D76" s="211"/>
      <c r="E76" s="211"/>
      <c r="F76" s="211"/>
      <c r="G76" s="211"/>
      <c r="H76" s="211"/>
      <c r="I76" s="212"/>
      <c r="J76" s="10">
        <v>3</v>
      </c>
      <c r="K76" s="10">
        <v>2</v>
      </c>
      <c r="L76" s="10">
        <v>0</v>
      </c>
      <c r="M76" s="10">
        <v>2</v>
      </c>
      <c r="N76" s="16">
        <f t="shared" ref="N76:N79" si="18">K76+L76+M76</f>
        <v>4</v>
      </c>
      <c r="O76" s="17">
        <f t="shared" ref="O76:O79" si="19">P76-N76</f>
        <v>1</v>
      </c>
      <c r="P76" s="17">
        <f t="shared" ref="P76:P79" si="20">ROUND(PRODUCT(J76,25)/14,0)</f>
        <v>5</v>
      </c>
      <c r="Q76" s="21" t="s">
        <v>35</v>
      </c>
      <c r="R76" s="10"/>
      <c r="S76" s="22"/>
      <c r="T76" s="10" t="s">
        <v>41</v>
      </c>
    </row>
    <row r="77" spans="1:23" x14ac:dyDescent="0.2">
      <c r="A77" s="27" t="s">
        <v>185</v>
      </c>
      <c r="B77" s="210" t="s">
        <v>189</v>
      </c>
      <c r="C77" s="211"/>
      <c r="D77" s="211"/>
      <c r="E77" s="211"/>
      <c r="F77" s="211"/>
      <c r="G77" s="211"/>
      <c r="H77" s="211"/>
      <c r="I77" s="212"/>
      <c r="J77" s="10">
        <v>5</v>
      </c>
      <c r="K77" s="10">
        <v>2</v>
      </c>
      <c r="L77" s="10">
        <v>1</v>
      </c>
      <c r="M77" s="10">
        <v>0</v>
      </c>
      <c r="N77" s="16">
        <f t="shared" si="18"/>
        <v>3</v>
      </c>
      <c r="O77" s="17">
        <f t="shared" si="19"/>
        <v>6</v>
      </c>
      <c r="P77" s="17">
        <f t="shared" si="20"/>
        <v>9</v>
      </c>
      <c r="Q77" s="21" t="s">
        <v>35</v>
      </c>
      <c r="R77" s="10"/>
      <c r="S77" s="22"/>
      <c r="T77" s="10" t="s">
        <v>41</v>
      </c>
    </row>
    <row r="78" spans="1:23" x14ac:dyDescent="0.2">
      <c r="A78" s="27" t="s">
        <v>186</v>
      </c>
      <c r="B78" s="210" t="s">
        <v>190</v>
      </c>
      <c r="C78" s="211"/>
      <c r="D78" s="211"/>
      <c r="E78" s="211"/>
      <c r="F78" s="211"/>
      <c r="G78" s="211"/>
      <c r="H78" s="211"/>
      <c r="I78" s="212"/>
      <c r="J78" s="10">
        <v>4</v>
      </c>
      <c r="K78" s="10">
        <v>2</v>
      </c>
      <c r="L78" s="10">
        <v>1</v>
      </c>
      <c r="M78" s="10">
        <v>0</v>
      </c>
      <c r="N78" s="16">
        <f t="shared" si="18"/>
        <v>3</v>
      </c>
      <c r="O78" s="17">
        <f t="shared" si="19"/>
        <v>4</v>
      </c>
      <c r="P78" s="17">
        <f t="shared" si="20"/>
        <v>7</v>
      </c>
      <c r="Q78" s="21" t="s">
        <v>35</v>
      </c>
      <c r="R78" s="10"/>
      <c r="S78" s="22"/>
      <c r="T78" s="10" t="s">
        <v>41</v>
      </c>
    </row>
    <row r="79" spans="1:23" x14ac:dyDescent="0.2">
      <c r="A79" s="27" t="s">
        <v>191</v>
      </c>
      <c r="B79" s="210" t="s">
        <v>192</v>
      </c>
      <c r="C79" s="211"/>
      <c r="D79" s="211"/>
      <c r="E79" s="211"/>
      <c r="F79" s="211"/>
      <c r="G79" s="211"/>
      <c r="H79" s="211"/>
      <c r="I79" s="212"/>
      <c r="J79" s="10">
        <v>3</v>
      </c>
      <c r="K79" s="10">
        <v>0</v>
      </c>
      <c r="L79" s="10">
        <v>0</v>
      </c>
      <c r="M79" s="10">
        <v>4</v>
      </c>
      <c r="N79" s="16">
        <f t="shared" si="18"/>
        <v>4</v>
      </c>
      <c r="O79" s="17">
        <f t="shared" si="19"/>
        <v>1</v>
      </c>
      <c r="P79" s="17">
        <f t="shared" si="20"/>
        <v>5</v>
      </c>
      <c r="Q79" s="21"/>
      <c r="R79" s="10" t="s">
        <v>31</v>
      </c>
      <c r="S79" s="22"/>
      <c r="T79" s="10" t="s">
        <v>41</v>
      </c>
    </row>
    <row r="80" spans="1:23" x14ac:dyDescent="0.2">
      <c r="A80" s="27" t="s">
        <v>112</v>
      </c>
      <c r="B80" s="210" t="s">
        <v>113</v>
      </c>
      <c r="C80" s="211"/>
      <c r="D80" s="211"/>
      <c r="E80" s="211"/>
      <c r="F80" s="211"/>
      <c r="G80" s="211"/>
      <c r="H80" s="211"/>
      <c r="I80" s="212"/>
      <c r="J80" s="10">
        <v>5</v>
      </c>
      <c r="K80" s="10">
        <v>2</v>
      </c>
      <c r="L80" s="10">
        <v>2</v>
      </c>
      <c r="M80" s="10">
        <v>0</v>
      </c>
      <c r="N80" s="16">
        <f>K80+L80+M80</f>
        <v>4</v>
      </c>
      <c r="O80" s="17">
        <f>P80-N80</f>
        <v>5</v>
      </c>
      <c r="P80" s="17">
        <f>ROUND(PRODUCT(J80,25)/14,0)</f>
        <v>9</v>
      </c>
      <c r="Q80" s="21"/>
      <c r="R80" s="10" t="s">
        <v>31</v>
      </c>
      <c r="S80" s="22"/>
      <c r="T80" s="10" t="s">
        <v>41</v>
      </c>
    </row>
    <row r="81" spans="1:23" x14ac:dyDescent="0.2">
      <c r="A81" s="49" t="s">
        <v>114</v>
      </c>
      <c r="B81" s="230" t="s">
        <v>115</v>
      </c>
      <c r="C81" s="231"/>
      <c r="D81" s="231"/>
      <c r="E81" s="231"/>
      <c r="F81" s="231"/>
      <c r="G81" s="231"/>
      <c r="H81" s="231"/>
      <c r="I81" s="232"/>
      <c r="J81" s="10">
        <v>5</v>
      </c>
      <c r="K81" s="10">
        <v>2</v>
      </c>
      <c r="L81" s="10">
        <v>2</v>
      </c>
      <c r="M81" s="10">
        <v>0</v>
      </c>
      <c r="N81" s="47">
        <f t="shared" ref="N81" si="21">K81+L81+M81</f>
        <v>4</v>
      </c>
      <c r="O81" s="17">
        <f t="shared" ref="O81" si="22">P81-N81</f>
        <v>5</v>
      </c>
      <c r="P81" s="17">
        <f t="shared" ref="P81" si="23">ROUND(PRODUCT(J81,25)/14,0)</f>
        <v>9</v>
      </c>
      <c r="Q81" s="21" t="s">
        <v>35</v>
      </c>
      <c r="R81" s="10" t="s">
        <v>31</v>
      </c>
      <c r="S81" s="22"/>
      <c r="T81" s="10" t="s">
        <v>41</v>
      </c>
    </row>
    <row r="82" spans="1:23" x14ac:dyDescent="0.2">
      <c r="A82" s="18" t="s">
        <v>28</v>
      </c>
      <c r="B82" s="104"/>
      <c r="C82" s="105"/>
      <c r="D82" s="105"/>
      <c r="E82" s="105"/>
      <c r="F82" s="105"/>
      <c r="G82" s="105"/>
      <c r="H82" s="105"/>
      <c r="I82" s="106"/>
      <c r="J82" s="18">
        <f t="shared" ref="J82:P82" si="24">SUM(J75:J81)</f>
        <v>30</v>
      </c>
      <c r="K82" s="18">
        <f t="shared" si="24"/>
        <v>12</v>
      </c>
      <c r="L82" s="18">
        <f t="shared" si="24"/>
        <v>8</v>
      </c>
      <c r="M82" s="18">
        <f t="shared" si="24"/>
        <v>6</v>
      </c>
      <c r="N82" s="18">
        <f t="shared" si="24"/>
        <v>26</v>
      </c>
      <c r="O82" s="18">
        <f t="shared" si="24"/>
        <v>27</v>
      </c>
      <c r="P82" s="18">
        <f t="shared" si="24"/>
        <v>53</v>
      </c>
      <c r="Q82" s="18">
        <f>COUNTIF(Q75:Q81,"E")</f>
        <v>5</v>
      </c>
      <c r="R82" s="18">
        <f>COUNTIF(R75:R81,"C")</f>
        <v>3</v>
      </c>
      <c r="S82" s="18">
        <f>COUNTIF(S75:S81,"VP")</f>
        <v>0</v>
      </c>
      <c r="T82" s="47">
        <f>COUNTA(T75:T81)</f>
        <v>7</v>
      </c>
      <c r="U82" s="269" t="str">
        <f>IF(Q82&gt;=SUM(R82:S82),"Corect","E trebuie să fie cel puțin egal cu C+VP")</f>
        <v>Corect</v>
      </c>
      <c r="V82" s="268"/>
      <c r="W82" s="268"/>
    </row>
    <row r="84" spans="1:23" ht="18" customHeight="1" x14ac:dyDescent="0.2">
      <c r="A84" s="277" t="s">
        <v>49</v>
      </c>
      <c r="B84" s="278"/>
      <c r="C84" s="278"/>
      <c r="D84" s="278"/>
      <c r="E84" s="278"/>
      <c r="F84" s="278"/>
      <c r="G84" s="278"/>
      <c r="H84" s="278"/>
      <c r="I84" s="278"/>
      <c r="J84" s="278"/>
      <c r="K84" s="278"/>
      <c r="L84" s="278"/>
      <c r="M84" s="278"/>
      <c r="N84" s="278"/>
      <c r="O84" s="278"/>
      <c r="P84" s="278"/>
      <c r="Q84" s="278"/>
      <c r="R84" s="278"/>
      <c r="S84" s="278"/>
      <c r="T84" s="279"/>
    </row>
    <row r="85" spans="1:23" ht="25.5" customHeight="1" x14ac:dyDescent="0.2">
      <c r="A85" s="179" t="s">
        <v>30</v>
      </c>
      <c r="B85" s="181" t="s">
        <v>29</v>
      </c>
      <c r="C85" s="182"/>
      <c r="D85" s="182"/>
      <c r="E85" s="182"/>
      <c r="F85" s="182"/>
      <c r="G85" s="182"/>
      <c r="H85" s="182"/>
      <c r="I85" s="183"/>
      <c r="J85" s="187" t="s">
        <v>43</v>
      </c>
      <c r="K85" s="213" t="s">
        <v>27</v>
      </c>
      <c r="L85" s="214"/>
      <c r="M85" s="215"/>
      <c r="N85" s="213" t="s">
        <v>44</v>
      </c>
      <c r="O85" s="214"/>
      <c r="P85" s="215"/>
      <c r="Q85" s="213" t="s">
        <v>26</v>
      </c>
      <c r="R85" s="214"/>
      <c r="S85" s="215"/>
      <c r="T85" s="187" t="s">
        <v>25</v>
      </c>
    </row>
    <row r="86" spans="1:23" x14ac:dyDescent="0.2">
      <c r="A86" s="180"/>
      <c r="B86" s="184"/>
      <c r="C86" s="185"/>
      <c r="D86" s="185"/>
      <c r="E86" s="185"/>
      <c r="F86" s="185"/>
      <c r="G86" s="185"/>
      <c r="H86" s="185"/>
      <c r="I86" s="186"/>
      <c r="J86" s="188"/>
      <c r="K86" s="5" t="s">
        <v>31</v>
      </c>
      <c r="L86" s="5" t="s">
        <v>32</v>
      </c>
      <c r="M86" s="5" t="s">
        <v>33</v>
      </c>
      <c r="N86" s="5" t="s">
        <v>37</v>
      </c>
      <c r="O86" s="5" t="s">
        <v>8</v>
      </c>
      <c r="P86" s="5" t="s">
        <v>34</v>
      </c>
      <c r="Q86" s="5" t="s">
        <v>35</v>
      </c>
      <c r="R86" s="5" t="s">
        <v>31</v>
      </c>
      <c r="S86" s="5" t="s">
        <v>36</v>
      </c>
      <c r="T86" s="188"/>
    </row>
    <row r="87" spans="1:23" x14ac:dyDescent="0.2">
      <c r="A87" s="46" t="s">
        <v>193</v>
      </c>
      <c r="B87" s="210" t="s">
        <v>196</v>
      </c>
      <c r="C87" s="211"/>
      <c r="D87" s="211"/>
      <c r="E87" s="211"/>
      <c r="F87" s="211"/>
      <c r="G87" s="211"/>
      <c r="H87" s="211"/>
      <c r="I87" s="212"/>
      <c r="J87" s="10">
        <v>5</v>
      </c>
      <c r="K87" s="10">
        <v>2</v>
      </c>
      <c r="L87" s="10">
        <v>2</v>
      </c>
      <c r="M87" s="10">
        <v>0</v>
      </c>
      <c r="N87" s="16">
        <f>K87+L87+M87</f>
        <v>4</v>
      </c>
      <c r="O87" s="17">
        <f>P87-N87</f>
        <v>5</v>
      </c>
      <c r="P87" s="17">
        <f>ROUND(PRODUCT(J87,25)/14,0)</f>
        <v>9</v>
      </c>
      <c r="Q87" s="21" t="s">
        <v>35</v>
      </c>
      <c r="R87" s="10"/>
      <c r="S87" s="22"/>
      <c r="T87" s="10" t="s">
        <v>41</v>
      </c>
    </row>
    <row r="88" spans="1:23" x14ac:dyDescent="0.2">
      <c r="A88" s="27" t="s">
        <v>194</v>
      </c>
      <c r="B88" s="210" t="s">
        <v>197</v>
      </c>
      <c r="C88" s="211"/>
      <c r="D88" s="211"/>
      <c r="E88" s="211"/>
      <c r="F88" s="211"/>
      <c r="G88" s="211"/>
      <c r="H88" s="211"/>
      <c r="I88" s="212"/>
      <c r="J88" s="10">
        <v>6</v>
      </c>
      <c r="K88" s="10">
        <v>2</v>
      </c>
      <c r="L88" s="10">
        <v>2</v>
      </c>
      <c r="M88" s="10">
        <v>0</v>
      </c>
      <c r="N88" s="16">
        <f t="shared" ref="N88:N92" si="25">K88+L88+M88</f>
        <v>4</v>
      </c>
      <c r="O88" s="17">
        <f t="shared" ref="O88:O92" si="26">P88-N88</f>
        <v>7</v>
      </c>
      <c r="P88" s="17">
        <f t="shared" ref="P88:P92" si="27">ROUND(PRODUCT(J88,25)/14,0)</f>
        <v>11</v>
      </c>
      <c r="Q88" s="21" t="s">
        <v>35</v>
      </c>
      <c r="R88" s="10"/>
      <c r="S88" s="22"/>
      <c r="T88" s="10" t="s">
        <v>41</v>
      </c>
    </row>
    <row r="89" spans="1:23" x14ac:dyDescent="0.2">
      <c r="A89" s="27" t="s">
        <v>195</v>
      </c>
      <c r="B89" s="210" t="s">
        <v>198</v>
      </c>
      <c r="C89" s="211"/>
      <c r="D89" s="211"/>
      <c r="E89" s="211"/>
      <c r="F89" s="211"/>
      <c r="G89" s="211"/>
      <c r="H89" s="211"/>
      <c r="I89" s="212"/>
      <c r="J89" s="10">
        <v>6</v>
      </c>
      <c r="K89" s="10">
        <v>2</v>
      </c>
      <c r="L89" s="10">
        <v>2</v>
      </c>
      <c r="M89" s="10">
        <v>0</v>
      </c>
      <c r="N89" s="16">
        <f t="shared" si="25"/>
        <v>4</v>
      </c>
      <c r="O89" s="17">
        <f t="shared" si="26"/>
        <v>7</v>
      </c>
      <c r="P89" s="17">
        <f t="shared" si="27"/>
        <v>11</v>
      </c>
      <c r="Q89" s="21" t="s">
        <v>35</v>
      </c>
      <c r="R89" s="10"/>
      <c r="S89" s="22"/>
      <c r="T89" s="10" t="s">
        <v>41</v>
      </c>
    </row>
    <row r="90" spans="1:23" x14ac:dyDescent="0.2">
      <c r="A90" s="27" t="s">
        <v>199</v>
      </c>
      <c r="B90" s="280" t="s">
        <v>200</v>
      </c>
      <c r="C90" s="281"/>
      <c r="D90" s="281"/>
      <c r="E90" s="281"/>
      <c r="F90" s="281"/>
      <c r="G90" s="281"/>
      <c r="H90" s="281"/>
      <c r="I90" s="282"/>
      <c r="J90" s="10">
        <v>3</v>
      </c>
      <c r="K90" s="10">
        <v>0</v>
      </c>
      <c r="L90" s="10">
        <v>0</v>
      </c>
      <c r="M90" s="10">
        <v>3</v>
      </c>
      <c r="N90" s="16">
        <f t="shared" si="25"/>
        <v>3</v>
      </c>
      <c r="O90" s="17">
        <f t="shared" si="26"/>
        <v>2</v>
      </c>
      <c r="P90" s="17">
        <f t="shared" si="27"/>
        <v>5</v>
      </c>
      <c r="Q90" s="21"/>
      <c r="R90" s="10" t="s">
        <v>31</v>
      </c>
      <c r="S90" s="22"/>
      <c r="T90" s="10" t="s">
        <v>41</v>
      </c>
    </row>
    <row r="91" spans="1:23" x14ac:dyDescent="0.2">
      <c r="A91" s="27" t="s">
        <v>116</v>
      </c>
      <c r="B91" s="210" t="s">
        <v>117</v>
      </c>
      <c r="C91" s="211"/>
      <c r="D91" s="211"/>
      <c r="E91" s="211"/>
      <c r="F91" s="211"/>
      <c r="G91" s="211"/>
      <c r="H91" s="211"/>
      <c r="I91" s="212"/>
      <c r="J91" s="10">
        <v>5</v>
      </c>
      <c r="K91" s="10">
        <v>2</v>
      </c>
      <c r="L91" s="10">
        <v>2</v>
      </c>
      <c r="M91" s="10">
        <v>0</v>
      </c>
      <c r="N91" s="16">
        <f>K91+L91+M91</f>
        <v>4</v>
      </c>
      <c r="O91" s="17">
        <f>P91-N91</f>
        <v>5</v>
      </c>
      <c r="P91" s="17">
        <f>ROUND(PRODUCT(J91,25)/14,0)</f>
        <v>9</v>
      </c>
      <c r="Q91" s="21"/>
      <c r="R91" s="10" t="s">
        <v>31</v>
      </c>
      <c r="S91" s="22"/>
      <c r="T91" s="10" t="s">
        <v>41</v>
      </c>
    </row>
    <row r="92" spans="1:23" x14ac:dyDescent="0.2">
      <c r="A92" s="49" t="s">
        <v>118</v>
      </c>
      <c r="B92" s="230" t="s">
        <v>119</v>
      </c>
      <c r="C92" s="231"/>
      <c r="D92" s="231"/>
      <c r="E92" s="231"/>
      <c r="F92" s="231"/>
      <c r="G92" s="231"/>
      <c r="H92" s="231"/>
      <c r="I92" s="232"/>
      <c r="J92" s="10">
        <v>5</v>
      </c>
      <c r="K92" s="10">
        <v>2</v>
      </c>
      <c r="L92" s="10">
        <v>2</v>
      </c>
      <c r="M92" s="10">
        <v>0</v>
      </c>
      <c r="N92" s="16">
        <f t="shared" si="25"/>
        <v>4</v>
      </c>
      <c r="O92" s="17">
        <f t="shared" si="26"/>
        <v>5</v>
      </c>
      <c r="P92" s="17">
        <f t="shared" si="27"/>
        <v>9</v>
      </c>
      <c r="Q92" s="21"/>
      <c r="R92" s="10" t="s">
        <v>31</v>
      </c>
      <c r="S92" s="22"/>
      <c r="T92" s="10" t="s">
        <v>41</v>
      </c>
    </row>
    <row r="93" spans="1:23" x14ac:dyDescent="0.2">
      <c r="A93" s="18" t="s">
        <v>28</v>
      </c>
      <c r="B93" s="104"/>
      <c r="C93" s="105"/>
      <c r="D93" s="105"/>
      <c r="E93" s="105"/>
      <c r="F93" s="105"/>
      <c r="G93" s="105"/>
      <c r="H93" s="105"/>
      <c r="I93" s="106"/>
      <c r="J93" s="18">
        <f t="shared" ref="J93:P93" si="28">SUM(J87:J92)</f>
        <v>30</v>
      </c>
      <c r="K93" s="18">
        <f t="shared" si="28"/>
        <v>10</v>
      </c>
      <c r="L93" s="18">
        <f t="shared" si="28"/>
        <v>10</v>
      </c>
      <c r="M93" s="18">
        <f t="shared" si="28"/>
        <v>3</v>
      </c>
      <c r="N93" s="18">
        <f t="shared" si="28"/>
        <v>23</v>
      </c>
      <c r="O93" s="18">
        <f t="shared" si="28"/>
        <v>31</v>
      </c>
      <c r="P93" s="18">
        <f t="shared" si="28"/>
        <v>54</v>
      </c>
      <c r="Q93" s="18">
        <f>COUNTIF(Q87:Q92,"E")</f>
        <v>3</v>
      </c>
      <c r="R93" s="18">
        <f>COUNTIF(R87:R92,"C")</f>
        <v>3</v>
      </c>
      <c r="S93" s="18">
        <f>COUNTIF(S87:S92,"VP")</f>
        <v>0</v>
      </c>
      <c r="T93" s="47">
        <f>COUNTA(T87:T92)</f>
        <v>6</v>
      </c>
      <c r="U93" s="269" t="str">
        <f>IF(Q93&gt;=SUM(R93:S93),"Corect","E trebuie să fie cel puțin egal cu C+VP")</f>
        <v>Corect</v>
      </c>
      <c r="V93" s="268"/>
      <c r="W93" s="268"/>
    </row>
    <row r="94" spans="1:23" ht="12" customHeight="1" x14ac:dyDescent="0.2"/>
    <row r="95" spans="1:23" ht="19.5" customHeight="1" x14ac:dyDescent="0.2">
      <c r="A95" s="277" t="s">
        <v>50</v>
      </c>
      <c r="B95" s="278"/>
      <c r="C95" s="278"/>
      <c r="D95" s="278"/>
      <c r="E95" s="278"/>
      <c r="F95" s="278"/>
      <c r="G95" s="278"/>
      <c r="H95" s="278"/>
      <c r="I95" s="278"/>
      <c r="J95" s="278"/>
      <c r="K95" s="278"/>
      <c r="L95" s="278"/>
      <c r="M95" s="278"/>
      <c r="N95" s="278"/>
      <c r="O95" s="278"/>
      <c r="P95" s="278"/>
      <c r="Q95" s="278"/>
      <c r="R95" s="278"/>
      <c r="S95" s="278"/>
      <c r="T95" s="279"/>
    </row>
    <row r="96" spans="1:23" ht="25.5" customHeight="1" x14ac:dyDescent="0.2">
      <c r="A96" s="179" t="s">
        <v>30</v>
      </c>
      <c r="B96" s="181" t="s">
        <v>29</v>
      </c>
      <c r="C96" s="182"/>
      <c r="D96" s="182"/>
      <c r="E96" s="182"/>
      <c r="F96" s="182"/>
      <c r="G96" s="182"/>
      <c r="H96" s="182"/>
      <c r="I96" s="183"/>
      <c r="J96" s="187" t="s">
        <v>43</v>
      </c>
      <c r="K96" s="213" t="s">
        <v>27</v>
      </c>
      <c r="L96" s="214"/>
      <c r="M96" s="215"/>
      <c r="N96" s="213" t="s">
        <v>44</v>
      </c>
      <c r="O96" s="214"/>
      <c r="P96" s="215"/>
      <c r="Q96" s="213" t="s">
        <v>26</v>
      </c>
      <c r="R96" s="214"/>
      <c r="S96" s="215"/>
      <c r="T96" s="187" t="s">
        <v>25</v>
      </c>
    </row>
    <row r="97" spans="1:25" x14ac:dyDescent="0.2">
      <c r="A97" s="180"/>
      <c r="B97" s="184"/>
      <c r="C97" s="185"/>
      <c r="D97" s="185"/>
      <c r="E97" s="185"/>
      <c r="F97" s="185"/>
      <c r="G97" s="185"/>
      <c r="H97" s="185"/>
      <c r="I97" s="186"/>
      <c r="J97" s="188"/>
      <c r="K97" s="5" t="s">
        <v>31</v>
      </c>
      <c r="L97" s="5" t="s">
        <v>32</v>
      </c>
      <c r="M97" s="5" t="s">
        <v>33</v>
      </c>
      <c r="N97" s="5" t="s">
        <v>37</v>
      </c>
      <c r="O97" s="5" t="s">
        <v>8</v>
      </c>
      <c r="P97" s="5" t="s">
        <v>34</v>
      </c>
      <c r="Q97" s="5" t="s">
        <v>35</v>
      </c>
      <c r="R97" s="5" t="s">
        <v>31</v>
      </c>
      <c r="S97" s="5" t="s">
        <v>36</v>
      </c>
      <c r="T97" s="188"/>
    </row>
    <row r="98" spans="1:25" x14ac:dyDescent="0.2">
      <c r="A98" s="46" t="s">
        <v>201</v>
      </c>
      <c r="B98" s="210" t="s">
        <v>205</v>
      </c>
      <c r="C98" s="211"/>
      <c r="D98" s="211"/>
      <c r="E98" s="211"/>
      <c r="F98" s="211"/>
      <c r="G98" s="211"/>
      <c r="H98" s="211"/>
      <c r="I98" s="212"/>
      <c r="J98" s="10">
        <v>5</v>
      </c>
      <c r="K98" s="10">
        <v>2</v>
      </c>
      <c r="L98" s="10">
        <v>2</v>
      </c>
      <c r="M98" s="10">
        <v>0</v>
      </c>
      <c r="N98" s="16">
        <f>K98+L98+M98</f>
        <v>4</v>
      </c>
      <c r="O98" s="17">
        <f>P98-N98</f>
        <v>6</v>
      </c>
      <c r="P98" s="17">
        <f>ROUND(PRODUCT(J98,25)/12,0)</f>
        <v>10</v>
      </c>
      <c r="Q98" s="21" t="s">
        <v>35</v>
      </c>
      <c r="R98" s="10"/>
      <c r="S98" s="22"/>
      <c r="T98" s="10" t="s">
        <v>40</v>
      </c>
    </row>
    <row r="99" spans="1:25" x14ac:dyDescent="0.2">
      <c r="A99" s="27" t="s">
        <v>202</v>
      </c>
      <c r="B99" s="210" t="s">
        <v>206</v>
      </c>
      <c r="C99" s="211"/>
      <c r="D99" s="211"/>
      <c r="E99" s="211"/>
      <c r="F99" s="211"/>
      <c r="G99" s="211"/>
      <c r="H99" s="211"/>
      <c r="I99" s="212"/>
      <c r="J99" s="10">
        <v>4</v>
      </c>
      <c r="K99" s="10">
        <v>2</v>
      </c>
      <c r="L99" s="10">
        <v>2</v>
      </c>
      <c r="M99" s="10">
        <v>0</v>
      </c>
      <c r="N99" s="16">
        <f t="shared" ref="N99:N101" si="29">K99+L99+M99</f>
        <v>4</v>
      </c>
      <c r="O99" s="17">
        <f t="shared" ref="O99:O101" si="30">P99-N99</f>
        <v>4</v>
      </c>
      <c r="P99" s="17">
        <f t="shared" ref="P99:P103" si="31">ROUND(PRODUCT(J99,25)/12,0)</f>
        <v>8</v>
      </c>
      <c r="Q99" s="21" t="s">
        <v>35</v>
      </c>
      <c r="R99" s="10"/>
      <c r="S99" s="22"/>
      <c r="T99" s="10" t="s">
        <v>41</v>
      </c>
    </row>
    <row r="100" spans="1:25" x14ac:dyDescent="0.2">
      <c r="A100" s="27" t="s">
        <v>203</v>
      </c>
      <c r="B100" s="210" t="s">
        <v>207</v>
      </c>
      <c r="C100" s="211"/>
      <c r="D100" s="211"/>
      <c r="E100" s="211"/>
      <c r="F100" s="211"/>
      <c r="G100" s="211"/>
      <c r="H100" s="211"/>
      <c r="I100" s="212"/>
      <c r="J100" s="10">
        <v>5</v>
      </c>
      <c r="K100" s="10">
        <v>2</v>
      </c>
      <c r="L100" s="10">
        <v>2</v>
      </c>
      <c r="M100" s="10">
        <v>0</v>
      </c>
      <c r="N100" s="16">
        <f t="shared" si="29"/>
        <v>4</v>
      </c>
      <c r="O100" s="17">
        <f t="shared" si="30"/>
        <v>6</v>
      </c>
      <c r="P100" s="17">
        <f t="shared" si="31"/>
        <v>10</v>
      </c>
      <c r="Q100" s="21" t="s">
        <v>35</v>
      </c>
      <c r="R100" s="10"/>
      <c r="S100" s="22"/>
      <c r="T100" s="10" t="s">
        <v>41</v>
      </c>
    </row>
    <row r="101" spans="1:25" x14ac:dyDescent="0.2">
      <c r="A101" s="27" t="s">
        <v>204</v>
      </c>
      <c r="B101" s="210" t="s">
        <v>208</v>
      </c>
      <c r="C101" s="211"/>
      <c r="D101" s="211"/>
      <c r="E101" s="211"/>
      <c r="F101" s="211"/>
      <c r="G101" s="211"/>
      <c r="H101" s="211"/>
      <c r="I101" s="212"/>
      <c r="J101" s="10">
        <v>4</v>
      </c>
      <c r="K101" s="10">
        <v>2</v>
      </c>
      <c r="L101" s="10">
        <v>2</v>
      </c>
      <c r="M101" s="10">
        <v>0</v>
      </c>
      <c r="N101" s="16">
        <f t="shared" si="29"/>
        <v>4</v>
      </c>
      <c r="O101" s="17">
        <f t="shared" si="30"/>
        <v>4</v>
      </c>
      <c r="P101" s="17">
        <f t="shared" si="31"/>
        <v>8</v>
      </c>
      <c r="Q101" s="21" t="s">
        <v>35</v>
      </c>
      <c r="R101" s="10"/>
      <c r="S101" s="22"/>
      <c r="T101" s="10" t="s">
        <v>42</v>
      </c>
    </row>
    <row r="102" spans="1:25" x14ac:dyDescent="0.2">
      <c r="A102" s="49" t="s">
        <v>120</v>
      </c>
      <c r="B102" s="210" t="s">
        <v>121</v>
      </c>
      <c r="C102" s="211"/>
      <c r="D102" s="211"/>
      <c r="E102" s="211"/>
      <c r="F102" s="211"/>
      <c r="G102" s="211"/>
      <c r="H102" s="211"/>
      <c r="I102" s="212"/>
      <c r="J102" s="10">
        <v>6</v>
      </c>
      <c r="K102" s="10">
        <v>2</v>
      </c>
      <c r="L102" s="10">
        <v>2</v>
      </c>
      <c r="M102" s="10">
        <v>0</v>
      </c>
      <c r="N102" s="16">
        <f>K102+L102+M102</f>
        <v>4</v>
      </c>
      <c r="O102" s="17">
        <f>P102-N102</f>
        <v>9</v>
      </c>
      <c r="P102" s="17">
        <f t="shared" si="31"/>
        <v>13</v>
      </c>
      <c r="Q102" s="21"/>
      <c r="R102" s="10" t="s">
        <v>31</v>
      </c>
      <c r="S102" s="22"/>
      <c r="T102" s="10" t="s">
        <v>41</v>
      </c>
    </row>
    <row r="103" spans="1:25" x14ac:dyDescent="0.2">
      <c r="A103" s="49" t="s">
        <v>209</v>
      </c>
      <c r="B103" s="230" t="s">
        <v>210</v>
      </c>
      <c r="C103" s="231"/>
      <c r="D103" s="231"/>
      <c r="E103" s="231"/>
      <c r="F103" s="231"/>
      <c r="G103" s="231"/>
      <c r="H103" s="231"/>
      <c r="I103" s="232"/>
      <c r="J103" s="10">
        <v>6</v>
      </c>
      <c r="K103" s="10">
        <v>2</v>
      </c>
      <c r="L103" s="10">
        <v>2</v>
      </c>
      <c r="M103" s="10">
        <v>0</v>
      </c>
      <c r="N103" s="47">
        <f t="shared" ref="N103" si="32">K103+L103+M103</f>
        <v>4</v>
      </c>
      <c r="O103" s="17">
        <f t="shared" ref="O103" si="33">P103-N103</f>
        <v>9</v>
      </c>
      <c r="P103" s="17">
        <f t="shared" si="31"/>
        <v>13</v>
      </c>
      <c r="Q103" s="21"/>
      <c r="R103" s="10" t="s">
        <v>31</v>
      </c>
      <c r="S103" s="22"/>
      <c r="T103" s="10" t="s">
        <v>41</v>
      </c>
    </row>
    <row r="104" spans="1:25" x14ac:dyDescent="0.2">
      <c r="A104" s="18" t="s">
        <v>28</v>
      </c>
      <c r="B104" s="104"/>
      <c r="C104" s="105"/>
      <c r="D104" s="105"/>
      <c r="E104" s="105"/>
      <c r="F104" s="105"/>
      <c r="G104" s="105"/>
      <c r="H104" s="105"/>
      <c r="I104" s="106"/>
      <c r="J104" s="18">
        <f>SUM(J98:J103)</f>
        <v>30</v>
      </c>
      <c r="K104" s="18">
        <f t="shared" ref="K104:P104" si="34">SUM(K98:K103)</f>
        <v>12</v>
      </c>
      <c r="L104" s="18">
        <f t="shared" si="34"/>
        <v>12</v>
      </c>
      <c r="M104" s="18">
        <f t="shared" si="34"/>
        <v>0</v>
      </c>
      <c r="N104" s="18">
        <f t="shared" si="34"/>
        <v>24</v>
      </c>
      <c r="O104" s="18">
        <f t="shared" si="34"/>
        <v>38</v>
      </c>
      <c r="P104" s="18">
        <f t="shared" si="34"/>
        <v>62</v>
      </c>
      <c r="Q104" s="18">
        <f>COUNTIF(Q98:Q103,"E")</f>
        <v>4</v>
      </c>
      <c r="R104" s="18">
        <f>COUNTIF(R98:R103,"C")</f>
        <v>2</v>
      </c>
      <c r="S104" s="18">
        <f>COUNTIF(S98:S103,"VP")</f>
        <v>0</v>
      </c>
      <c r="T104" s="47">
        <f>COUNTA(T98:T103)</f>
        <v>6</v>
      </c>
      <c r="U104" s="269" t="str">
        <f>IF(Q104&gt;=SUM(R104:S104),"Corect","E trebuie să fie cel puțin egal cu C+VP")</f>
        <v>Corect</v>
      </c>
      <c r="V104" s="268"/>
      <c r="W104" s="268"/>
    </row>
    <row r="106" spans="1:25" ht="12.75" customHeight="1" x14ac:dyDescent="0.2">
      <c r="B106" s="2"/>
      <c r="C106" s="2"/>
      <c r="D106" s="2"/>
      <c r="E106" s="2"/>
      <c r="F106" s="2"/>
      <c r="G106" s="2"/>
      <c r="M106" s="7"/>
      <c r="N106" s="7"/>
      <c r="O106" s="7"/>
      <c r="P106" s="7"/>
      <c r="Q106" s="7"/>
      <c r="R106" s="7"/>
      <c r="S106" s="7"/>
    </row>
    <row r="107" spans="1:25" ht="19.5" customHeight="1" x14ac:dyDescent="0.2">
      <c r="A107" s="144" t="s">
        <v>51</v>
      </c>
      <c r="B107" s="144"/>
      <c r="C107" s="144"/>
      <c r="D107" s="144"/>
      <c r="E107" s="144"/>
      <c r="F107" s="144"/>
      <c r="G107" s="144"/>
      <c r="H107" s="144"/>
      <c r="I107" s="144"/>
      <c r="J107" s="144"/>
      <c r="K107" s="144"/>
      <c r="L107" s="144"/>
      <c r="M107" s="144"/>
      <c r="N107" s="144"/>
      <c r="O107" s="144"/>
      <c r="P107" s="144"/>
      <c r="Q107" s="144"/>
      <c r="R107" s="144"/>
      <c r="S107" s="144"/>
      <c r="T107" s="144"/>
      <c r="U107" s="126" t="s">
        <v>133</v>
      </c>
      <c r="V107" s="127"/>
      <c r="W107" s="127"/>
      <c r="X107" s="127"/>
      <c r="Y107" s="127"/>
    </row>
    <row r="108" spans="1:25" ht="27.75" customHeight="1" x14ac:dyDescent="0.2">
      <c r="A108" s="179" t="s">
        <v>30</v>
      </c>
      <c r="B108" s="181" t="s">
        <v>29</v>
      </c>
      <c r="C108" s="182"/>
      <c r="D108" s="182"/>
      <c r="E108" s="182"/>
      <c r="F108" s="182"/>
      <c r="G108" s="182"/>
      <c r="H108" s="182"/>
      <c r="I108" s="183"/>
      <c r="J108" s="187" t="s">
        <v>43</v>
      </c>
      <c r="K108" s="189" t="s">
        <v>27</v>
      </c>
      <c r="L108" s="189"/>
      <c r="M108" s="189"/>
      <c r="N108" s="189" t="s">
        <v>44</v>
      </c>
      <c r="O108" s="190"/>
      <c r="P108" s="190"/>
      <c r="Q108" s="189" t="s">
        <v>26</v>
      </c>
      <c r="R108" s="189"/>
      <c r="S108" s="189"/>
      <c r="T108" s="189" t="s">
        <v>25</v>
      </c>
      <c r="U108" s="126"/>
      <c r="V108" s="127"/>
      <c r="W108" s="127"/>
      <c r="X108" s="127"/>
      <c r="Y108" s="127"/>
    </row>
    <row r="109" spans="1:25" ht="12.75" customHeight="1" x14ac:dyDescent="0.2">
      <c r="A109" s="180"/>
      <c r="B109" s="184"/>
      <c r="C109" s="185"/>
      <c r="D109" s="185"/>
      <c r="E109" s="185"/>
      <c r="F109" s="185"/>
      <c r="G109" s="185"/>
      <c r="H109" s="185"/>
      <c r="I109" s="186"/>
      <c r="J109" s="188"/>
      <c r="K109" s="5" t="s">
        <v>31</v>
      </c>
      <c r="L109" s="5" t="s">
        <v>32</v>
      </c>
      <c r="M109" s="5" t="s">
        <v>33</v>
      </c>
      <c r="N109" s="5" t="s">
        <v>37</v>
      </c>
      <c r="O109" s="5" t="s">
        <v>8</v>
      </c>
      <c r="P109" s="5" t="s">
        <v>34</v>
      </c>
      <c r="Q109" s="5" t="s">
        <v>35</v>
      </c>
      <c r="R109" s="5" t="s">
        <v>31</v>
      </c>
      <c r="S109" s="5" t="s">
        <v>36</v>
      </c>
      <c r="T109" s="189"/>
      <c r="U109" s="126"/>
      <c r="V109" s="127"/>
      <c r="W109" s="127"/>
      <c r="X109" s="127"/>
      <c r="Y109" s="127"/>
    </row>
    <row r="110" spans="1:25" x14ac:dyDescent="0.2">
      <c r="A110" s="207" t="s">
        <v>211</v>
      </c>
      <c r="B110" s="208"/>
      <c r="C110" s="208"/>
      <c r="D110" s="208"/>
      <c r="E110" s="208"/>
      <c r="F110" s="208"/>
      <c r="G110" s="208"/>
      <c r="H110" s="208"/>
      <c r="I110" s="208"/>
      <c r="J110" s="208"/>
      <c r="K110" s="208"/>
      <c r="L110" s="208"/>
      <c r="M110" s="208"/>
      <c r="N110" s="208"/>
      <c r="O110" s="208"/>
      <c r="P110" s="208"/>
      <c r="Q110" s="208"/>
      <c r="R110" s="208"/>
      <c r="S110" s="208"/>
      <c r="T110" s="209"/>
      <c r="U110" s="126"/>
      <c r="V110" s="127"/>
      <c r="W110" s="127"/>
      <c r="X110" s="127"/>
      <c r="Y110" s="127"/>
    </row>
    <row r="111" spans="1:25" x14ac:dyDescent="0.2">
      <c r="A111" s="28" t="s">
        <v>212</v>
      </c>
      <c r="B111" s="206" t="s">
        <v>214</v>
      </c>
      <c r="C111" s="175"/>
      <c r="D111" s="175"/>
      <c r="E111" s="175"/>
      <c r="F111" s="175"/>
      <c r="G111" s="175"/>
      <c r="H111" s="175"/>
      <c r="I111" s="176"/>
      <c r="J111" s="23">
        <v>5</v>
      </c>
      <c r="K111" s="23">
        <v>2</v>
      </c>
      <c r="L111" s="23">
        <v>2</v>
      </c>
      <c r="M111" s="23">
        <v>0</v>
      </c>
      <c r="N111" s="17">
        <f>K111+L111+M111</f>
        <v>4</v>
      </c>
      <c r="O111" s="17">
        <f>P111-N111</f>
        <v>5</v>
      </c>
      <c r="P111" s="17">
        <f>ROUND(PRODUCT(J111,25)/14,0)</f>
        <v>9</v>
      </c>
      <c r="Q111" s="23"/>
      <c r="R111" s="23" t="s">
        <v>31</v>
      </c>
      <c r="S111" s="24"/>
      <c r="T111" s="10" t="s">
        <v>41</v>
      </c>
      <c r="U111" s="126"/>
      <c r="V111" s="127"/>
      <c r="W111" s="127"/>
      <c r="X111" s="127"/>
      <c r="Y111" s="127"/>
    </row>
    <row r="112" spans="1:25" ht="12" customHeight="1" x14ac:dyDescent="0.2">
      <c r="A112" s="28" t="s">
        <v>213</v>
      </c>
      <c r="B112" s="206" t="s">
        <v>215</v>
      </c>
      <c r="C112" s="175"/>
      <c r="D112" s="175"/>
      <c r="E112" s="175"/>
      <c r="F112" s="175"/>
      <c r="G112" s="175"/>
      <c r="H112" s="175"/>
      <c r="I112" s="176"/>
      <c r="J112" s="23">
        <v>5</v>
      </c>
      <c r="K112" s="23">
        <v>2</v>
      </c>
      <c r="L112" s="23">
        <v>2</v>
      </c>
      <c r="M112" s="23">
        <v>0</v>
      </c>
      <c r="N112" s="17">
        <f t="shared" ref="N112:N132" si="35">K112+L112+M112</f>
        <v>4</v>
      </c>
      <c r="O112" s="17">
        <f t="shared" ref="O112:O132" si="36">P112-N112</f>
        <v>5</v>
      </c>
      <c r="P112" s="17">
        <f t="shared" ref="P112:P132" si="37">ROUND(PRODUCT(J112,25)/14,0)</f>
        <v>9</v>
      </c>
      <c r="Q112" s="23"/>
      <c r="R112" s="23" t="s">
        <v>31</v>
      </c>
      <c r="S112" s="24"/>
      <c r="T112" s="10" t="s">
        <v>41</v>
      </c>
    </row>
    <row r="113" spans="1:25" s="63" customFormat="1" ht="12" customHeight="1" x14ac:dyDescent="0.2">
      <c r="A113" s="64" t="s">
        <v>269</v>
      </c>
      <c r="B113" s="206" t="s">
        <v>216</v>
      </c>
      <c r="C113" s="175"/>
      <c r="D113" s="175"/>
      <c r="E113" s="175"/>
      <c r="F113" s="175"/>
      <c r="G113" s="175"/>
      <c r="H113" s="175"/>
      <c r="I113" s="176"/>
      <c r="J113" s="23">
        <v>5</v>
      </c>
      <c r="K113" s="23">
        <v>2</v>
      </c>
      <c r="L113" s="23">
        <v>2</v>
      </c>
      <c r="M113" s="23">
        <v>0</v>
      </c>
      <c r="N113" s="17">
        <f t="shared" ref="N113:N114" si="38">K113+L113+M113</f>
        <v>4</v>
      </c>
      <c r="O113" s="17">
        <f t="shared" ref="O113:O114" si="39">P113-N113</f>
        <v>5</v>
      </c>
      <c r="P113" s="17">
        <f t="shared" ref="P113:P114" si="40">ROUND(PRODUCT(J113,25)/14,0)</f>
        <v>9</v>
      </c>
      <c r="Q113" s="23"/>
      <c r="R113" s="23" t="s">
        <v>31</v>
      </c>
      <c r="S113" s="24"/>
      <c r="T113" s="10" t="s">
        <v>41</v>
      </c>
    </row>
    <row r="114" spans="1:25" s="67" customFormat="1" x14ac:dyDescent="0.2">
      <c r="A114" s="66" t="s">
        <v>270</v>
      </c>
      <c r="B114" s="206" t="s">
        <v>217</v>
      </c>
      <c r="C114" s="175"/>
      <c r="D114" s="175"/>
      <c r="E114" s="175"/>
      <c r="F114" s="175"/>
      <c r="G114" s="175"/>
      <c r="H114" s="175"/>
      <c r="I114" s="176"/>
      <c r="J114" s="23">
        <v>5</v>
      </c>
      <c r="K114" s="23">
        <v>2</v>
      </c>
      <c r="L114" s="23">
        <v>2</v>
      </c>
      <c r="M114" s="23">
        <v>0</v>
      </c>
      <c r="N114" s="17">
        <f t="shared" si="38"/>
        <v>4</v>
      </c>
      <c r="O114" s="17">
        <f t="shared" si="39"/>
        <v>5</v>
      </c>
      <c r="P114" s="17">
        <f t="shared" si="40"/>
        <v>9</v>
      </c>
      <c r="Q114" s="23"/>
      <c r="R114" s="23" t="s">
        <v>31</v>
      </c>
      <c r="S114" s="24"/>
      <c r="T114" s="10" t="s">
        <v>41</v>
      </c>
    </row>
    <row r="115" spans="1:25" s="63" customFormat="1" x14ac:dyDescent="0.2">
      <c r="A115" s="64" t="s">
        <v>271</v>
      </c>
      <c r="B115" s="206" t="s">
        <v>268</v>
      </c>
      <c r="C115" s="175"/>
      <c r="D115" s="175"/>
      <c r="E115" s="175"/>
      <c r="F115" s="175"/>
      <c r="G115" s="175"/>
      <c r="H115" s="175"/>
      <c r="I115" s="176"/>
      <c r="J115" s="23">
        <v>5</v>
      </c>
      <c r="K115" s="23">
        <v>2</v>
      </c>
      <c r="L115" s="23">
        <v>2</v>
      </c>
      <c r="M115" s="23">
        <v>0</v>
      </c>
      <c r="N115" s="17">
        <f t="shared" ref="N115" si="41">K115+L115+M115</f>
        <v>4</v>
      </c>
      <c r="O115" s="17">
        <f t="shared" ref="O115" si="42">P115-N115</f>
        <v>5</v>
      </c>
      <c r="P115" s="17">
        <f t="shared" ref="P115" si="43">ROUND(PRODUCT(J115,25)/14,0)</f>
        <v>9</v>
      </c>
      <c r="Q115" s="23"/>
      <c r="R115" s="23" t="s">
        <v>31</v>
      </c>
      <c r="S115" s="24"/>
      <c r="T115" s="10" t="s">
        <v>41</v>
      </c>
    </row>
    <row r="116" spans="1:25" ht="12.75" hidden="1" customHeight="1" x14ac:dyDescent="0.2">
      <c r="A116" s="28"/>
      <c r="B116" s="206"/>
      <c r="C116" s="175"/>
      <c r="D116" s="175"/>
      <c r="E116" s="175"/>
      <c r="F116" s="175"/>
      <c r="G116" s="175"/>
      <c r="H116" s="175"/>
      <c r="I116" s="176"/>
      <c r="J116" s="23">
        <v>0</v>
      </c>
      <c r="K116" s="23">
        <v>0</v>
      </c>
      <c r="L116" s="23">
        <v>0</v>
      </c>
      <c r="M116" s="23">
        <v>0</v>
      </c>
      <c r="N116" s="17">
        <f>K116+L116+M116</f>
        <v>0</v>
      </c>
      <c r="O116" s="17">
        <f>P116-N116</f>
        <v>0</v>
      </c>
      <c r="P116" s="17">
        <f>ROUND(PRODUCT(J116,25)/14,0)</f>
        <v>0</v>
      </c>
      <c r="Q116" s="23"/>
      <c r="R116" s="23"/>
      <c r="S116" s="24"/>
      <c r="T116" s="10"/>
      <c r="U116" s="121" t="s">
        <v>134</v>
      </c>
      <c r="V116" s="141"/>
      <c r="W116" s="141"/>
      <c r="X116" s="141"/>
      <c r="Y116" s="142"/>
    </row>
    <row r="117" spans="1:25" x14ac:dyDescent="0.2">
      <c r="A117" s="171" t="s">
        <v>272</v>
      </c>
      <c r="B117" s="248"/>
      <c r="C117" s="248"/>
      <c r="D117" s="248"/>
      <c r="E117" s="248"/>
      <c r="F117" s="248"/>
      <c r="G117" s="248"/>
      <c r="H117" s="248"/>
      <c r="I117" s="248"/>
      <c r="J117" s="248"/>
      <c r="K117" s="248"/>
      <c r="L117" s="248"/>
      <c r="M117" s="248"/>
      <c r="N117" s="248"/>
      <c r="O117" s="248"/>
      <c r="P117" s="248"/>
      <c r="Q117" s="248"/>
      <c r="R117" s="248"/>
      <c r="S117" s="248"/>
      <c r="T117" s="249"/>
      <c r="U117" s="121"/>
      <c r="V117" s="141"/>
      <c r="W117" s="141"/>
      <c r="X117" s="141"/>
      <c r="Y117" s="142"/>
    </row>
    <row r="118" spans="1:25" s="63" customFormat="1" ht="12" customHeight="1" x14ac:dyDescent="0.2">
      <c r="A118" s="64" t="s">
        <v>226</v>
      </c>
      <c r="B118" s="206" t="s">
        <v>219</v>
      </c>
      <c r="C118" s="175"/>
      <c r="D118" s="175"/>
      <c r="E118" s="175"/>
      <c r="F118" s="175"/>
      <c r="G118" s="175"/>
      <c r="H118" s="175"/>
      <c r="I118" s="176"/>
      <c r="J118" s="23">
        <v>5</v>
      </c>
      <c r="K118" s="23">
        <v>2</v>
      </c>
      <c r="L118" s="23">
        <v>2</v>
      </c>
      <c r="M118" s="23">
        <v>0</v>
      </c>
      <c r="N118" s="17">
        <f t="shared" ref="N118" si="44">K118+L118+M118</f>
        <v>4</v>
      </c>
      <c r="O118" s="17">
        <f t="shared" ref="O118" si="45">P118-N118</f>
        <v>5</v>
      </c>
      <c r="P118" s="17">
        <f t="shared" ref="P118" si="46">ROUND(PRODUCT(J118,25)/14,0)</f>
        <v>9</v>
      </c>
      <c r="Q118" s="23"/>
      <c r="R118" s="23" t="s">
        <v>31</v>
      </c>
      <c r="S118" s="24"/>
      <c r="T118" s="10" t="s">
        <v>41</v>
      </c>
      <c r="U118" s="121"/>
      <c r="V118" s="141"/>
      <c r="W118" s="141"/>
      <c r="X118" s="141"/>
      <c r="Y118" s="142"/>
    </row>
    <row r="119" spans="1:25" s="63" customFormat="1" ht="12" customHeight="1" x14ac:dyDescent="0.2">
      <c r="A119" s="64" t="s">
        <v>227</v>
      </c>
      <c r="B119" s="206" t="s">
        <v>220</v>
      </c>
      <c r="C119" s="175"/>
      <c r="D119" s="175"/>
      <c r="E119" s="175"/>
      <c r="F119" s="175"/>
      <c r="G119" s="175"/>
      <c r="H119" s="175"/>
      <c r="I119" s="176"/>
      <c r="J119" s="23">
        <v>5</v>
      </c>
      <c r="K119" s="23">
        <v>2</v>
      </c>
      <c r="L119" s="23">
        <v>2</v>
      </c>
      <c r="M119" s="23">
        <v>0</v>
      </c>
      <c r="N119" s="17">
        <f t="shared" ref="N119" si="47">K119+L119+M119</f>
        <v>4</v>
      </c>
      <c r="O119" s="17">
        <f t="shared" ref="O119" si="48">P119-N119</f>
        <v>5</v>
      </c>
      <c r="P119" s="17">
        <f t="shared" ref="P119" si="49">ROUND(PRODUCT(J119,25)/14,0)</f>
        <v>9</v>
      </c>
      <c r="Q119" s="23"/>
      <c r="R119" s="23" t="s">
        <v>31</v>
      </c>
      <c r="S119" s="24"/>
      <c r="T119" s="10" t="s">
        <v>41</v>
      </c>
      <c r="U119" s="121"/>
      <c r="V119" s="141"/>
      <c r="W119" s="141"/>
      <c r="X119" s="141"/>
      <c r="Y119" s="142"/>
    </row>
    <row r="120" spans="1:25" s="63" customFormat="1" ht="12" customHeight="1" x14ac:dyDescent="0.2">
      <c r="A120" s="64" t="s">
        <v>228</v>
      </c>
      <c r="B120" s="206" t="s">
        <v>221</v>
      </c>
      <c r="C120" s="175"/>
      <c r="D120" s="175"/>
      <c r="E120" s="175"/>
      <c r="F120" s="175"/>
      <c r="G120" s="175"/>
      <c r="H120" s="175"/>
      <c r="I120" s="176"/>
      <c r="J120" s="23">
        <v>5</v>
      </c>
      <c r="K120" s="23">
        <v>2</v>
      </c>
      <c r="L120" s="23">
        <v>2</v>
      </c>
      <c r="M120" s="23">
        <v>0</v>
      </c>
      <c r="N120" s="17">
        <f t="shared" ref="N120" si="50">K120+L120+M120</f>
        <v>4</v>
      </c>
      <c r="O120" s="17">
        <f t="shared" ref="O120" si="51">P120-N120</f>
        <v>5</v>
      </c>
      <c r="P120" s="17">
        <f t="shared" ref="P120" si="52">ROUND(PRODUCT(J120,25)/14,0)</f>
        <v>9</v>
      </c>
      <c r="Q120" s="23"/>
      <c r="R120" s="23" t="s">
        <v>31</v>
      </c>
      <c r="S120" s="24"/>
      <c r="T120" s="10" t="s">
        <v>41</v>
      </c>
      <c r="U120" s="121"/>
      <c r="V120" s="141"/>
      <c r="W120" s="141"/>
      <c r="X120" s="141"/>
      <c r="Y120" s="142"/>
    </row>
    <row r="121" spans="1:25" x14ac:dyDescent="0.2">
      <c r="A121" s="28" t="s">
        <v>229</v>
      </c>
      <c r="B121" s="206" t="s">
        <v>222</v>
      </c>
      <c r="C121" s="175"/>
      <c r="D121" s="175"/>
      <c r="E121" s="175"/>
      <c r="F121" s="175"/>
      <c r="G121" s="175"/>
      <c r="H121" s="175"/>
      <c r="I121" s="176"/>
      <c r="J121" s="23">
        <v>5</v>
      </c>
      <c r="K121" s="23">
        <v>2</v>
      </c>
      <c r="L121" s="23">
        <v>2</v>
      </c>
      <c r="M121" s="23">
        <v>0</v>
      </c>
      <c r="N121" s="17">
        <f t="shared" si="35"/>
        <v>4</v>
      </c>
      <c r="O121" s="17">
        <f t="shared" si="36"/>
        <v>5</v>
      </c>
      <c r="P121" s="17">
        <f t="shared" si="37"/>
        <v>9</v>
      </c>
      <c r="Q121" s="23"/>
      <c r="R121" s="23" t="s">
        <v>31</v>
      </c>
      <c r="S121" s="24"/>
      <c r="T121" s="10" t="s">
        <v>41</v>
      </c>
      <c r="U121" s="121"/>
      <c r="V121" s="141"/>
      <c r="W121" s="141"/>
      <c r="X121" s="141"/>
      <c r="Y121" s="142"/>
    </row>
    <row r="122" spans="1:25" x14ac:dyDescent="0.2">
      <c r="A122" s="28" t="s">
        <v>230</v>
      </c>
      <c r="B122" s="206" t="s">
        <v>223</v>
      </c>
      <c r="C122" s="175"/>
      <c r="D122" s="175"/>
      <c r="E122" s="175"/>
      <c r="F122" s="175"/>
      <c r="G122" s="175"/>
      <c r="H122" s="175"/>
      <c r="I122" s="176"/>
      <c r="J122" s="23">
        <v>5</v>
      </c>
      <c r="K122" s="23">
        <v>2</v>
      </c>
      <c r="L122" s="23">
        <v>2</v>
      </c>
      <c r="M122" s="23">
        <v>0</v>
      </c>
      <c r="N122" s="17">
        <f>K122+L122+M122</f>
        <v>4</v>
      </c>
      <c r="O122" s="17">
        <f>P122-N122</f>
        <v>5</v>
      </c>
      <c r="P122" s="17">
        <f>ROUND(PRODUCT(J122,25)/14,0)</f>
        <v>9</v>
      </c>
      <c r="Q122" s="23"/>
      <c r="R122" s="23" t="s">
        <v>31</v>
      </c>
      <c r="S122" s="24"/>
      <c r="T122" s="10" t="s">
        <v>41</v>
      </c>
      <c r="U122" s="121"/>
      <c r="V122" s="141"/>
      <c r="W122" s="141"/>
      <c r="X122" s="141"/>
      <c r="Y122" s="142"/>
    </row>
    <row r="123" spans="1:25" s="67" customFormat="1" x14ac:dyDescent="0.2">
      <c r="A123" s="66" t="s">
        <v>239</v>
      </c>
      <c r="B123" s="206" t="s">
        <v>232</v>
      </c>
      <c r="C123" s="175"/>
      <c r="D123" s="175"/>
      <c r="E123" s="175"/>
      <c r="F123" s="175"/>
      <c r="G123" s="175"/>
      <c r="H123" s="175"/>
      <c r="I123" s="176"/>
      <c r="J123" s="23">
        <v>5</v>
      </c>
      <c r="K123" s="23">
        <v>2</v>
      </c>
      <c r="L123" s="23">
        <v>2</v>
      </c>
      <c r="M123" s="23">
        <v>0</v>
      </c>
      <c r="N123" s="17">
        <f t="shared" ref="N123" si="53">K123+L123+M123</f>
        <v>4</v>
      </c>
      <c r="O123" s="17">
        <f t="shared" ref="O123" si="54">P123-N123</f>
        <v>5</v>
      </c>
      <c r="P123" s="17">
        <f t="shared" ref="P123" si="55">ROUND(PRODUCT(J123,25)/14,0)</f>
        <v>9</v>
      </c>
      <c r="Q123" s="23"/>
      <c r="R123" s="23" t="s">
        <v>31</v>
      </c>
      <c r="S123" s="24"/>
      <c r="T123" s="10" t="s">
        <v>41</v>
      </c>
      <c r="U123" s="121"/>
      <c r="V123" s="141"/>
      <c r="W123" s="141"/>
      <c r="X123" s="141"/>
      <c r="Y123" s="142"/>
    </row>
    <row r="124" spans="1:25" x14ac:dyDescent="0.2">
      <c r="A124" s="28" t="s">
        <v>231</v>
      </c>
      <c r="B124" s="206" t="s">
        <v>224</v>
      </c>
      <c r="C124" s="175"/>
      <c r="D124" s="175"/>
      <c r="E124" s="175"/>
      <c r="F124" s="175"/>
      <c r="G124" s="175"/>
      <c r="H124" s="175"/>
      <c r="I124" s="176"/>
      <c r="J124" s="23">
        <v>5</v>
      </c>
      <c r="K124" s="23">
        <v>2</v>
      </c>
      <c r="L124" s="23">
        <v>2</v>
      </c>
      <c r="M124" s="23">
        <v>0</v>
      </c>
      <c r="N124" s="17">
        <f t="shared" si="35"/>
        <v>4</v>
      </c>
      <c r="O124" s="17">
        <f t="shared" si="36"/>
        <v>5</v>
      </c>
      <c r="P124" s="17">
        <f t="shared" si="37"/>
        <v>9</v>
      </c>
      <c r="Q124" s="23"/>
      <c r="R124" s="23" t="s">
        <v>31</v>
      </c>
      <c r="S124" s="24"/>
      <c r="T124" s="10" t="s">
        <v>41</v>
      </c>
      <c r="U124" s="121"/>
      <c r="V124" s="141"/>
      <c r="W124" s="141"/>
      <c r="X124" s="141"/>
      <c r="Y124" s="142"/>
    </row>
    <row r="125" spans="1:25" x14ac:dyDescent="0.2">
      <c r="A125" s="171" t="s">
        <v>273</v>
      </c>
      <c r="B125" s="248"/>
      <c r="C125" s="248"/>
      <c r="D125" s="248"/>
      <c r="E125" s="248"/>
      <c r="F125" s="248"/>
      <c r="G125" s="248"/>
      <c r="H125" s="248"/>
      <c r="I125" s="248"/>
      <c r="J125" s="248"/>
      <c r="K125" s="248"/>
      <c r="L125" s="248"/>
      <c r="M125" s="248"/>
      <c r="N125" s="248"/>
      <c r="O125" s="248"/>
      <c r="P125" s="248"/>
      <c r="Q125" s="248"/>
      <c r="R125" s="248"/>
      <c r="S125" s="248"/>
      <c r="T125" s="249"/>
      <c r="U125" s="121"/>
      <c r="V125" s="141"/>
      <c r="W125" s="141"/>
      <c r="X125" s="141"/>
      <c r="Y125" s="142"/>
    </row>
    <row r="126" spans="1:25" s="67" customFormat="1" ht="12" customHeight="1" x14ac:dyDescent="0.2">
      <c r="A126" s="66" t="s">
        <v>225</v>
      </c>
      <c r="B126" s="206" t="s">
        <v>218</v>
      </c>
      <c r="C126" s="175"/>
      <c r="D126" s="175"/>
      <c r="E126" s="175"/>
      <c r="F126" s="175"/>
      <c r="G126" s="175"/>
      <c r="H126" s="175"/>
      <c r="I126" s="176"/>
      <c r="J126" s="23">
        <v>5</v>
      </c>
      <c r="K126" s="23">
        <v>2</v>
      </c>
      <c r="L126" s="23">
        <v>2</v>
      </c>
      <c r="M126" s="23">
        <v>0</v>
      </c>
      <c r="N126" s="17">
        <f t="shared" ref="N126" si="56">K126+L126+M126</f>
        <v>4</v>
      </c>
      <c r="O126" s="17">
        <f t="shared" ref="O126" si="57">P126-N126</f>
        <v>5</v>
      </c>
      <c r="P126" s="17">
        <f t="shared" ref="P126" si="58">ROUND(PRODUCT(J126,25)/14,0)</f>
        <v>9</v>
      </c>
      <c r="Q126" s="23"/>
      <c r="R126" s="23" t="s">
        <v>31</v>
      </c>
      <c r="S126" s="24"/>
      <c r="T126" s="10" t="s">
        <v>41</v>
      </c>
      <c r="U126" s="121"/>
      <c r="V126" s="141"/>
      <c r="W126" s="141"/>
      <c r="X126" s="141"/>
      <c r="Y126" s="142"/>
    </row>
    <row r="127" spans="1:25" s="63" customFormat="1" x14ac:dyDescent="0.2">
      <c r="A127" s="64" t="s">
        <v>240</v>
      </c>
      <c r="B127" s="206" t="s">
        <v>233</v>
      </c>
      <c r="C127" s="175"/>
      <c r="D127" s="175"/>
      <c r="E127" s="175"/>
      <c r="F127" s="175"/>
      <c r="G127" s="175"/>
      <c r="H127" s="175"/>
      <c r="I127" s="176"/>
      <c r="J127" s="23">
        <v>5</v>
      </c>
      <c r="K127" s="23">
        <v>2</v>
      </c>
      <c r="L127" s="23">
        <v>2</v>
      </c>
      <c r="M127" s="23">
        <v>0</v>
      </c>
      <c r="N127" s="17">
        <f t="shared" ref="N127" si="59">K127+L127+M127</f>
        <v>4</v>
      </c>
      <c r="O127" s="17">
        <f t="shared" ref="O127" si="60">P127-N127</f>
        <v>5</v>
      </c>
      <c r="P127" s="17">
        <f t="shared" ref="P127" si="61">ROUND(PRODUCT(J127,25)/14,0)</f>
        <v>9</v>
      </c>
      <c r="Q127" s="23"/>
      <c r="R127" s="23" t="s">
        <v>31</v>
      </c>
      <c r="S127" s="24"/>
      <c r="T127" s="10" t="s">
        <v>41</v>
      </c>
      <c r="U127" s="121"/>
      <c r="V127" s="141"/>
      <c r="W127" s="141"/>
      <c r="X127" s="141"/>
      <c r="Y127" s="142"/>
    </row>
    <row r="128" spans="1:25" s="63" customFormat="1" x14ac:dyDescent="0.2">
      <c r="A128" s="64" t="s">
        <v>241</v>
      </c>
      <c r="B128" s="206" t="s">
        <v>234</v>
      </c>
      <c r="C128" s="175"/>
      <c r="D128" s="175"/>
      <c r="E128" s="175"/>
      <c r="F128" s="175"/>
      <c r="G128" s="175"/>
      <c r="H128" s="175"/>
      <c r="I128" s="176"/>
      <c r="J128" s="23">
        <v>5</v>
      </c>
      <c r="K128" s="23">
        <v>2</v>
      </c>
      <c r="L128" s="23">
        <v>2</v>
      </c>
      <c r="M128" s="23">
        <v>0</v>
      </c>
      <c r="N128" s="17">
        <f t="shared" ref="N128" si="62">K128+L128+M128</f>
        <v>4</v>
      </c>
      <c r="O128" s="17">
        <f t="shared" ref="O128" si="63">P128-N128</f>
        <v>5</v>
      </c>
      <c r="P128" s="17">
        <f t="shared" ref="P128" si="64">ROUND(PRODUCT(J128,25)/14,0)</f>
        <v>9</v>
      </c>
      <c r="Q128" s="23"/>
      <c r="R128" s="23" t="s">
        <v>31</v>
      </c>
      <c r="S128" s="24"/>
      <c r="T128" s="10" t="s">
        <v>41</v>
      </c>
      <c r="U128" s="121"/>
      <c r="V128" s="141"/>
      <c r="W128" s="141"/>
      <c r="X128" s="141"/>
      <c r="Y128" s="142"/>
    </row>
    <row r="129" spans="1:25" s="63" customFormat="1" x14ac:dyDescent="0.2">
      <c r="A129" s="64" t="s">
        <v>242</v>
      </c>
      <c r="B129" s="206" t="s">
        <v>235</v>
      </c>
      <c r="C129" s="175"/>
      <c r="D129" s="175"/>
      <c r="E129" s="175"/>
      <c r="F129" s="175"/>
      <c r="G129" s="175"/>
      <c r="H129" s="175"/>
      <c r="I129" s="176"/>
      <c r="J129" s="23">
        <v>5</v>
      </c>
      <c r="K129" s="23">
        <v>2</v>
      </c>
      <c r="L129" s="23">
        <v>2</v>
      </c>
      <c r="M129" s="23">
        <v>0</v>
      </c>
      <c r="N129" s="17">
        <f t="shared" ref="N129" si="65">K129+L129+M129</f>
        <v>4</v>
      </c>
      <c r="O129" s="17">
        <f t="shared" ref="O129" si="66">P129-N129</f>
        <v>5</v>
      </c>
      <c r="P129" s="17">
        <f t="shared" ref="P129" si="67">ROUND(PRODUCT(J129,25)/14,0)</f>
        <v>9</v>
      </c>
      <c r="Q129" s="23"/>
      <c r="R129" s="23" t="s">
        <v>31</v>
      </c>
      <c r="S129" s="24"/>
      <c r="T129" s="10" t="s">
        <v>41</v>
      </c>
      <c r="U129" s="121"/>
      <c r="V129" s="141"/>
      <c r="W129" s="141"/>
      <c r="X129" s="141"/>
      <c r="Y129" s="142"/>
    </row>
    <row r="130" spans="1:25" x14ac:dyDescent="0.2">
      <c r="A130" s="28" t="s">
        <v>243</v>
      </c>
      <c r="B130" s="206" t="s">
        <v>236</v>
      </c>
      <c r="C130" s="175"/>
      <c r="D130" s="175"/>
      <c r="E130" s="175"/>
      <c r="F130" s="175"/>
      <c r="G130" s="175"/>
      <c r="H130" s="175"/>
      <c r="I130" s="176"/>
      <c r="J130" s="23">
        <v>5</v>
      </c>
      <c r="K130" s="23">
        <v>2</v>
      </c>
      <c r="L130" s="23">
        <v>2</v>
      </c>
      <c r="M130" s="23">
        <v>0</v>
      </c>
      <c r="N130" s="17">
        <f t="shared" si="35"/>
        <v>4</v>
      </c>
      <c r="O130" s="17">
        <f t="shared" si="36"/>
        <v>5</v>
      </c>
      <c r="P130" s="17">
        <f t="shared" si="37"/>
        <v>9</v>
      </c>
      <c r="Q130" s="23"/>
      <c r="R130" s="23" t="s">
        <v>31</v>
      </c>
      <c r="S130" s="24"/>
      <c r="T130" s="10" t="s">
        <v>41</v>
      </c>
      <c r="U130" s="121"/>
      <c r="V130" s="141"/>
      <c r="W130" s="141"/>
      <c r="X130" s="141"/>
      <c r="Y130" s="142"/>
    </row>
    <row r="131" spans="1:25" x14ac:dyDescent="0.2">
      <c r="A131" s="28" t="s">
        <v>244</v>
      </c>
      <c r="B131" s="206" t="s">
        <v>237</v>
      </c>
      <c r="C131" s="175"/>
      <c r="D131" s="175"/>
      <c r="E131" s="175"/>
      <c r="F131" s="175"/>
      <c r="G131" s="175"/>
      <c r="H131" s="175"/>
      <c r="I131" s="176"/>
      <c r="J131" s="23">
        <v>5</v>
      </c>
      <c r="K131" s="23">
        <v>2</v>
      </c>
      <c r="L131" s="23">
        <v>2</v>
      </c>
      <c r="M131" s="23">
        <v>0</v>
      </c>
      <c r="N131" s="17">
        <f t="shared" si="35"/>
        <v>4</v>
      </c>
      <c r="O131" s="17">
        <f t="shared" si="36"/>
        <v>5</v>
      </c>
      <c r="P131" s="17">
        <f t="shared" si="37"/>
        <v>9</v>
      </c>
      <c r="Q131" s="23"/>
      <c r="R131" s="23" t="s">
        <v>31</v>
      </c>
      <c r="S131" s="24"/>
      <c r="T131" s="10" t="s">
        <v>41</v>
      </c>
      <c r="U131" s="121"/>
      <c r="V131" s="141"/>
      <c r="W131" s="141"/>
      <c r="X131" s="141"/>
      <c r="Y131" s="142"/>
    </row>
    <row r="132" spans="1:25" x14ac:dyDescent="0.2">
      <c r="A132" s="28" t="s">
        <v>245</v>
      </c>
      <c r="B132" s="206" t="s">
        <v>238</v>
      </c>
      <c r="C132" s="175"/>
      <c r="D132" s="175"/>
      <c r="E132" s="175"/>
      <c r="F132" s="175"/>
      <c r="G132" s="175"/>
      <c r="H132" s="175"/>
      <c r="I132" s="176"/>
      <c r="J132" s="23">
        <v>5</v>
      </c>
      <c r="K132" s="23">
        <v>2</v>
      </c>
      <c r="L132" s="23">
        <v>2</v>
      </c>
      <c r="M132" s="23">
        <v>0</v>
      </c>
      <c r="N132" s="17">
        <f t="shared" si="35"/>
        <v>4</v>
      </c>
      <c r="O132" s="17">
        <f t="shared" si="36"/>
        <v>5</v>
      </c>
      <c r="P132" s="17">
        <f t="shared" si="37"/>
        <v>9</v>
      </c>
      <c r="Q132" s="23"/>
      <c r="R132" s="23" t="s">
        <v>31</v>
      </c>
      <c r="S132" s="24"/>
      <c r="T132" s="10" t="s">
        <v>41</v>
      </c>
    </row>
    <row r="133" spans="1:25" x14ac:dyDescent="0.2">
      <c r="A133" s="171" t="s">
        <v>274</v>
      </c>
      <c r="B133" s="172"/>
      <c r="C133" s="172"/>
      <c r="D133" s="172"/>
      <c r="E133" s="172"/>
      <c r="F133" s="172"/>
      <c r="G133" s="172"/>
      <c r="H133" s="172"/>
      <c r="I133" s="172"/>
      <c r="J133" s="172"/>
      <c r="K133" s="172"/>
      <c r="L133" s="172"/>
      <c r="M133" s="172"/>
      <c r="N133" s="172"/>
      <c r="O133" s="172"/>
      <c r="P133" s="172"/>
      <c r="Q133" s="172"/>
      <c r="R133" s="172"/>
      <c r="S133" s="172"/>
      <c r="T133" s="173"/>
      <c r="U133" s="121" t="s">
        <v>136</v>
      </c>
      <c r="V133" s="128"/>
      <c r="W133" s="128"/>
      <c r="X133" s="128"/>
      <c r="Y133" s="128"/>
    </row>
    <row r="134" spans="1:25" s="63" customFormat="1" x14ac:dyDescent="0.2">
      <c r="A134" s="64" t="s">
        <v>246</v>
      </c>
      <c r="B134" s="244" t="s">
        <v>252</v>
      </c>
      <c r="C134" s="244"/>
      <c r="D134" s="244"/>
      <c r="E134" s="244"/>
      <c r="F134" s="244"/>
      <c r="G134" s="244"/>
      <c r="H134" s="244"/>
      <c r="I134" s="244"/>
      <c r="J134" s="23">
        <v>6</v>
      </c>
      <c r="K134" s="23">
        <v>2</v>
      </c>
      <c r="L134" s="23">
        <v>2</v>
      </c>
      <c r="M134" s="23">
        <v>0</v>
      </c>
      <c r="N134" s="17">
        <f t="shared" ref="N134:N139" si="68">K134+L134+M134</f>
        <v>4</v>
      </c>
      <c r="O134" s="17">
        <f>P134-N134</f>
        <v>9</v>
      </c>
      <c r="P134" s="71">
        <f>ROUND(PRODUCT(J134,25)/12,0)</f>
        <v>13</v>
      </c>
      <c r="Q134" s="23"/>
      <c r="R134" s="23" t="s">
        <v>31</v>
      </c>
      <c r="S134" s="24"/>
      <c r="T134" s="10" t="s">
        <v>41</v>
      </c>
      <c r="U134" s="121"/>
      <c r="V134" s="128"/>
      <c r="W134" s="128"/>
      <c r="X134" s="128"/>
      <c r="Y134" s="128"/>
    </row>
    <row r="135" spans="1:25" s="63" customFormat="1" x14ac:dyDescent="0.2">
      <c r="A135" s="64" t="s">
        <v>247</v>
      </c>
      <c r="B135" s="244" t="s">
        <v>253</v>
      </c>
      <c r="C135" s="244"/>
      <c r="D135" s="244"/>
      <c r="E135" s="244"/>
      <c r="F135" s="244"/>
      <c r="G135" s="244"/>
      <c r="H135" s="244"/>
      <c r="I135" s="244"/>
      <c r="J135" s="23">
        <v>6</v>
      </c>
      <c r="K135" s="23">
        <v>2</v>
      </c>
      <c r="L135" s="23">
        <v>2</v>
      </c>
      <c r="M135" s="23">
        <v>0</v>
      </c>
      <c r="N135" s="17">
        <f t="shared" si="68"/>
        <v>4</v>
      </c>
      <c r="O135" s="17">
        <f>P135-N135</f>
        <v>9</v>
      </c>
      <c r="P135" s="71">
        <f t="shared" ref="P135:P139" si="69">ROUND(PRODUCT(J135,25)/12,0)</f>
        <v>13</v>
      </c>
      <c r="Q135" s="23"/>
      <c r="R135" s="23" t="s">
        <v>31</v>
      </c>
      <c r="S135" s="24"/>
      <c r="T135" s="10" t="s">
        <v>41</v>
      </c>
      <c r="U135" s="121"/>
      <c r="V135" s="128"/>
      <c r="W135" s="128"/>
      <c r="X135" s="128"/>
      <c r="Y135" s="128"/>
    </row>
    <row r="136" spans="1:25" x14ac:dyDescent="0.2">
      <c r="A136" s="28" t="s">
        <v>248</v>
      </c>
      <c r="B136" s="244" t="s">
        <v>254</v>
      </c>
      <c r="C136" s="244"/>
      <c r="D136" s="244"/>
      <c r="E136" s="244"/>
      <c r="F136" s="244"/>
      <c r="G136" s="244"/>
      <c r="H136" s="244"/>
      <c r="I136" s="244"/>
      <c r="J136" s="23">
        <v>6</v>
      </c>
      <c r="K136" s="23">
        <v>2</v>
      </c>
      <c r="L136" s="23">
        <v>2</v>
      </c>
      <c r="M136" s="23">
        <v>0</v>
      </c>
      <c r="N136" s="17">
        <f t="shared" si="68"/>
        <v>4</v>
      </c>
      <c r="O136" s="17">
        <f>P136-N136</f>
        <v>9</v>
      </c>
      <c r="P136" s="71">
        <f t="shared" si="69"/>
        <v>13</v>
      </c>
      <c r="Q136" s="23"/>
      <c r="R136" s="23" t="s">
        <v>31</v>
      </c>
      <c r="S136" s="24"/>
      <c r="T136" s="10" t="s">
        <v>41</v>
      </c>
      <c r="U136" s="129"/>
      <c r="V136" s="128"/>
      <c r="W136" s="128"/>
      <c r="X136" s="128"/>
      <c r="Y136" s="128"/>
    </row>
    <row r="137" spans="1:25" x14ac:dyDescent="0.2">
      <c r="A137" s="28" t="s">
        <v>250</v>
      </c>
      <c r="B137" s="206" t="s">
        <v>255</v>
      </c>
      <c r="C137" s="175"/>
      <c r="D137" s="175"/>
      <c r="E137" s="175"/>
      <c r="F137" s="175"/>
      <c r="G137" s="175"/>
      <c r="H137" s="175"/>
      <c r="I137" s="176"/>
      <c r="J137" s="23">
        <v>6</v>
      </c>
      <c r="K137" s="23">
        <v>2</v>
      </c>
      <c r="L137" s="23">
        <v>2</v>
      </c>
      <c r="M137" s="23">
        <v>0</v>
      </c>
      <c r="N137" s="17">
        <f t="shared" si="68"/>
        <v>4</v>
      </c>
      <c r="O137" s="17">
        <f t="shared" ref="O137:O146" si="70">P137-N137</f>
        <v>9</v>
      </c>
      <c r="P137" s="71">
        <f t="shared" si="69"/>
        <v>13</v>
      </c>
      <c r="Q137" s="23"/>
      <c r="R137" s="23" t="s">
        <v>31</v>
      </c>
      <c r="S137" s="24"/>
      <c r="T137" s="10" t="s">
        <v>41</v>
      </c>
      <c r="U137" s="129"/>
      <c r="V137" s="128"/>
      <c r="W137" s="128"/>
      <c r="X137" s="128"/>
      <c r="Y137" s="128"/>
    </row>
    <row r="138" spans="1:25" x14ac:dyDescent="0.2">
      <c r="A138" s="28" t="s">
        <v>249</v>
      </c>
      <c r="B138" s="206" t="s">
        <v>256</v>
      </c>
      <c r="C138" s="175"/>
      <c r="D138" s="175"/>
      <c r="E138" s="175"/>
      <c r="F138" s="175"/>
      <c r="G138" s="175"/>
      <c r="H138" s="175"/>
      <c r="I138" s="176"/>
      <c r="J138" s="23">
        <v>6</v>
      </c>
      <c r="K138" s="23">
        <v>2</v>
      </c>
      <c r="L138" s="23">
        <v>2</v>
      </c>
      <c r="M138" s="23">
        <v>0</v>
      </c>
      <c r="N138" s="17">
        <f t="shared" si="68"/>
        <v>4</v>
      </c>
      <c r="O138" s="17">
        <f t="shared" si="70"/>
        <v>9</v>
      </c>
      <c r="P138" s="71">
        <f t="shared" si="69"/>
        <v>13</v>
      </c>
      <c r="Q138" s="23"/>
      <c r="R138" s="23" t="s">
        <v>31</v>
      </c>
      <c r="S138" s="24"/>
      <c r="T138" s="10" t="s">
        <v>41</v>
      </c>
      <c r="U138" s="76"/>
      <c r="V138" s="76"/>
      <c r="W138" s="76"/>
      <c r="X138" s="76"/>
      <c r="Y138" s="76"/>
    </row>
    <row r="139" spans="1:25" ht="15" customHeight="1" x14ac:dyDescent="0.2">
      <c r="A139" s="28" t="s">
        <v>251</v>
      </c>
      <c r="B139" s="206" t="s">
        <v>257</v>
      </c>
      <c r="C139" s="175"/>
      <c r="D139" s="175"/>
      <c r="E139" s="175"/>
      <c r="F139" s="175"/>
      <c r="G139" s="175"/>
      <c r="H139" s="175"/>
      <c r="I139" s="176"/>
      <c r="J139" s="23">
        <v>6</v>
      </c>
      <c r="K139" s="23">
        <v>2</v>
      </c>
      <c r="L139" s="23">
        <v>2</v>
      </c>
      <c r="M139" s="23">
        <v>0</v>
      </c>
      <c r="N139" s="17">
        <f t="shared" si="68"/>
        <v>4</v>
      </c>
      <c r="O139" s="17">
        <f t="shared" si="70"/>
        <v>9</v>
      </c>
      <c r="P139" s="71">
        <f t="shared" si="69"/>
        <v>13</v>
      </c>
      <c r="Q139" s="23"/>
      <c r="R139" s="23" t="s">
        <v>31</v>
      </c>
      <c r="S139" s="24"/>
      <c r="T139" s="10" t="s">
        <v>41</v>
      </c>
      <c r="U139" s="138" t="s">
        <v>126</v>
      </c>
      <c r="V139" s="139"/>
      <c r="W139" s="139"/>
      <c r="X139" s="139"/>
      <c r="Y139" s="140"/>
    </row>
    <row r="140" spans="1:25" hidden="1" x14ac:dyDescent="0.2">
      <c r="A140" s="171" t="s">
        <v>122</v>
      </c>
      <c r="B140" s="172"/>
      <c r="C140" s="172"/>
      <c r="D140" s="172"/>
      <c r="E140" s="172"/>
      <c r="F140" s="172"/>
      <c r="G140" s="172"/>
      <c r="H140" s="172"/>
      <c r="I140" s="172"/>
      <c r="J140" s="172"/>
      <c r="K140" s="172"/>
      <c r="L140" s="172"/>
      <c r="M140" s="172"/>
      <c r="N140" s="172"/>
      <c r="O140" s="172"/>
      <c r="P140" s="172"/>
      <c r="Q140" s="172"/>
      <c r="R140" s="172"/>
      <c r="S140" s="172"/>
      <c r="T140" s="173"/>
      <c r="U140" s="138"/>
      <c r="V140" s="139"/>
      <c r="W140" s="139"/>
      <c r="X140" s="139"/>
      <c r="Y140" s="140"/>
    </row>
    <row r="141" spans="1:25" hidden="1" x14ac:dyDescent="0.2">
      <c r="A141" s="28"/>
      <c r="B141" s="206"/>
      <c r="C141" s="175"/>
      <c r="D141" s="175"/>
      <c r="E141" s="175"/>
      <c r="F141" s="175"/>
      <c r="G141" s="175"/>
      <c r="H141" s="175"/>
      <c r="I141" s="176"/>
      <c r="J141" s="23">
        <v>0</v>
      </c>
      <c r="K141" s="23">
        <v>0</v>
      </c>
      <c r="L141" s="23">
        <v>0</v>
      </c>
      <c r="M141" s="23">
        <v>0</v>
      </c>
      <c r="N141" s="17">
        <f>K141+L141+M141</f>
        <v>0</v>
      </c>
      <c r="O141" s="17">
        <f>P141-N141</f>
        <v>0</v>
      </c>
      <c r="P141" s="17">
        <f>ROUND(PRODUCT(J141,25)/14,0)</f>
        <v>0</v>
      </c>
      <c r="Q141" s="23"/>
      <c r="R141" s="23"/>
      <c r="S141" s="24"/>
      <c r="T141" s="10"/>
      <c r="U141" s="138"/>
      <c r="V141" s="139"/>
      <c r="W141" s="139"/>
      <c r="X141" s="139"/>
      <c r="Y141" s="140"/>
    </row>
    <row r="142" spans="1:25" hidden="1" x14ac:dyDescent="0.2">
      <c r="A142" s="28"/>
      <c r="B142" s="206"/>
      <c r="C142" s="175"/>
      <c r="D142" s="175"/>
      <c r="E142" s="175"/>
      <c r="F142" s="175"/>
      <c r="G142" s="175"/>
      <c r="H142" s="175"/>
      <c r="I142" s="176"/>
      <c r="J142" s="23">
        <v>0</v>
      </c>
      <c r="K142" s="23">
        <v>0</v>
      </c>
      <c r="L142" s="23">
        <v>0</v>
      </c>
      <c r="M142" s="23">
        <v>0</v>
      </c>
      <c r="N142" s="17">
        <f>K142+L142+M142</f>
        <v>0</v>
      </c>
      <c r="O142" s="17">
        <f t="shared" si="70"/>
        <v>0</v>
      </c>
      <c r="P142" s="17">
        <f t="shared" ref="P142" si="71">ROUND(PRODUCT(J142,25)/14,0)</f>
        <v>0</v>
      </c>
      <c r="Q142" s="23"/>
      <c r="R142" s="23"/>
      <c r="S142" s="24"/>
      <c r="T142" s="10"/>
      <c r="U142" s="138"/>
      <c r="V142" s="139"/>
      <c r="W142" s="139"/>
      <c r="X142" s="139"/>
      <c r="Y142" s="140"/>
    </row>
    <row r="143" spans="1:25" hidden="1" x14ac:dyDescent="0.2">
      <c r="A143" s="28"/>
      <c r="B143" s="206"/>
      <c r="C143" s="175"/>
      <c r="D143" s="175"/>
      <c r="E143" s="175"/>
      <c r="F143" s="175"/>
      <c r="G143" s="175"/>
      <c r="H143" s="175"/>
      <c r="I143" s="176"/>
      <c r="J143" s="23">
        <v>0</v>
      </c>
      <c r="K143" s="23">
        <v>0</v>
      </c>
      <c r="L143" s="23">
        <v>0</v>
      </c>
      <c r="M143" s="23">
        <v>0</v>
      </c>
      <c r="N143" s="17">
        <f>K143+L143+M143</f>
        <v>0</v>
      </c>
      <c r="O143" s="17">
        <f>P143-N143</f>
        <v>0</v>
      </c>
      <c r="P143" s="17">
        <f>ROUND(PRODUCT(J143,25)/14,0)</f>
        <v>0</v>
      </c>
      <c r="Q143" s="23"/>
      <c r="R143" s="23"/>
      <c r="S143" s="24"/>
      <c r="T143" s="10"/>
      <c r="U143" s="138"/>
      <c r="V143" s="139"/>
      <c r="W143" s="139"/>
      <c r="X143" s="139"/>
      <c r="Y143" s="140"/>
    </row>
    <row r="144" spans="1:25" ht="15" hidden="1" customHeight="1" x14ac:dyDescent="0.2">
      <c r="A144" s="28"/>
      <c r="B144" s="206"/>
      <c r="C144" s="175"/>
      <c r="D144" s="175"/>
      <c r="E144" s="175"/>
      <c r="F144" s="175"/>
      <c r="G144" s="175"/>
      <c r="H144" s="175"/>
      <c r="I144" s="176"/>
      <c r="J144" s="23">
        <v>0</v>
      </c>
      <c r="K144" s="23">
        <v>0</v>
      </c>
      <c r="L144" s="23">
        <v>0</v>
      </c>
      <c r="M144" s="23">
        <v>0</v>
      </c>
      <c r="N144" s="17">
        <f>K144+L144+M144</f>
        <v>0</v>
      </c>
      <c r="O144" s="17">
        <f>P144-N144</f>
        <v>0</v>
      </c>
      <c r="P144" s="17">
        <f>ROUND(PRODUCT(J144,25)/14,0)</f>
        <v>0</v>
      </c>
      <c r="Q144" s="23"/>
      <c r="R144" s="23"/>
      <c r="S144" s="24"/>
      <c r="T144" s="10"/>
      <c r="U144" s="138"/>
      <c r="V144" s="139"/>
      <c r="W144" s="139"/>
      <c r="X144" s="139"/>
      <c r="Y144" s="140"/>
    </row>
    <row r="145" spans="1:25" hidden="1" x14ac:dyDescent="0.2">
      <c r="A145" s="171" t="s">
        <v>123</v>
      </c>
      <c r="B145" s="248"/>
      <c r="C145" s="248"/>
      <c r="D145" s="248"/>
      <c r="E145" s="248"/>
      <c r="F145" s="248"/>
      <c r="G145" s="248"/>
      <c r="H145" s="248"/>
      <c r="I145" s="248"/>
      <c r="J145" s="248"/>
      <c r="K145" s="248"/>
      <c r="L145" s="248"/>
      <c r="M145" s="248"/>
      <c r="N145" s="248"/>
      <c r="O145" s="248"/>
      <c r="P145" s="248"/>
      <c r="Q145" s="248"/>
      <c r="R145" s="248"/>
      <c r="S145" s="248"/>
      <c r="T145" s="249"/>
      <c r="U145" s="138"/>
      <c r="V145" s="139"/>
      <c r="W145" s="139"/>
      <c r="X145" s="139"/>
      <c r="Y145" s="140"/>
    </row>
    <row r="146" spans="1:25" hidden="1" x14ac:dyDescent="0.2">
      <c r="A146" s="28"/>
      <c r="B146" s="206"/>
      <c r="C146" s="175"/>
      <c r="D146" s="175"/>
      <c r="E146" s="175"/>
      <c r="F146" s="175"/>
      <c r="G146" s="175"/>
      <c r="H146" s="175"/>
      <c r="I146" s="176"/>
      <c r="J146" s="23">
        <v>0</v>
      </c>
      <c r="K146" s="23">
        <v>0</v>
      </c>
      <c r="L146" s="23">
        <v>0</v>
      </c>
      <c r="M146" s="23">
        <v>0</v>
      </c>
      <c r="N146" s="17">
        <f>K146+L146+M146</f>
        <v>0</v>
      </c>
      <c r="O146" s="17">
        <f t="shared" si="70"/>
        <v>0</v>
      </c>
      <c r="P146" s="17">
        <f>ROUND(PRODUCT(J146,25)/12,0)</f>
        <v>0</v>
      </c>
      <c r="Q146" s="23"/>
      <c r="R146" s="23"/>
      <c r="S146" s="24"/>
      <c r="T146" s="10"/>
      <c r="U146" s="138"/>
      <c r="V146" s="139"/>
      <c r="W146" s="139"/>
      <c r="X146" s="139"/>
      <c r="Y146" s="140"/>
    </row>
    <row r="147" spans="1:25" hidden="1" x14ac:dyDescent="0.2">
      <c r="A147" s="28"/>
      <c r="B147" s="206"/>
      <c r="C147" s="175"/>
      <c r="D147" s="175"/>
      <c r="E147" s="175"/>
      <c r="F147" s="175"/>
      <c r="G147" s="175"/>
      <c r="H147" s="175"/>
      <c r="I147" s="176"/>
      <c r="J147" s="23">
        <v>0</v>
      </c>
      <c r="K147" s="23">
        <v>0</v>
      </c>
      <c r="L147" s="23">
        <v>0</v>
      </c>
      <c r="M147" s="23">
        <v>0</v>
      </c>
      <c r="N147" s="17">
        <f>K147+L147+M147</f>
        <v>0</v>
      </c>
      <c r="O147" s="17">
        <f>P147-N147</f>
        <v>0</v>
      </c>
      <c r="P147" s="17">
        <f>ROUND(PRODUCT(J147,25)/12,0)</f>
        <v>0</v>
      </c>
      <c r="Q147" s="23"/>
      <c r="R147" s="23"/>
      <c r="S147" s="24"/>
      <c r="T147" s="10"/>
      <c r="U147" s="138"/>
      <c r="V147" s="139"/>
      <c r="W147" s="139"/>
      <c r="X147" s="139"/>
      <c r="Y147" s="140"/>
    </row>
    <row r="148" spans="1:25" hidden="1" x14ac:dyDescent="0.2">
      <c r="A148" s="28"/>
      <c r="B148" s="206"/>
      <c r="C148" s="175"/>
      <c r="D148" s="175"/>
      <c r="E148" s="175"/>
      <c r="F148" s="175"/>
      <c r="G148" s="175"/>
      <c r="H148" s="175"/>
      <c r="I148" s="176"/>
      <c r="J148" s="23">
        <v>0</v>
      </c>
      <c r="K148" s="23">
        <v>0</v>
      </c>
      <c r="L148" s="23">
        <v>0</v>
      </c>
      <c r="M148" s="23">
        <v>0</v>
      </c>
      <c r="N148" s="17">
        <f>K148+L148+M148</f>
        <v>0</v>
      </c>
      <c r="O148" s="17">
        <f>P148-N148</f>
        <v>0</v>
      </c>
      <c r="P148" s="17">
        <f>ROUND(PRODUCT(J148,25)/12,0)</f>
        <v>0</v>
      </c>
      <c r="Q148" s="23"/>
      <c r="R148" s="23"/>
      <c r="S148" s="24"/>
      <c r="T148" s="10"/>
      <c r="U148" s="138"/>
      <c r="V148" s="139"/>
      <c r="W148" s="139"/>
      <c r="X148" s="139"/>
      <c r="Y148" s="140"/>
    </row>
    <row r="149" spans="1:25" hidden="1" x14ac:dyDescent="0.2">
      <c r="A149" s="28"/>
      <c r="B149" s="257"/>
      <c r="C149" s="258"/>
      <c r="D149" s="258"/>
      <c r="E149" s="258"/>
      <c r="F149" s="258"/>
      <c r="G149" s="258"/>
      <c r="H149" s="258"/>
      <c r="I149" s="259"/>
      <c r="J149" s="23">
        <v>0</v>
      </c>
      <c r="K149" s="23">
        <v>0</v>
      </c>
      <c r="L149" s="23">
        <v>0</v>
      </c>
      <c r="M149" s="23">
        <v>0</v>
      </c>
      <c r="N149" s="17">
        <f>K149+L149+M149</f>
        <v>0</v>
      </c>
      <c r="O149" s="17">
        <f>P149-N149</f>
        <v>0</v>
      </c>
      <c r="P149" s="17">
        <f>ROUND(PRODUCT(J149,25)/12,0)</f>
        <v>0</v>
      </c>
      <c r="Q149" s="23"/>
      <c r="R149" s="23"/>
      <c r="S149" s="24"/>
      <c r="T149" s="10"/>
      <c r="U149" s="138"/>
      <c r="V149" s="139"/>
      <c r="W149" s="139"/>
      <c r="X149" s="139"/>
      <c r="Y149" s="140"/>
    </row>
    <row r="150" spans="1:25" ht="31.5" customHeight="1" x14ac:dyDescent="0.2">
      <c r="A150" s="108" t="s">
        <v>140</v>
      </c>
      <c r="B150" s="109"/>
      <c r="C150" s="109"/>
      <c r="D150" s="109"/>
      <c r="E150" s="109"/>
      <c r="F150" s="109"/>
      <c r="G150" s="109"/>
      <c r="H150" s="109"/>
      <c r="I150" s="110"/>
      <c r="J150" s="19">
        <f>SUM(J111,J121,J122,J130,J131,J136,J137)</f>
        <v>37</v>
      </c>
      <c r="K150" s="19">
        <f t="shared" ref="K150:P150" si="72">SUM(K111,K121,K122,K130,K131,K136,K137)</f>
        <v>14</v>
      </c>
      <c r="L150" s="19">
        <f t="shared" si="72"/>
        <v>14</v>
      </c>
      <c r="M150" s="19">
        <f t="shared" si="72"/>
        <v>0</v>
      </c>
      <c r="N150" s="19">
        <f t="shared" si="72"/>
        <v>28</v>
      </c>
      <c r="O150" s="19">
        <f t="shared" si="72"/>
        <v>43</v>
      </c>
      <c r="P150" s="19">
        <f t="shared" si="72"/>
        <v>71</v>
      </c>
      <c r="Q150" s="19">
        <f>COUNTIF(Q111,"E")+COUNTIF(Q121:Q122,"E")+COUNTIF(Q129:Q130,"E")+COUNTIF(Q135:Q136,"E")</f>
        <v>0</v>
      </c>
      <c r="R150" s="19">
        <f>COUNTIF(R111,"C")+COUNTIF(R121:R122,"C")+COUNTIF(R129:R130,"C")+COUNTIF(R135:R136,"C")</f>
        <v>7</v>
      </c>
      <c r="S150" s="20">
        <f>COUNTIF(S111,"VP")+COUNTIF(S121,"VP")+COUNTIF(S130,"VP")+COUNTIF(S136,"VP")+COUNTIF(S141,"VP")+COUNTIF(S146,"VP")</f>
        <v>0</v>
      </c>
      <c r="T150" s="57">
        <f>COUNTA(T111,T121,T122,T129,T130,T135,T136)</f>
        <v>7</v>
      </c>
      <c r="U150" s="138"/>
      <c r="V150" s="139"/>
      <c r="W150" s="139"/>
      <c r="X150" s="139"/>
      <c r="Y150" s="140"/>
    </row>
    <row r="151" spans="1:25" ht="16.5" customHeight="1" x14ac:dyDescent="0.2">
      <c r="A151" s="111" t="s">
        <v>53</v>
      </c>
      <c r="B151" s="112"/>
      <c r="C151" s="112"/>
      <c r="D151" s="112"/>
      <c r="E151" s="112"/>
      <c r="F151" s="112"/>
      <c r="G151" s="112"/>
      <c r="H151" s="112"/>
      <c r="I151" s="112"/>
      <c r="J151" s="113"/>
      <c r="K151" s="19">
        <f>SUM(K111,K121,K122,K129,K130)*14+SUM(K135,K136)*12</f>
        <v>188</v>
      </c>
      <c r="L151" s="19">
        <f t="shared" ref="L151:P151" si="73">SUM(L111,L121,L122,L129,L130)*14+SUM(L135,L136)*12</f>
        <v>188</v>
      </c>
      <c r="M151" s="19">
        <f t="shared" si="73"/>
        <v>0</v>
      </c>
      <c r="N151" s="19">
        <f t="shared" si="73"/>
        <v>376</v>
      </c>
      <c r="O151" s="19">
        <f t="shared" si="73"/>
        <v>566</v>
      </c>
      <c r="P151" s="19">
        <f t="shared" si="73"/>
        <v>942</v>
      </c>
      <c r="Q151" s="251"/>
      <c r="R151" s="252"/>
      <c r="S151" s="252"/>
      <c r="T151" s="253"/>
    </row>
    <row r="152" spans="1:25" ht="15.75" customHeight="1" x14ac:dyDescent="0.2">
      <c r="A152" s="114"/>
      <c r="B152" s="115"/>
      <c r="C152" s="115"/>
      <c r="D152" s="115"/>
      <c r="E152" s="115"/>
      <c r="F152" s="115"/>
      <c r="G152" s="115"/>
      <c r="H152" s="115"/>
      <c r="I152" s="115"/>
      <c r="J152" s="116"/>
      <c r="K152" s="98">
        <f>SUM(K151:M151)</f>
        <v>376</v>
      </c>
      <c r="L152" s="99"/>
      <c r="M152" s="100"/>
      <c r="N152" s="98">
        <f>SUM(N151:O151)</f>
        <v>942</v>
      </c>
      <c r="O152" s="99"/>
      <c r="P152" s="100"/>
      <c r="Q152" s="254"/>
      <c r="R152" s="255"/>
      <c r="S152" s="255"/>
      <c r="T152" s="256"/>
    </row>
    <row r="153" spans="1:25" ht="21.75" customHeight="1" x14ac:dyDescent="0.2">
      <c r="A153" s="81" t="s">
        <v>139</v>
      </c>
      <c r="B153" s="82"/>
      <c r="C153" s="82"/>
      <c r="D153" s="82"/>
      <c r="E153" s="82"/>
      <c r="F153" s="82"/>
      <c r="G153" s="82"/>
      <c r="H153" s="82"/>
      <c r="I153" s="82"/>
      <c r="J153" s="83"/>
      <c r="K153" s="87">
        <f>T150/SUM(T47,T59,T70,T82,T93,T104)</f>
        <v>0.17948717948717949</v>
      </c>
      <c r="L153" s="88"/>
      <c r="M153" s="88"/>
      <c r="N153" s="88"/>
      <c r="O153" s="88"/>
      <c r="P153" s="88"/>
      <c r="Q153" s="88"/>
      <c r="R153" s="88"/>
      <c r="S153" s="88"/>
      <c r="T153" s="89"/>
    </row>
    <row r="154" spans="1:25" ht="19.5" customHeight="1" x14ac:dyDescent="0.2">
      <c r="A154" s="84" t="s">
        <v>143</v>
      </c>
      <c r="B154" s="85"/>
      <c r="C154" s="85"/>
      <c r="D154" s="85"/>
      <c r="E154" s="85"/>
      <c r="F154" s="85"/>
      <c r="G154" s="85"/>
      <c r="H154" s="85"/>
      <c r="I154" s="85"/>
      <c r="J154" s="86"/>
      <c r="K154" s="87">
        <f>K152/(SUM(N47,N59,N70,N82,N93)*14+N104*12)</f>
        <v>0.19242579324462641</v>
      </c>
      <c r="L154" s="88"/>
      <c r="M154" s="88"/>
      <c r="N154" s="88"/>
      <c r="O154" s="88"/>
      <c r="P154" s="88"/>
      <c r="Q154" s="88"/>
      <c r="R154" s="88"/>
      <c r="S154" s="88"/>
      <c r="T154" s="89"/>
    </row>
    <row r="155" spans="1:25" ht="17.25" customHeight="1" x14ac:dyDescent="0.2">
      <c r="B155" s="7"/>
      <c r="C155" s="7"/>
      <c r="D155" s="7"/>
      <c r="E155" s="7"/>
      <c r="F155" s="7"/>
      <c r="G155" s="7"/>
      <c r="M155" s="7"/>
      <c r="N155" s="7"/>
      <c r="O155" s="7"/>
      <c r="P155" s="7"/>
      <c r="Q155" s="7"/>
      <c r="R155" s="7"/>
      <c r="S155" s="7"/>
    </row>
    <row r="156" spans="1:25" ht="19.5" customHeight="1" x14ac:dyDescent="0.2">
      <c r="A156" s="144" t="s">
        <v>54</v>
      </c>
      <c r="B156" s="144"/>
      <c r="C156" s="144"/>
      <c r="D156" s="144"/>
      <c r="E156" s="144"/>
      <c r="F156" s="144"/>
      <c r="G156" s="144"/>
      <c r="H156" s="144"/>
      <c r="I156" s="144"/>
      <c r="J156" s="144"/>
      <c r="K156" s="144"/>
      <c r="L156" s="144"/>
      <c r="M156" s="144"/>
      <c r="N156" s="144"/>
      <c r="O156" s="144"/>
      <c r="P156" s="144"/>
      <c r="Q156" s="144"/>
      <c r="R156" s="144"/>
      <c r="S156" s="144"/>
      <c r="T156" s="144"/>
    </row>
    <row r="157" spans="1:25" ht="28.5" customHeight="1" x14ac:dyDescent="0.2">
      <c r="A157" s="179" t="s">
        <v>30</v>
      </c>
      <c r="B157" s="181" t="s">
        <v>29</v>
      </c>
      <c r="C157" s="182"/>
      <c r="D157" s="182"/>
      <c r="E157" s="182"/>
      <c r="F157" s="182"/>
      <c r="G157" s="182"/>
      <c r="H157" s="182"/>
      <c r="I157" s="183"/>
      <c r="J157" s="187" t="s">
        <v>43</v>
      </c>
      <c r="K157" s="189" t="s">
        <v>27</v>
      </c>
      <c r="L157" s="189"/>
      <c r="M157" s="189"/>
      <c r="N157" s="189" t="s">
        <v>44</v>
      </c>
      <c r="O157" s="190"/>
      <c r="P157" s="190"/>
      <c r="Q157" s="189" t="s">
        <v>26</v>
      </c>
      <c r="R157" s="189"/>
      <c r="S157" s="189"/>
      <c r="T157" s="189" t="s">
        <v>25</v>
      </c>
    </row>
    <row r="158" spans="1:25" ht="16.5" customHeight="1" x14ac:dyDescent="0.2">
      <c r="A158" s="180"/>
      <c r="B158" s="184"/>
      <c r="C158" s="185"/>
      <c r="D158" s="185"/>
      <c r="E158" s="185"/>
      <c r="F158" s="185"/>
      <c r="G158" s="185"/>
      <c r="H158" s="185"/>
      <c r="I158" s="186"/>
      <c r="J158" s="188"/>
      <c r="K158" s="5" t="s">
        <v>31</v>
      </c>
      <c r="L158" s="5" t="s">
        <v>32</v>
      </c>
      <c r="M158" s="5" t="s">
        <v>33</v>
      </c>
      <c r="N158" s="11" t="s">
        <v>37</v>
      </c>
      <c r="O158" s="11" t="s">
        <v>8</v>
      </c>
      <c r="P158" s="11" t="s">
        <v>34</v>
      </c>
      <c r="Q158" s="11" t="s">
        <v>35</v>
      </c>
      <c r="R158" s="11" t="s">
        <v>31</v>
      </c>
      <c r="S158" s="11" t="s">
        <v>36</v>
      </c>
      <c r="T158" s="189"/>
      <c r="U158" s="76"/>
      <c r="V158" s="76"/>
      <c r="W158" s="76"/>
    </row>
    <row r="159" spans="1:25" ht="13.5" customHeight="1" x14ac:dyDescent="0.2">
      <c r="A159" s="205" t="s">
        <v>57</v>
      </c>
      <c r="B159" s="205"/>
      <c r="C159" s="205"/>
      <c r="D159" s="205"/>
      <c r="E159" s="205"/>
      <c r="F159" s="205"/>
      <c r="G159" s="205"/>
      <c r="H159" s="205"/>
      <c r="I159" s="205"/>
      <c r="J159" s="205"/>
      <c r="K159" s="205"/>
      <c r="L159" s="205"/>
      <c r="M159" s="205"/>
      <c r="N159" s="205"/>
      <c r="O159" s="205"/>
      <c r="P159" s="205"/>
      <c r="Q159" s="205"/>
      <c r="R159" s="205"/>
      <c r="S159" s="205"/>
      <c r="T159" s="205"/>
    </row>
    <row r="160" spans="1:25" x14ac:dyDescent="0.2">
      <c r="A160" s="28" t="s">
        <v>261</v>
      </c>
      <c r="B160" s="244" t="s">
        <v>258</v>
      </c>
      <c r="C160" s="244"/>
      <c r="D160" s="244"/>
      <c r="E160" s="244"/>
      <c r="F160" s="244"/>
      <c r="G160" s="244"/>
      <c r="H160" s="244"/>
      <c r="I160" s="244"/>
      <c r="J160" s="23">
        <v>3</v>
      </c>
      <c r="K160" s="23">
        <v>0</v>
      </c>
      <c r="L160" s="23">
        <v>2</v>
      </c>
      <c r="M160" s="23">
        <v>0</v>
      </c>
      <c r="N160" s="17">
        <f>K160+L160+M160</f>
        <v>2</v>
      </c>
      <c r="O160" s="17">
        <f>P160-N160</f>
        <v>3</v>
      </c>
      <c r="P160" s="17">
        <f>ROUND(PRODUCT(J160,25)/14,0)</f>
        <v>5</v>
      </c>
      <c r="Q160" s="23"/>
      <c r="R160" s="23"/>
      <c r="S160" s="24" t="s">
        <v>36</v>
      </c>
      <c r="T160" s="10" t="s">
        <v>41</v>
      </c>
    </row>
    <row r="161" spans="1:26" x14ac:dyDescent="0.2">
      <c r="A161" s="28" t="s">
        <v>262</v>
      </c>
      <c r="B161" s="206" t="s">
        <v>259</v>
      </c>
      <c r="C161" s="175"/>
      <c r="D161" s="175"/>
      <c r="E161" s="175"/>
      <c r="F161" s="175"/>
      <c r="G161" s="175"/>
      <c r="H161" s="175"/>
      <c r="I161" s="176"/>
      <c r="J161" s="23">
        <v>3</v>
      </c>
      <c r="K161" s="23">
        <v>0</v>
      </c>
      <c r="L161" s="23">
        <v>2</v>
      </c>
      <c r="M161" s="23">
        <v>0</v>
      </c>
      <c r="N161" s="17">
        <f t="shared" ref="N161" si="74">K161+L161+M161</f>
        <v>2</v>
      </c>
      <c r="O161" s="17">
        <f t="shared" ref="O161" si="75">P161-N161</f>
        <v>3</v>
      </c>
      <c r="P161" s="17">
        <f t="shared" ref="P161" si="76">ROUND(PRODUCT(J161,25)/14,0)</f>
        <v>5</v>
      </c>
      <c r="Q161" s="23"/>
      <c r="R161" s="23"/>
      <c r="S161" s="24" t="s">
        <v>36</v>
      </c>
      <c r="T161" s="10" t="s">
        <v>41</v>
      </c>
    </row>
    <row r="162" spans="1:26" ht="12.75" hidden="1" customHeight="1" x14ac:dyDescent="0.2">
      <c r="A162" s="28"/>
      <c r="B162" s="206"/>
      <c r="C162" s="175"/>
      <c r="D162" s="175"/>
      <c r="E162" s="175"/>
      <c r="F162" s="175"/>
      <c r="G162" s="175"/>
      <c r="H162" s="175"/>
      <c r="I162" s="176"/>
      <c r="J162" s="23">
        <v>0</v>
      </c>
      <c r="K162" s="23">
        <v>0</v>
      </c>
      <c r="L162" s="23">
        <v>0</v>
      </c>
      <c r="M162" s="23">
        <v>0</v>
      </c>
      <c r="N162" s="17">
        <f>K162+L162+M162</f>
        <v>0</v>
      </c>
      <c r="O162" s="17">
        <f>P162-N162</f>
        <v>0</v>
      </c>
      <c r="P162" s="17">
        <f>ROUND(PRODUCT(J162,25)/14,0)</f>
        <v>0</v>
      </c>
      <c r="Q162" s="23"/>
      <c r="R162" s="23"/>
      <c r="S162" s="24"/>
      <c r="T162" s="10"/>
      <c r="U162" s="121" t="s">
        <v>135</v>
      </c>
      <c r="V162" s="122"/>
      <c r="W162" s="122"/>
      <c r="X162" s="122"/>
      <c r="Y162" s="122"/>
      <c r="Z162" s="122"/>
    </row>
    <row r="163" spans="1:26" ht="15" customHeight="1" x14ac:dyDescent="0.2">
      <c r="A163" s="171" t="s">
        <v>58</v>
      </c>
      <c r="B163" s="248"/>
      <c r="C163" s="248"/>
      <c r="D163" s="248"/>
      <c r="E163" s="248"/>
      <c r="F163" s="248"/>
      <c r="G163" s="248"/>
      <c r="H163" s="248"/>
      <c r="I163" s="248"/>
      <c r="J163" s="248"/>
      <c r="K163" s="248"/>
      <c r="L163" s="248"/>
      <c r="M163" s="248"/>
      <c r="N163" s="248"/>
      <c r="O163" s="248"/>
      <c r="P163" s="248"/>
      <c r="Q163" s="248"/>
      <c r="R163" s="248"/>
      <c r="S163" s="248"/>
      <c r="T163" s="249"/>
      <c r="U163" s="121"/>
      <c r="V163" s="122"/>
      <c r="W163" s="122"/>
      <c r="X163" s="122"/>
      <c r="Y163" s="122"/>
      <c r="Z163" s="122"/>
    </row>
    <row r="164" spans="1:26" ht="12.75" customHeight="1" x14ac:dyDescent="0.2">
      <c r="A164" s="28" t="s">
        <v>263</v>
      </c>
      <c r="B164" s="206" t="s">
        <v>260</v>
      </c>
      <c r="C164" s="175"/>
      <c r="D164" s="175"/>
      <c r="E164" s="175"/>
      <c r="F164" s="175"/>
      <c r="G164" s="175"/>
      <c r="H164" s="175"/>
      <c r="I164" s="176"/>
      <c r="J164" s="23">
        <v>3</v>
      </c>
      <c r="K164" s="23">
        <v>2</v>
      </c>
      <c r="L164" s="23">
        <v>0</v>
      </c>
      <c r="M164" s="23">
        <v>0</v>
      </c>
      <c r="N164" s="17">
        <f>K164+L164+M164</f>
        <v>2</v>
      </c>
      <c r="O164" s="17">
        <f>P164-N164</f>
        <v>3</v>
      </c>
      <c r="P164" s="17">
        <f>ROUND(PRODUCT(J164,25)/14,0)</f>
        <v>5</v>
      </c>
      <c r="Q164" s="23"/>
      <c r="R164" s="23" t="s">
        <v>31</v>
      </c>
      <c r="S164" s="24"/>
      <c r="T164" s="10" t="s">
        <v>40</v>
      </c>
      <c r="U164" s="121"/>
      <c r="V164" s="122"/>
      <c r="W164" s="122"/>
      <c r="X164" s="122"/>
      <c r="Y164" s="122"/>
      <c r="Z164" s="122"/>
    </row>
    <row r="165" spans="1:26" ht="12.95" hidden="1" customHeight="1" x14ac:dyDescent="0.2">
      <c r="A165" s="28"/>
      <c r="B165" s="206"/>
      <c r="C165" s="175"/>
      <c r="D165" s="175"/>
      <c r="E165" s="175"/>
      <c r="F165" s="175"/>
      <c r="G165" s="175"/>
      <c r="H165" s="175"/>
      <c r="I165" s="176"/>
      <c r="J165" s="23">
        <v>0</v>
      </c>
      <c r="K165" s="23">
        <v>0</v>
      </c>
      <c r="L165" s="23">
        <v>0</v>
      </c>
      <c r="M165" s="23">
        <v>0</v>
      </c>
      <c r="N165" s="17">
        <f t="shared" ref="N165" si="77">K165+L165+M165</f>
        <v>0</v>
      </c>
      <c r="O165" s="17">
        <f t="shared" ref="O165" si="78">P165-N165</f>
        <v>0</v>
      </c>
      <c r="P165" s="17">
        <f t="shared" ref="P165" si="79">ROUND(PRODUCT(J165,25)/14,0)</f>
        <v>0</v>
      </c>
      <c r="Q165" s="23"/>
      <c r="R165" s="23"/>
      <c r="S165" s="24"/>
      <c r="T165" s="10"/>
      <c r="U165" s="121"/>
      <c r="V165" s="122"/>
      <c r="W165" s="122"/>
      <c r="X165" s="122"/>
      <c r="Y165" s="122"/>
      <c r="Z165" s="122"/>
    </row>
    <row r="166" spans="1:26" ht="12.75" hidden="1" customHeight="1" x14ac:dyDescent="0.2">
      <c r="A166" s="28"/>
      <c r="B166" s="206"/>
      <c r="C166" s="175"/>
      <c r="D166" s="175"/>
      <c r="E166" s="175"/>
      <c r="F166" s="175"/>
      <c r="G166" s="175"/>
      <c r="H166" s="175"/>
      <c r="I166" s="176"/>
      <c r="J166" s="23">
        <v>0</v>
      </c>
      <c r="K166" s="23">
        <v>0</v>
      </c>
      <c r="L166" s="23">
        <v>0</v>
      </c>
      <c r="M166" s="23">
        <v>0</v>
      </c>
      <c r="N166" s="17">
        <f>K166+L166+M166</f>
        <v>0</v>
      </c>
      <c r="O166" s="17">
        <f>P166-N166</f>
        <v>0</v>
      </c>
      <c r="P166" s="17">
        <f>ROUND(PRODUCT(J166,25)/14,0)</f>
        <v>0</v>
      </c>
      <c r="Q166" s="23"/>
      <c r="R166" s="23"/>
      <c r="S166" s="24"/>
      <c r="T166" s="10"/>
      <c r="U166" s="121"/>
      <c r="V166" s="122"/>
      <c r="W166" s="122"/>
      <c r="X166" s="122"/>
      <c r="Y166" s="122"/>
      <c r="Z166" s="122"/>
    </row>
    <row r="167" spans="1:26" ht="17.25" customHeight="1" x14ac:dyDescent="0.2">
      <c r="A167" s="283" t="s">
        <v>60</v>
      </c>
      <c r="B167" s="284"/>
      <c r="C167" s="284"/>
      <c r="D167" s="284"/>
      <c r="E167" s="284"/>
      <c r="F167" s="284"/>
      <c r="G167" s="284"/>
      <c r="H167" s="284"/>
      <c r="I167" s="284"/>
      <c r="J167" s="284"/>
      <c r="K167" s="284"/>
      <c r="L167" s="284"/>
      <c r="M167" s="284"/>
      <c r="N167" s="284"/>
      <c r="O167" s="284"/>
      <c r="P167" s="284"/>
      <c r="Q167" s="284"/>
      <c r="R167" s="284"/>
      <c r="S167" s="284"/>
      <c r="T167" s="285"/>
      <c r="U167" s="121"/>
      <c r="V167" s="122"/>
      <c r="W167" s="122"/>
      <c r="X167" s="122"/>
      <c r="Y167" s="122"/>
      <c r="Z167" s="122"/>
    </row>
    <row r="168" spans="1:26" ht="12.75" customHeight="1" x14ac:dyDescent="0.2">
      <c r="A168" s="28" t="s">
        <v>264</v>
      </c>
      <c r="B168" s="206" t="s">
        <v>265</v>
      </c>
      <c r="C168" s="175"/>
      <c r="D168" s="175"/>
      <c r="E168" s="175"/>
      <c r="F168" s="175"/>
      <c r="G168" s="175"/>
      <c r="H168" s="175"/>
      <c r="I168" s="176"/>
      <c r="J168" s="23">
        <v>3</v>
      </c>
      <c r="K168" s="23">
        <v>0</v>
      </c>
      <c r="L168" s="23">
        <v>4</v>
      </c>
      <c r="M168" s="23">
        <v>0</v>
      </c>
      <c r="N168" s="17">
        <f>K168+L168+M168</f>
        <v>4</v>
      </c>
      <c r="O168" s="17">
        <f>P168-N168</f>
        <v>2</v>
      </c>
      <c r="P168" s="78">
        <f>ROUND(PRODUCT(J168,25)/12,0)</f>
        <v>6</v>
      </c>
      <c r="Q168" s="23"/>
      <c r="R168" s="23" t="s">
        <v>31</v>
      </c>
      <c r="S168" s="24"/>
      <c r="T168" s="10" t="s">
        <v>41</v>
      </c>
      <c r="U168" s="121"/>
      <c r="V168" s="122"/>
      <c r="W168" s="122"/>
      <c r="X168" s="122"/>
      <c r="Y168" s="122"/>
      <c r="Z168" s="122"/>
    </row>
    <row r="169" spans="1:26" ht="12.75" hidden="1" customHeight="1" x14ac:dyDescent="0.2">
      <c r="A169" s="28"/>
      <c r="B169" s="206"/>
      <c r="C169" s="175"/>
      <c r="D169" s="175"/>
      <c r="E169" s="175"/>
      <c r="F169" s="175"/>
      <c r="G169" s="175"/>
      <c r="H169" s="175"/>
      <c r="I169" s="176"/>
      <c r="J169" s="23">
        <v>0</v>
      </c>
      <c r="K169" s="23">
        <v>0</v>
      </c>
      <c r="L169" s="23">
        <v>0</v>
      </c>
      <c r="M169" s="23">
        <v>0</v>
      </c>
      <c r="N169" s="17">
        <f t="shared" ref="N169" si="80">K169+L169+M169</f>
        <v>0</v>
      </c>
      <c r="O169" s="17">
        <f t="shared" ref="O169" si="81">P169-N169</f>
        <v>0</v>
      </c>
      <c r="P169" s="17">
        <f>ROUND(PRODUCT(J169,25)/14,0)</f>
        <v>0</v>
      </c>
      <c r="Q169" s="23"/>
      <c r="R169" s="23"/>
      <c r="S169" s="24"/>
      <c r="T169" s="10"/>
      <c r="U169" s="121"/>
      <c r="V169" s="122"/>
      <c r="W169" s="122"/>
      <c r="X169" s="122"/>
      <c r="Y169" s="122"/>
      <c r="Z169" s="122"/>
    </row>
    <row r="170" spans="1:26" ht="12.75" hidden="1" customHeight="1" x14ac:dyDescent="0.2">
      <c r="A170" s="28"/>
      <c r="B170" s="206"/>
      <c r="C170" s="175"/>
      <c r="D170" s="175"/>
      <c r="E170" s="175"/>
      <c r="F170" s="175"/>
      <c r="G170" s="175"/>
      <c r="H170" s="175"/>
      <c r="I170" s="176"/>
      <c r="J170" s="23">
        <v>0</v>
      </c>
      <c r="K170" s="23">
        <v>0</v>
      </c>
      <c r="L170" s="23">
        <v>0</v>
      </c>
      <c r="M170" s="23">
        <v>0</v>
      </c>
      <c r="N170" s="17">
        <f>K170+L170+M170</f>
        <v>0</v>
      </c>
      <c r="O170" s="17">
        <f>P170-N170</f>
        <v>0</v>
      </c>
      <c r="P170" s="17">
        <f>ROUND(PRODUCT(J170,25)/14,0)</f>
        <v>0</v>
      </c>
      <c r="Q170" s="23"/>
      <c r="R170" s="23"/>
      <c r="S170" s="24"/>
      <c r="T170" s="10"/>
    </row>
    <row r="171" spans="1:26" ht="15.75" hidden="1" customHeight="1" x14ac:dyDescent="0.2">
      <c r="A171" s="171" t="s">
        <v>58</v>
      </c>
      <c r="B171" s="172"/>
      <c r="C171" s="172"/>
      <c r="D171" s="172"/>
      <c r="E171" s="172"/>
      <c r="F171" s="172"/>
      <c r="G171" s="172"/>
      <c r="H171" s="172"/>
      <c r="I171" s="172"/>
      <c r="J171" s="172"/>
      <c r="K171" s="172"/>
      <c r="L171" s="172"/>
      <c r="M171" s="172"/>
      <c r="N171" s="172"/>
      <c r="O171" s="172"/>
      <c r="P171" s="172"/>
      <c r="Q171" s="172"/>
      <c r="R171" s="172"/>
      <c r="S171" s="172"/>
      <c r="T171" s="173"/>
    </row>
    <row r="172" spans="1:26" ht="12.75" hidden="1" customHeight="1" x14ac:dyDescent="0.2">
      <c r="A172" s="28"/>
      <c r="B172" s="244"/>
      <c r="C172" s="244"/>
      <c r="D172" s="244"/>
      <c r="E172" s="244"/>
      <c r="F172" s="244"/>
      <c r="G172" s="244"/>
      <c r="H172" s="244"/>
      <c r="I172" s="244"/>
      <c r="J172" s="23">
        <v>0</v>
      </c>
      <c r="K172" s="23">
        <v>0</v>
      </c>
      <c r="L172" s="23">
        <v>0</v>
      </c>
      <c r="M172" s="23">
        <v>0</v>
      </c>
      <c r="N172" s="17">
        <f>K172+L172+M172</f>
        <v>0</v>
      </c>
      <c r="O172" s="17">
        <f>P172-N172</f>
        <v>0</v>
      </c>
      <c r="P172" s="17">
        <f>ROUND(PRODUCT(J172,25)/14,0)</f>
        <v>0</v>
      </c>
      <c r="Q172" s="23"/>
      <c r="R172" s="23"/>
      <c r="S172" s="24"/>
      <c r="T172" s="10"/>
    </row>
    <row r="173" spans="1:26" hidden="1" x14ac:dyDescent="0.2">
      <c r="A173" s="28"/>
      <c r="B173" s="206"/>
      <c r="C173" s="175"/>
      <c r="D173" s="175"/>
      <c r="E173" s="175"/>
      <c r="F173" s="175"/>
      <c r="G173" s="175"/>
      <c r="H173" s="175"/>
      <c r="I173" s="176"/>
      <c r="J173" s="23">
        <v>0</v>
      </c>
      <c r="K173" s="23">
        <v>0</v>
      </c>
      <c r="L173" s="23">
        <v>0</v>
      </c>
      <c r="M173" s="23">
        <v>0</v>
      </c>
      <c r="N173" s="17">
        <f t="shared" ref="N173" si="82">K173+L173+M173</f>
        <v>0</v>
      </c>
      <c r="O173" s="17">
        <f t="shared" ref="O173" si="83">P173-N173</f>
        <v>0</v>
      </c>
      <c r="P173" s="17">
        <f t="shared" ref="P173" si="84">ROUND(PRODUCT(J173,25)/14,0)</f>
        <v>0</v>
      </c>
      <c r="Q173" s="23"/>
      <c r="R173" s="23"/>
      <c r="S173" s="24"/>
      <c r="T173" s="10"/>
    </row>
    <row r="174" spans="1:26" hidden="1" x14ac:dyDescent="0.2">
      <c r="A174" s="28"/>
      <c r="B174" s="206"/>
      <c r="C174" s="175"/>
      <c r="D174" s="175"/>
      <c r="E174" s="175"/>
      <c r="F174" s="175"/>
      <c r="G174" s="175"/>
      <c r="H174" s="175"/>
      <c r="I174" s="176"/>
      <c r="J174" s="23">
        <v>0</v>
      </c>
      <c r="K174" s="23">
        <v>0</v>
      </c>
      <c r="L174" s="23">
        <v>0</v>
      </c>
      <c r="M174" s="23">
        <v>0</v>
      </c>
      <c r="N174" s="17">
        <f>K174+L174+M174</f>
        <v>0</v>
      </c>
      <c r="O174" s="17">
        <f>P174-N174</f>
        <v>0</v>
      </c>
      <c r="P174" s="17">
        <f>ROUND(PRODUCT(J174,25)/14,0)</f>
        <v>0</v>
      </c>
      <c r="Q174" s="23"/>
      <c r="R174" s="23"/>
      <c r="S174" s="24"/>
      <c r="T174" s="10"/>
    </row>
    <row r="175" spans="1:26" ht="16.5" hidden="1" customHeight="1" x14ac:dyDescent="0.2">
      <c r="A175" s="171" t="s">
        <v>59</v>
      </c>
      <c r="B175" s="172"/>
      <c r="C175" s="172"/>
      <c r="D175" s="172"/>
      <c r="E175" s="172"/>
      <c r="F175" s="172"/>
      <c r="G175" s="172"/>
      <c r="H175" s="172"/>
      <c r="I175" s="172"/>
      <c r="J175" s="172"/>
      <c r="K175" s="172"/>
      <c r="L175" s="172"/>
      <c r="M175" s="172"/>
      <c r="N175" s="172"/>
      <c r="O175" s="172"/>
      <c r="P175" s="172"/>
      <c r="Q175" s="172"/>
      <c r="R175" s="172"/>
      <c r="S175" s="172"/>
      <c r="T175" s="173"/>
    </row>
    <row r="176" spans="1:26" hidden="1" x14ac:dyDescent="0.2">
      <c r="A176" s="28"/>
      <c r="B176" s="206"/>
      <c r="C176" s="175"/>
      <c r="D176" s="175"/>
      <c r="E176" s="175"/>
      <c r="F176" s="175"/>
      <c r="G176" s="175"/>
      <c r="H176" s="175"/>
      <c r="I176" s="176"/>
      <c r="J176" s="23">
        <v>0</v>
      </c>
      <c r="K176" s="23">
        <v>0</v>
      </c>
      <c r="L176" s="23">
        <v>0</v>
      </c>
      <c r="M176" s="23">
        <v>0</v>
      </c>
      <c r="N176" s="17">
        <f>K176+L176+M176</f>
        <v>0</v>
      </c>
      <c r="O176" s="17">
        <f>P176-N176</f>
        <v>0</v>
      </c>
      <c r="P176" s="17">
        <f>ROUND(PRODUCT(J176,25)/14,0)</f>
        <v>0</v>
      </c>
      <c r="Q176" s="23"/>
      <c r="R176" s="23"/>
      <c r="S176" s="24"/>
      <c r="T176" s="10"/>
    </row>
    <row r="177" spans="1:26" hidden="1" x14ac:dyDescent="0.2">
      <c r="A177" s="28"/>
      <c r="B177" s="206"/>
      <c r="C177" s="175"/>
      <c r="D177" s="175"/>
      <c r="E177" s="175"/>
      <c r="F177" s="175"/>
      <c r="G177" s="175"/>
      <c r="H177" s="175"/>
      <c r="I177" s="176"/>
      <c r="J177" s="23">
        <v>0</v>
      </c>
      <c r="K177" s="23">
        <v>0</v>
      </c>
      <c r="L177" s="23">
        <v>0</v>
      </c>
      <c r="M177" s="23">
        <v>0</v>
      </c>
      <c r="N177" s="17">
        <f t="shared" ref="N177" si="85">K177+L177+M177</f>
        <v>0</v>
      </c>
      <c r="O177" s="17">
        <f t="shared" ref="O177" si="86">P177-N177</f>
        <v>0</v>
      </c>
      <c r="P177" s="17">
        <f t="shared" ref="P177" si="87">ROUND(PRODUCT(J177,25)/14,0)</f>
        <v>0</v>
      </c>
      <c r="Q177" s="23"/>
      <c r="R177" s="23"/>
      <c r="S177" s="24"/>
      <c r="T177" s="10"/>
    </row>
    <row r="178" spans="1:26" hidden="1" x14ac:dyDescent="0.2">
      <c r="A178" s="28"/>
      <c r="B178" s="206"/>
      <c r="C178" s="175"/>
      <c r="D178" s="175"/>
      <c r="E178" s="175"/>
      <c r="F178" s="175"/>
      <c r="G178" s="175"/>
      <c r="H178" s="175"/>
      <c r="I178" s="176"/>
      <c r="J178" s="23">
        <v>0</v>
      </c>
      <c r="K178" s="23">
        <v>0</v>
      </c>
      <c r="L178" s="23">
        <v>0</v>
      </c>
      <c r="M178" s="23">
        <v>0</v>
      </c>
      <c r="N178" s="17">
        <f>K178+L178+M178</f>
        <v>0</v>
      </c>
      <c r="O178" s="17">
        <f>P178-N178</f>
        <v>0</v>
      </c>
      <c r="P178" s="17">
        <f>ROUND(PRODUCT(J178,25)/14,0)</f>
        <v>0</v>
      </c>
      <c r="Q178" s="23"/>
      <c r="R178" s="23"/>
      <c r="S178" s="24"/>
      <c r="T178" s="10"/>
    </row>
    <row r="179" spans="1:26" ht="16.5" hidden="1" customHeight="1" x14ac:dyDescent="0.2">
      <c r="A179" s="171" t="s">
        <v>60</v>
      </c>
      <c r="B179" s="248"/>
      <c r="C179" s="248"/>
      <c r="D179" s="248"/>
      <c r="E179" s="248"/>
      <c r="F179" s="248"/>
      <c r="G179" s="248"/>
      <c r="H179" s="248"/>
      <c r="I179" s="248"/>
      <c r="J179" s="248"/>
      <c r="K179" s="248"/>
      <c r="L179" s="248"/>
      <c r="M179" s="248"/>
      <c r="N179" s="248"/>
      <c r="O179" s="248"/>
      <c r="P179" s="248"/>
      <c r="Q179" s="248"/>
      <c r="R179" s="248"/>
      <c r="S179" s="248"/>
      <c r="T179" s="249"/>
    </row>
    <row r="180" spans="1:26" hidden="1" x14ac:dyDescent="0.2">
      <c r="A180" s="28"/>
      <c r="B180" s="206"/>
      <c r="C180" s="175"/>
      <c r="D180" s="175"/>
      <c r="E180" s="175"/>
      <c r="F180" s="175"/>
      <c r="G180" s="175"/>
      <c r="H180" s="175"/>
      <c r="I180" s="176"/>
      <c r="J180" s="23">
        <v>0</v>
      </c>
      <c r="K180" s="23">
        <v>0</v>
      </c>
      <c r="L180" s="23">
        <v>0</v>
      </c>
      <c r="M180" s="23">
        <v>0</v>
      </c>
      <c r="N180" s="17">
        <f>K180+L180+M180</f>
        <v>0</v>
      </c>
      <c r="O180" s="17">
        <f>P180-N180</f>
        <v>0</v>
      </c>
      <c r="P180" s="17">
        <f>ROUND(PRODUCT(J180,25)/12,0)</f>
        <v>0</v>
      </c>
      <c r="Q180" s="23"/>
      <c r="R180" s="23"/>
      <c r="S180" s="24"/>
      <c r="T180" s="10"/>
    </row>
    <row r="181" spans="1:26" hidden="1" x14ac:dyDescent="0.2">
      <c r="A181" s="28"/>
      <c r="B181" s="206"/>
      <c r="C181" s="175"/>
      <c r="D181" s="175"/>
      <c r="E181" s="175"/>
      <c r="F181" s="175"/>
      <c r="G181" s="175"/>
      <c r="H181" s="175"/>
      <c r="I181" s="176"/>
      <c r="J181" s="23">
        <v>0</v>
      </c>
      <c r="K181" s="23">
        <v>0</v>
      </c>
      <c r="L181" s="23">
        <v>0</v>
      </c>
      <c r="M181" s="23">
        <v>0</v>
      </c>
      <c r="N181" s="17">
        <f t="shared" ref="N181" si="88">K181+L181+M181</f>
        <v>0</v>
      </c>
      <c r="O181" s="17">
        <f t="shared" ref="O181" si="89">P181-N181</f>
        <v>0</v>
      </c>
      <c r="P181" s="17">
        <f t="shared" ref="P181:P182" si="90">ROUND(PRODUCT(J181,25)/12,0)</f>
        <v>0</v>
      </c>
      <c r="Q181" s="23"/>
      <c r="R181" s="23"/>
      <c r="S181" s="24"/>
      <c r="T181" s="10"/>
      <c r="U181" s="123" t="s">
        <v>127</v>
      </c>
      <c r="V181" s="124"/>
      <c r="W181" s="124"/>
      <c r="X181" s="124"/>
      <c r="Y181" s="124"/>
      <c r="Z181" s="124"/>
    </row>
    <row r="182" spans="1:26" hidden="1" x14ac:dyDescent="0.2">
      <c r="A182" s="28"/>
      <c r="B182" s="206"/>
      <c r="C182" s="175"/>
      <c r="D182" s="175"/>
      <c r="E182" s="175"/>
      <c r="F182" s="175"/>
      <c r="G182" s="175"/>
      <c r="H182" s="175"/>
      <c r="I182" s="176"/>
      <c r="J182" s="23">
        <v>0</v>
      </c>
      <c r="K182" s="23">
        <v>0</v>
      </c>
      <c r="L182" s="23">
        <v>0</v>
      </c>
      <c r="M182" s="23">
        <v>0</v>
      </c>
      <c r="N182" s="17">
        <f>K182+L182+M182</f>
        <v>0</v>
      </c>
      <c r="O182" s="17">
        <f>P182-N182</f>
        <v>0</v>
      </c>
      <c r="P182" s="17">
        <f t="shared" si="90"/>
        <v>0</v>
      </c>
      <c r="Q182" s="23"/>
      <c r="R182" s="23"/>
      <c r="S182" s="24"/>
      <c r="T182" s="10"/>
      <c r="U182" s="123"/>
      <c r="V182" s="124"/>
      <c r="W182" s="124"/>
      <c r="X182" s="124"/>
      <c r="Y182" s="124"/>
      <c r="Z182" s="124"/>
    </row>
    <row r="183" spans="1:26" ht="34.5" customHeight="1" x14ac:dyDescent="0.2">
      <c r="A183" s="108" t="s">
        <v>141</v>
      </c>
      <c r="B183" s="109"/>
      <c r="C183" s="109"/>
      <c r="D183" s="109"/>
      <c r="E183" s="109"/>
      <c r="F183" s="109"/>
      <c r="G183" s="109"/>
      <c r="H183" s="109"/>
      <c r="I183" s="110"/>
      <c r="J183" s="19">
        <f>SUM(J160:J162,J164:J166,J168:J170,J172:J174,J176:J178,J180:J182)</f>
        <v>12</v>
      </c>
      <c r="K183" s="19">
        <f t="shared" ref="K183:P183" si="91">SUM(K160:K162,K164:K166,K168:K170,K172:K174,K176:K178,K180:K182)</f>
        <v>2</v>
      </c>
      <c r="L183" s="19">
        <f t="shared" si="91"/>
        <v>8</v>
      </c>
      <c r="M183" s="19">
        <f t="shared" si="91"/>
        <v>0</v>
      </c>
      <c r="N183" s="19">
        <f t="shared" si="91"/>
        <v>10</v>
      </c>
      <c r="O183" s="19">
        <f t="shared" si="91"/>
        <v>11</v>
      </c>
      <c r="P183" s="19">
        <f t="shared" si="91"/>
        <v>21</v>
      </c>
      <c r="Q183" s="19">
        <f>COUNTIF(Q160:Q162,"E")+COUNTIF(Q164:Q166,"E")+COUNTIF(Q168:Q170,"E")+COUNTIF(Q172:Q174,"E")+COUNTIF(Q176:Q178,"E")+COUNTIF(Q180:Q182,"E")</f>
        <v>0</v>
      </c>
      <c r="R183" s="19">
        <f>COUNTIF(R160:R162,"C")+COUNTIF(R164:R166,"C")+COUNTIF(R168:R170,"C")+COUNTIF(R172:R174,"C")+COUNTIF(R176:R178,"C")+COUNTIF(R180:R182,"C")</f>
        <v>2</v>
      </c>
      <c r="S183" s="19">
        <f>COUNTIF(S160:S162,"VP")+COUNTIF(S164:S166,"VP")+COUNTIF(S168:S170,"VP")+COUNTIF(S172:S174,"VP")+COUNTIF(S176:S178,"VP")+COUNTIF(S180:S182,"VP")</f>
        <v>2</v>
      </c>
      <c r="T183" s="57">
        <f>COUNTA(T160:T162,T164:T166,T168:T170,T172:T174,T176:T178,T180:T182)</f>
        <v>4</v>
      </c>
    </row>
    <row r="184" spans="1:26" ht="16.5" customHeight="1" x14ac:dyDescent="0.2">
      <c r="A184" s="111" t="s">
        <v>53</v>
      </c>
      <c r="B184" s="112"/>
      <c r="C184" s="112"/>
      <c r="D184" s="112"/>
      <c r="E184" s="112"/>
      <c r="F184" s="112"/>
      <c r="G184" s="112"/>
      <c r="H184" s="112"/>
      <c r="I184" s="112"/>
      <c r="J184" s="113"/>
      <c r="K184" s="80">
        <f>SUM(K160:K162,K164:K166)*14+K168*12</f>
        <v>28</v>
      </c>
      <c r="L184" s="80">
        <f t="shared" ref="L184:P184" si="92">SUM(L160:L162,L164:L166)*14+L168*12</f>
        <v>104</v>
      </c>
      <c r="M184" s="80">
        <f t="shared" si="92"/>
        <v>0</v>
      </c>
      <c r="N184" s="80">
        <f t="shared" si="92"/>
        <v>132</v>
      </c>
      <c r="O184" s="80">
        <f t="shared" si="92"/>
        <v>150</v>
      </c>
      <c r="P184" s="80">
        <f t="shared" si="92"/>
        <v>282</v>
      </c>
      <c r="Q184" s="92"/>
      <c r="R184" s="93"/>
      <c r="S184" s="93"/>
      <c r="T184" s="94"/>
      <c r="U184" s="134" t="s">
        <v>284</v>
      </c>
      <c r="V184" s="135"/>
      <c r="W184" s="135"/>
      <c r="X184" s="135"/>
      <c r="Y184" s="135"/>
      <c r="Z184" s="135"/>
    </row>
    <row r="185" spans="1:26" ht="15" customHeight="1" x14ac:dyDescent="0.2">
      <c r="A185" s="114"/>
      <c r="B185" s="115"/>
      <c r="C185" s="115"/>
      <c r="D185" s="115"/>
      <c r="E185" s="115"/>
      <c r="F185" s="115"/>
      <c r="G185" s="115"/>
      <c r="H185" s="115"/>
      <c r="I185" s="115"/>
      <c r="J185" s="116"/>
      <c r="K185" s="98">
        <f>SUM(K184:M184)</f>
        <v>132</v>
      </c>
      <c r="L185" s="99"/>
      <c r="M185" s="100"/>
      <c r="N185" s="98">
        <f>SUM(N184:O184)</f>
        <v>282</v>
      </c>
      <c r="O185" s="99"/>
      <c r="P185" s="100"/>
      <c r="Q185" s="95"/>
      <c r="R185" s="96"/>
      <c r="S185" s="96"/>
      <c r="T185" s="97"/>
      <c r="U185" s="134"/>
      <c r="V185" s="135"/>
      <c r="W185" s="135"/>
      <c r="X185" s="135"/>
      <c r="Y185" s="135"/>
      <c r="Z185" s="135"/>
    </row>
    <row r="186" spans="1:26" ht="18" customHeight="1" x14ac:dyDescent="0.2">
      <c r="A186" s="81" t="s">
        <v>139</v>
      </c>
      <c r="B186" s="82"/>
      <c r="C186" s="82"/>
      <c r="D186" s="82"/>
      <c r="E186" s="82"/>
      <c r="F186" s="82"/>
      <c r="G186" s="82"/>
      <c r="H186" s="82"/>
      <c r="I186" s="82"/>
      <c r="J186" s="83"/>
      <c r="K186" s="87">
        <f>T183/SUM(T47,T59,T70,T82,T93,T104)</f>
        <v>0.10256410256410256</v>
      </c>
      <c r="L186" s="88"/>
      <c r="M186" s="88"/>
      <c r="N186" s="88"/>
      <c r="O186" s="88"/>
      <c r="P186" s="88"/>
      <c r="Q186" s="88"/>
      <c r="R186" s="88"/>
      <c r="S186" s="88"/>
      <c r="T186" s="89"/>
      <c r="U186" s="134"/>
      <c r="V186" s="135"/>
      <c r="W186" s="135"/>
      <c r="X186" s="135"/>
      <c r="Y186" s="135"/>
      <c r="Z186" s="135"/>
    </row>
    <row r="187" spans="1:26" ht="18" customHeight="1" x14ac:dyDescent="0.2">
      <c r="A187" s="84" t="s">
        <v>143</v>
      </c>
      <c r="B187" s="85"/>
      <c r="C187" s="85"/>
      <c r="D187" s="85"/>
      <c r="E187" s="85"/>
      <c r="F187" s="85"/>
      <c r="G187" s="85"/>
      <c r="H187" s="85"/>
      <c r="I187" s="85"/>
      <c r="J187" s="86"/>
      <c r="K187" s="87">
        <f>K185/(SUM(N47,N59,N70,N82,N93)*14+N104*12)</f>
        <v>6.7553735926305009E-2</v>
      </c>
      <c r="L187" s="88"/>
      <c r="M187" s="88"/>
      <c r="N187" s="88"/>
      <c r="O187" s="88"/>
      <c r="P187" s="88"/>
      <c r="Q187" s="88"/>
      <c r="R187" s="88"/>
      <c r="S187" s="88"/>
      <c r="T187" s="89"/>
      <c r="U187" s="134"/>
      <c r="V187" s="135"/>
      <c r="W187" s="135"/>
      <c r="X187" s="135"/>
      <c r="Y187" s="135"/>
      <c r="Z187" s="135"/>
    </row>
    <row r="188" spans="1:26" s="56" customFormat="1" ht="15.75" customHeight="1" x14ac:dyDescent="0.2">
      <c r="A188" s="12"/>
      <c r="B188" s="12"/>
      <c r="C188" s="12"/>
      <c r="D188" s="12"/>
      <c r="E188" s="12"/>
      <c r="F188" s="12"/>
      <c r="G188" s="12"/>
      <c r="H188" s="12"/>
      <c r="I188" s="12"/>
      <c r="J188" s="12"/>
      <c r="K188" s="13"/>
      <c r="L188" s="13"/>
      <c r="M188" s="13"/>
      <c r="N188" s="14"/>
      <c r="O188" s="14"/>
      <c r="P188" s="14"/>
      <c r="Q188" s="14"/>
      <c r="R188" s="14"/>
      <c r="S188" s="14"/>
      <c r="T188" s="14"/>
    </row>
    <row r="189" spans="1:26" ht="24" customHeight="1" x14ac:dyDescent="0.2">
      <c r="A189" s="224" t="s">
        <v>61</v>
      </c>
      <c r="B189" s="250"/>
      <c r="C189" s="250"/>
      <c r="D189" s="250"/>
      <c r="E189" s="250"/>
      <c r="F189" s="250"/>
      <c r="G189" s="250"/>
      <c r="H189" s="250"/>
      <c r="I189" s="250"/>
      <c r="J189" s="250"/>
      <c r="K189" s="250"/>
      <c r="L189" s="250"/>
      <c r="M189" s="250"/>
      <c r="N189" s="250"/>
      <c r="O189" s="250"/>
      <c r="P189" s="250"/>
      <c r="Q189" s="250"/>
      <c r="R189" s="250"/>
      <c r="S189" s="250"/>
      <c r="T189" s="250"/>
    </row>
    <row r="190" spans="1:26" ht="16.5" customHeight="1" x14ac:dyDescent="0.2">
      <c r="A190" s="107" t="s">
        <v>64</v>
      </c>
      <c r="B190" s="91"/>
      <c r="C190" s="91"/>
      <c r="D190" s="91"/>
      <c r="E190" s="91"/>
      <c r="F190" s="91"/>
      <c r="G190" s="91"/>
      <c r="H190" s="91"/>
      <c r="I190" s="91"/>
      <c r="J190" s="91"/>
      <c r="K190" s="91"/>
      <c r="L190" s="91"/>
      <c r="M190" s="91"/>
      <c r="N190" s="91"/>
      <c r="O190" s="91"/>
      <c r="P190" s="91"/>
      <c r="Q190" s="91"/>
      <c r="R190" s="91"/>
      <c r="S190" s="91"/>
      <c r="T190" s="91"/>
    </row>
    <row r="191" spans="1:26" ht="34.5" customHeight="1" x14ac:dyDescent="0.2">
      <c r="A191" s="107" t="s">
        <v>30</v>
      </c>
      <c r="B191" s="107" t="s">
        <v>29</v>
      </c>
      <c r="C191" s="107"/>
      <c r="D191" s="107"/>
      <c r="E191" s="107"/>
      <c r="F191" s="107"/>
      <c r="G191" s="107"/>
      <c r="H191" s="107"/>
      <c r="I191" s="107"/>
      <c r="J191" s="90" t="s">
        <v>43</v>
      </c>
      <c r="K191" s="90" t="s">
        <v>27</v>
      </c>
      <c r="L191" s="90"/>
      <c r="M191" s="90"/>
      <c r="N191" s="90" t="s">
        <v>44</v>
      </c>
      <c r="O191" s="90"/>
      <c r="P191" s="90"/>
      <c r="Q191" s="90" t="s">
        <v>26</v>
      </c>
      <c r="R191" s="90"/>
      <c r="S191" s="90"/>
      <c r="T191" s="90" t="s">
        <v>25</v>
      </c>
    </row>
    <row r="192" spans="1:26" x14ac:dyDescent="0.2">
      <c r="A192" s="107"/>
      <c r="B192" s="107"/>
      <c r="C192" s="107"/>
      <c r="D192" s="107"/>
      <c r="E192" s="107"/>
      <c r="F192" s="107"/>
      <c r="G192" s="107"/>
      <c r="H192" s="107"/>
      <c r="I192" s="107"/>
      <c r="J192" s="90"/>
      <c r="K192" s="26" t="s">
        <v>31</v>
      </c>
      <c r="L192" s="26" t="s">
        <v>32</v>
      </c>
      <c r="M192" s="26" t="s">
        <v>33</v>
      </c>
      <c r="N192" s="26" t="s">
        <v>37</v>
      </c>
      <c r="O192" s="26" t="s">
        <v>8</v>
      </c>
      <c r="P192" s="26" t="s">
        <v>34</v>
      </c>
      <c r="Q192" s="26" t="s">
        <v>35</v>
      </c>
      <c r="R192" s="26" t="s">
        <v>31</v>
      </c>
      <c r="S192" s="26" t="s">
        <v>36</v>
      </c>
      <c r="T192" s="90"/>
    </row>
    <row r="193" spans="1:28" ht="17.25" customHeight="1" x14ac:dyDescent="0.2">
      <c r="A193" s="104" t="s">
        <v>62</v>
      </c>
      <c r="B193" s="105"/>
      <c r="C193" s="105"/>
      <c r="D193" s="105"/>
      <c r="E193" s="105"/>
      <c r="F193" s="105"/>
      <c r="G193" s="105"/>
      <c r="H193" s="105"/>
      <c r="I193" s="105"/>
      <c r="J193" s="105"/>
      <c r="K193" s="105"/>
      <c r="L193" s="105"/>
      <c r="M193" s="105"/>
      <c r="N193" s="105"/>
      <c r="O193" s="105"/>
      <c r="P193" s="105"/>
      <c r="Q193" s="105"/>
      <c r="R193" s="105"/>
      <c r="S193" s="105"/>
      <c r="T193" s="106"/>
    </row>
    <row r="194" spans="1:28" x14ac:dyDescent="0.2">
      <c r="A194" s="29" t="str">
        <f t="shared" ref="A194:A201" si="93">IF(ISNA(INDEX($A$37:$T$185,MATCH($B194,$B$37:$B$185,0),1)),"",INDEX($A$37:$T$185,MATCH($B194,$B$37:$B$185,0),1))</f>
        <v>ULR4101</v>
      </c>
      <c r="B194" s="117" t="s">
        <v>149</v>
      </c>
      <c r="C194" s="117"/>
      <c r="D194" s="117"/>
      <c r="E194" s="117"/>
      <c r="F194" s="117"/>
      <c r="G194" s="117"/>
      <c r="H194" s="117"/>
      <c r="I194" s="117"/>
      <c r="J194" s="17">
        <f t="shared" ref="J194:J201" si="94">IF(ISNA(INDEX($A$37:$T$185,MATCH($B194,$B$37:$B$185,0),10)),"",INDEX($A$37:$T$185,MATCH($B194,$B$37:$B$185,0),10))</f>
        <v>6</v>
      </c>
      <c r="K194" s="17">
        <f t="shared" ref="K194:K201" si="95">IF(ISNA(INDEX($A$37:$T$185,MATCH($B194,$B$37:$B$185,0),11)),"",INDEX($A$37:$T$185,MATCH($B194,$B$37:$B$185,0),11))</f>
        <v>2</v>
      </c>
      <c r="L194" s="17">
        <f t="shared" ref="L194:L201" si="96">IF(ISNA(INDEX($A$37:$T$185,MATCH($B194,$B$37:$B$185,0),12)),"",INDEX($A$37:$T$185,MATCH($B194,$B$37:$B$185,0),12))</f>
        <v>2</v>
      </c>
      <c r="M194" s="17">
        <f t="shared" ref="M194:M201" si="97">IF(ISNA(INDEX($A$37:$T$185,MATCH($B194,$B$37:$B$185,0),13)),"",INDEX($A$37:$T$185,MATCH($B194,$B$37:$B$185,0),13))</f>
        <v>0</v>
      </c>
      <c r="N194" s="17">
        <f t="shared" ref="N194:N201" si="98">IF(ISNA(INDEX($A$37:$T$185,MATCH($B194,$B$37:$B$185,0),14)),"",INDEX($A$37:$T$185,MATCH($B194,$B$37:$B$185,0),14))</f>
        <v>4</v>
      </c>
      <c r="O194" s="17">
        <f t="shared" ref="O194:O201" si="99">IF(ISNA(INDEX($A$37:$T$185,MATCH($B194,$B$37:$B$185,0),15)),"",INDEX($A$37:$T$185,MATCH($B194,$B$37:$B$185,0),15))</f>
        <v>7</v>
      </c>
      <c r="P194" s="17">
        <f t="shared" ref="P194:P201" si="100">IF(ISNA(INDEX($A$37:$T$185,MATCH($B194,$B$37:$B$185,0),16)),"",INDEX($A$37:$T$185,MATCH($B194,$B$37:$B$185,0),16))</f>
        <v>11</v>
      </c>
      <c r="Q194" s="25" t="str">
        <f t="shared" ref="Q194:Q201" si="101">IF(ISNA(INDEX($A$37:$T$185,MATCH($B194,$B$37:$B$185,0),17)),"",INDEX($A$37:$T$185,MATCH($B194,$B$37:$B$185,0),17))</f>
        <v>E</v>
      </c>
      <c r="R194" s="25">
        <f t="shared" ref="R194:R201" si="102">IF(ISNA(INDEX($A$37:$T$185,MATCH($B194,$B$37:$B$185,0),18)),"",INDEX($A$37:$T$185,MATCH($B194,$B$37:$B$185,0),18))</f>
        <v>0</v>
      </c>
      <c r="S194" s="25">
        <f t="shared" ref="S194:S201" si="103">IF(ISNA(INDEX($A$37:$T$185,MATCH($B194,$B$37:$B$185,0),19)),"",INDEX($A$37:$T$185,MATCH($B194,$B$37:$B$185,0),19))</f>
        <v>0</v>
      </c>
      <c r="T194" s="25" t="str">
        <f t="shared" ref="T194:T201" si="104">IF(ISNA(INDEX($A$37:$T$185,MATCH($B194,$B$37:$B$185,0),20)),"",INDEX($A$37:$T$185,MATCH($B194,$B$37:$B$185,0),20))</f>
        <v>DF</v>
      </c>
    </row>
    <row r="195" spans="1:28" ht="15" customHeight="1" x14ac:dyDescent="0.2">
      <c r="A195" s="29" t="str">
        <f t="shared" si="93"/>
        <v>ULR4207</v>
      </c>
      <c r="B195" s="117" t="s">
        <v>152</v>
      </c>
      <c r="C195" s="117"/>
      <c r="D195" s="117"/>
      <c r="E195" s="117"/>
      <c r="F195" s="117"/>
      <c r="G195" s="117"/>
      <c r="H195" s="117"/>
      <c r="I195" s="117"/>
      <c r="J195" s="17">
        <f t="shared" si="94"/>
        <v>6</v>
      </c>
      <c r="K195" s="17">
        <f t="shared" si="95"/>
        <v>2</v>
      </c>
      <c r="L195" s="17">
        <f t="shared" si="96"/>
        <v>2</v>
      </c>
      <c r="M195" s="17">
        <f t="shared" si="97"/>
        <v>0</v>
      </c>
      <c r="N195" s="17">
        <f t="shared" si="98"/>
        <v>4</v>
      </c>
      <c r="O195" s="17">
        <f t="shared" si="99"/>
        <v>7</v>
      </c>
      <c r="P195" s="17">
        <f t="shared" si="100"/>
        <v>11</v>
      </c>
      <c r="Q195" s="25" t="str">
        <f t="shared" si="101"/>
        <v>E</v>
      </c>
      <c r="R195" s="25">
        <f t="shared" si="102"/>
        <v>0</v>
      </c>
      <c r="S195" s="25">
        <f t="shared" si="103"/>
        <v>0</v>
      </c>
      <c r="T195" s="25" t="str">
        <f t="shared" si="104"/>
        <v>DF</v>
      </c>
      <c r="U195" s="121" t="s">
        <v>131</v>
      </c>
      <c r="V195" s="122"/>
      <c r="W195" s="122"/>
      <c r="X195" s="122"/>
      <c r="Y195" s="122"/>
      <c r="Z195" s="122"/>
    </row>
    <row r="196" spans="1:28" x14ac:dyDescent="0.2">
      <c r="A196" s="29" t="str">
        <f t="shared" si="93"/>
        <v>ULR4624</v>
      </c>
      <c r="B196" s="117" t="s">
        <v>154</v>
      </c>
      <c r="C196" s="117"/>
      <c r="D196" s="117"/>
      <c r="E196" s="117"/>
      <c r="F196" s="117"/>
      <c r="G196" s="117"/>
      <c r="H196" s="117"/>
      <c r="I196" s="117"/>
      <c r="J196" s="17">
        <f t="shared" si="94"/>
        <v>5</v>
      </c>
      <c r="K196" s="17">
        <f t="shared" si="95"/>
        <v>2</v>
      </c>
      <c r="L196" s="17">
        <f t="shared" si="96"/>
        <v>2</v>
      </c>
      <c r="M196" s="17">
        <f t="shared" si="97"/>
        <v>0</v>
      </c>
      <c r="N196" s="17">
        <f t="shared" si="98"/>
        <v>4</v>
      </c>
      <c r="O196" s="17">
        <f t="shared" si="99"/>
        <v>5</v>
      </c>
      <c r="P196" s="17">
        <f t="shared" si="100"/>
        <v>9</v>
      </c>
      <c r="Q196" s="25" t="str">
        <f t="shared" si="101"/>
        <v>E</v>
      </c>
      <c r="R196" s="25">
        <f t="shared" si="102"/>
        <v>0</v>
      </c>
      <c r="S196" s="25">
        <f t="shared" si="103"/>
        <v>0</v>
      </c>
      <c r="T196" s="25" t="str">
        <f t="shared" si="104"/>
        <v>DF</v>
      </c>
      <c r="U196" s="121"/>
      <c r="V196" s="122"/>
      <c r="W196" s="122"/>
      <c r="X196" s="122"/>
      <c r="Y196" s="122"/>
      <c r="Z196" s="122"/>
    </row>
    <row r="197" spans="1:28" x14ac:dyDescent="0.2">
      <c r="A197" s="29" t="str">
        <f t="shared" si="93"/>
        <v>ULR4104</v>
      </c>
      <c r="B197" s="117" t="s">
        <v>156</v>
      </c>
      <c r="C197" s="117"/>
      <c r="D197" s="117"/>
      <c r="E197" s="117"/>
      <c r="F197" s="117"/>
      <c r="G197" s="117"/>
      <c r="H197" s="117"/>
      <c r="I197" s="117"/>
      <c r="J197" s="17">
        <f t="shared" si="94"/>
        <v>6</v>
      </c>
      <c r="K197" s="17">
        <f t="shared" si="95"/>
        <v>2</v>
      </c>
      <c r="L197" s="17">
        <f t="shared" si="96"/>
        <v>2</v>
      </c>
      <c r="M197" s="17">
        <f t="shared" si="97"/>
        <v>0</v>
      </c>
      <c r="N197" s="17">
        <f t="shared" si="98"/>
        <v>4</v>
      </c>
      <c r="O197" s="17">
        <f t="shared" si="99"/>
        <v>7</v>
      </c>
      <c r="P197" s="17">
        <f t="shared" si="100"/>
        <v>11</v>
      </c>
      <c r="Q197" s="25" t="str">
        <f t="shared" si="101"/>
        <v>E</v>
      </c>
      <c r="R197" s="25">
        <f t="shared" si="102"/>
        <v>0</v>
      </c>
      <c r="S197" s="25">
        <f t="shared" si="103"/>
        <v>0</v>
      </c>
      <c r="T197" s="25" t="str">
        <f t="shared" si="104"/>
        <v>DF</v>
      </c>
      <c r="U197" s="121"/>
      <c r="V197" s="122"/>
      <c r="W197" s="122"/>
      <c r="X197" s="122"/>
      <c r="Y197" s="122"/>
      <c r="Z197" s="122"/>
    </row>
    <row r="198" spans="1:28" x14ac:dyDescent="0.2">
      <c r="A198" s="29" t="str">
        <f t="shared" si="93"/>
        <v>ULR4102</v>
      </c>
      <c r="B198" s="117" t="s">
        <v>167</v>
      </c>
      <c r="C198" s="117"/>
      <c r="D198" s="117"/>
      <c r="E198" s="117"/>
      <c r="F198" s="117"/>
      <c r="G198" s="117"/>
      <c r="H198" s="117"/>
      <c r="I198" s="117"/>
      <c r="J198" s="17">
        <f t="shared" si="94"/>
        <v>6</v>
      </c>
      <c r="K198" s="17">
        <f t="shared" si="95"/>
        <v>2</v>
      </c>
      <c r="L198" s="17">
        <f t="shared" si="96"/>
        <v>2</v>
      </c>
      <c r="M198" s="17">
        <f t="shared" si="97"/>
        <v>0</v>
      </c>
      <c r="N198" s="17">
        <f t="shared" si="98"/>
        <v>4</v>
      </c>
      <c r="O198" s="17">
        <f t="shared" si="99"/>
        <v>7</v>
      </c>
      <c r="P198" s="17">
        <f t="shared" si="100"/>
        <v>11</v>
      </c>
      <c r="Q198" s="25" t="str">
        <f t="shared" si="101"/>
        <v>E</v>
      </c>
      <c r="R198" s="25">
        <f t="shared" si="102"/>
        <v>0</v>
      </c>
      <c r="S198" s="25">
        <f t="shared" si="103"/>
        <v>0</v>
      </c>
      <c r="T198" s="25" t="str">
        <f t="shared" si="104"/>
        <v>DF</v>
      </c>
      <c r="U198" s="121"/>
      <c r="V198" s="122"/>
      <c r="W198" s="122"/>
      <c r="X198" s="122"/>
      <c r="Y198" s="122"/>
      <c r="Z198" s="122"/>
    </row>
    <row r="199" spans="1:28" s="48" customFormat="1" x14ac:dyDescent="0.2">
      <c r="A199" s="29" t="str">
        <f t="shared" si="93"/>
        <v>ULR4208</v>
      </c>
      <c r="B199" s="117" t="s">
        <v>169</v>
      </c>
      <c r="C199" s="117"/>
      <c r="D199" s="117"/>
      <c r="E199" s="117"/>
      <c r="F199" s="117"/>
      <c r="G199" s="117"/>
      <c r="H199" s="117"/>
      <c r="I199" s="117"/>
      <c r="J199" s="17">
        <f t="shared" si="94"/>
        <v>6</v>
      </c>
      <c r="K199" s="17">
        <f t="shared" si="95"/>
        <v>2</v>
      </c>
      <c r="L199" s="17">
        <f t="shared" si="96"/>
        <v>2</v>
      </c>
      <c r="M199" s="17">
        <f t="shared" si="97"/>
        <v>0</v>
      </c>
      <c r="N199" s="17">
        <f t="shared" si="98"/>
        <v>4</v>
      </c>
      <c r="O199" s="17">
        <f t="shared" si="99"/>
        <v>7</v>
      </c>
      <c r="P199" s="17">
        <f t="shared" si="100"/>
        <v>11</v>
      </c>
      <c r="Q199" s="25" t="str">
        <f t="shared" si="101"/>
        <v>E</v>
      </c>
      <c r="R199" s="25">
        <f t="shared" si="102"/>
        <v>0</v>
      </c>
      <c r="S199" s="25">
        <f t="shared" si="103"/>
        <v>0</v>
      </c>
      <c r="T199" s="25" t="str">
        <f t="shared" si="104"/>
        <v>DF</v>
      </c>
      <c r="U199" s="121"/>
      <c r="V199" s="122"/>
      <c r="W199" s="122"/>
      <c r="X199" s="122"/>
      <c r="Y199" s="122"/>
      <c r="Z199" s="122"/>
    </row>
    <row r="200" spans="1:28" x14ac:dyDescent="0.2">
      <c r="A200" s="29" t="str">
        <f t="shared" si="93"/>
        <v>ULR4311</v>
      </c>
      <c r="B200" s="117" t="s">
        <v>177</v>
      </c>
      <c r="C200" s="117"/>
      <c r="D200" s="117"/>
      <c r="E200" s="117"/>
      <c r="F200" s="117"/>
      <c r="G200" s="117"/>
      <c r="H200" s="117"/>
      <c r="I200" s="117"/>
      <c r="J200" s="17">
        <f t="shared" si="94"/>
        <v>5</v>
      </c>
      <c r="K200" s="17">
        <f t="shared" si="95"/>
        <v>2</v>
      </c>
      <c r="L200" s="17">
        <f t="shared" si="96"/>
        <v>2</v>
      </c>
      <c r="M200" s="17">
        <f t="shared" si="97"/>
        <v>0</v>
      </c>
      <c r="N200" s="17">
        <f t="shared" si="98"/>
        <v>4</v>
      </c>
      <c r="O200" s="17">
        <f t="shared" si="99"/>
        <v>5</v>
      </c>
      <c r="P200" s="17">
        <f t="shared" si="100"/>
        <v>9</v>
      </c>
      <c r="Q200" s="25" t="str">
        <f t="shared" si="101"/>
        <v>E</v>
      </c>
      <c r="R200" s="25">
        <f t="shared" si="102"/>
        <v>0</v>
      </c>
      <c r="S200" s="25">
        <f t="shared" si="103"/>
        <v>0</v>
      </c>
      <c r="T200" s="25" t="str">
        <f t="shared" si="104"/>
        <v>DF</v>
      </c>
      <c r="U200" s="121"/>
      <c r="V200" s="122"/>
      <c r="W200" s="122"/>
      <c r="X200" s="122"/>
      <c r="Y200" s="122"/>
      <c r="Z200" s="122"/>
    </row>
    <row r="201" spans="1:28" x14ac:dyDescent="0.2">
      <c r="A201" s="29" t="str">
        <f t="shared" si="93"/>
        <v>ULR4416</v>
      </c>
      <c r="B201" s="117" t="s">
        <v>187</v>
      </c>
      <c r="C201" s="117"/>
      <c r="D201" s="117"/>
      <c r="E201" s="117"/>
      <c r="F201" s="117"/>
      <c r="G201" s="117"/>
      <c r="H201" s="117"/>
      <c r="I201" s="117"/>
      <c r="J201" s="17">
        <f t="shared" si="94"/>
        <v>5</v>
      </c>
      <c r="K201" s="17">
        <f t="shared" si="95"/>
        <v>2</v>
      </c>
      <c r="L201" s="17">
        <f t="shared" si="96"/>
        <v>2</v>
      </c>
      <c r="M201" s="17">
        <f t="shared" si="97"/>
        <v>0</v>
      </c>
      <c r="N201" s="17">
        <f t="shared" si="98"/>
        <v>4</v>
      </c>
      <c r="O201" s="17">
        <f t="shared" si="99"/>
        <v>5</v>
      </c>
      <c r="P201" s="17">
        <f t="shared" si="100"/>
        <v>9</v>
      </c>
      <c r="Q201" s="25" t="str">
        <f t="shared" si="101"/>
        <v>E</v>
      </c>
      <c r="R201" s="25">
        <f t="shared" si="102"/>
        <v>0</v>
      </c>
      <c r="S201" s="25">
        <f t="shared" si="103"/>
        <v>0</v>
      </c>
      <c r="T201" s="25" t="str">
        <f t="shared" si="104"/>
        <v>DF</v>
      </c>
      <c r="U201" s="121"/>
      <c r="V201" s="122"/>
      <c r="W201" s="122"/>
      <c r="X201" s="122"/>
      <c r="Y201" s="122"/>
      <c r="Z201" s="122"/>
    </row>
    <row r="202" spans="1:28" x14ac:dyDescent="0.2">
      <c r="A202" s="18" t="s">
        <v>28</v>
      </c>
      <c r="B202" s="101"/>
      <c r="C202" s="102"/>
      <c r="D202" s="102"/>
      <c r="E202" s="102"/>
      <c r="F202" s="102"/>
      <c r="G202" s="102"/>
      <c r="H202" s="102"/>
      <c r="I202" s="103"/>
      <c r="J202" s="19">
        <f>IF(ISNA(SUM(J194:J201)),"",SUM(J194:J201))</f>
        <v>45</v>
      </c>
      <c r="K202" s="19">
        <f t="shared" ref="K202:P202" si="105">SUM(K194:K201)</f>
        <v>16</v>
      </c>
      <c r="L202" s="19">
        <f t="shared" si="105"/>
        <v>16</v>
      </c>
      <c r="M202" s="19">
        <f t="shared" si="105"/>
        <v>0</v>
      </c>
      <c r="N202" s="19">
        <f t="shared" si="105"/>
        <v>32</v>
      </c>
      <c r="O202" s="19">
        <f t="shared" si="105"/>
        <v>50</v>
      </c>
      <c r="P202" s="19">
        <f t="shared" si="105"/>
        <v>82</v>
      </c>
      <c r="Q202" s="18">
        <f>COUNTIF(Q194:Q201,"E")</f>
        <v>8</v>
      </c>
      <c r="R202" s="18">
        <f>COUNTIF(R194:R201,"C")</f>
        <v>0</v>
      </c>
      <c r="S202" s="18">
        <f>COUNTIF(S194:S201,"VP")</f>
        <v>0</v>
      </c>
      <c r="T202" s="47">
        <f>COUNTA(T194:T201)</f>
        <v>8</v>
      </c>
    </row>
    <row r="203" spans="1:28" ht="17.25" customHeight="1" x14ac:dyDescent="0.2">
      <c r="A203" s="104" t="s">
        <v>76</v>
      </c>
      <c r="B203" s="105"/>
      <c r="C203" s="105"/>
      <c r="D203" s="105"/>
      <c r="E203" s="105"/>
      <c r="F203" s="105"/>
      <c r="G203" s="105"/>
      <c r="H203" s="105"/>
      <c r="I203" s="105"/>
      <c r="J203" s="105"/>
      <c r="K203" s="105"/>
      <c r="L203" s="105"/>
      <c r="M203" s="105"/>
      <c r="N203" s="105"/>
      <c r="O203" s="105"/>
      <c r="P203" s="105"/>
      <c r="Q203" s="105"/>
      <c r="R203" s="105"/>
      <c r="S203" s="105"/>
      <c r="T203" s="106"/>
      <c r="U203" s="76"/>
      <c r="V203" s="76"/>
      <c r="W203" s="76"/>
      <c r="X203" s="76"/>
      <c r="Y203" s="76"/>
      <c r="Z203" s="76"/>
      <c r="AA203" s="76"/>
      <c r="AB203" s="77"/>
    </row>
    <row r="204" spans="1:28" x14ac:dyDescent="0.2">
      <c r="A204" s="29" t="str">
        <f>IF(ISNA(INDEX($A$37:$T$185,MATCH($B204,$B$37:$B$185,0),1)),"",INDEX($A$37:$T$185,MATCH($B204,$B$37:$B$185,0),1))</f>
        <v>ULR4520</v>
      </c>
      <c r="B204" s="117" t="s">
        <v>205</v>
      </c>
      <c r="C204" s="117"/>
      <c r="D204" s="117"/>
      <c r="E204" s="117"/>
      <c r="F204" s="117"/>
      <c r="G204" s="117"/>
      <c r="H204" s="117"/>
      <c r="I204" s="117"/>
      <c r="J204" s="17">
        <f>IF(ISNA(INDEX($A$37:$T$185,MATCH($B204,$B$37:$B$185,0),10)),"",INDEX($A$37:$T$185,MATCH($B204,$B$37:$B$185,0),10))</f>
        <v>5</v>
      </c>
      <c r="K204" s="17">
        <f>IF(ISNA(INDEX($A$37:$T$185,MATCH($B204,$B$37:$B$185,0),11)),"",INDEX($A$37:$T$185,MATCH($B204,$B$37:$B$185,0),11))</f>
        <v>2</v>
      </c>
      <c r="L204" s="17">
        <f>IF(ISNA(INDEX($A$37:$T$185,MATCH($B204,$B$37:$B$185,0),12)),"",INDEX($A$37:$T$185,MATCH($B204,$B$37:$B$185,0),12))</f>
        <v>2</v>
      </c>
      <c r="M204" s="17">
        <f>IF(ISNA(INDEX($A$37:$T$185,MATCH($B204,$B$37:$B$185,0),13)),"",INDEX($A$37:$T$185,MATCH($B204,$B$37:$B$185,0),13))</f>
        <v>0</v>
      </c>
      <c r="N204" s="17">
        <f>IF(ISNA(INDEX($A$37:$T$185,MATCH($B204,$B$37:$B$185,0),14)),"",INDEX($A$37:$T$185,MATCH($B204,$B$37:$B$185,0),14))</f>
        <v>4</v>
      </c>
      <c r="O204" s="17">
        <f>IF(ISNA(INDEX($A$37:$T$185,MATCH($B204,$B$37:$B$185,0),15)),"",INDEX($A$37:$T$185,MATCH($B204,$B$37:$B$185,0),15))</f>
        <v>6</v>
      </c>
      <c r="P204" s="17">
        <f>IF(ISNA(INDEX($A$37:$T$185,MATCH($B204,$B$37:$B$185,0),16)),"",INDEX($A$37:$T$185,MATCH($B204,$B$37:$B$185,0),16))</f>
        <v>10</v>
      </c>
      <c r="Q204" s="25" t="str">
        <f>IF(ISNA(INDEX($A$37:$T$185,MATCH($B204,$B$37:$B$185,0),17)),"",INDEX($A$37:$T$185,MATCH($B204,$B$37:$B$185,0),17))</f>
        <v>E</v>
      </c>
      <c r="R204" s="25">
        <f>IF(ISNA(INDEX($A$37:$T$185,MATCH($B204,$B$37:$B$185,0),18)),"",INDEX($A$37:$T$185,MATCH($B204,$B$37:$B$185,0),18))</f>
        <v>0</v>
      </c>
      <c r="S204" s="25">
        <f>IF(ISNA(INDEX($A$37:$T$185,MATCH($B204,$B$37:$B$185,0),19)),"",INDEX($A$37:$T$185,MATCH($B204,$B$37:$B$185,0),19))</f>
        <v>0</v>
      </c>
      <c r="T204" s="25" t="str">
        <f>IF(ISNA(INDEX($A$37:$T$185,MATCH($B204,$B$37:$B$185,0),20)),"",INDEX($A$37:$T$185,MATCH($B204,$B$37:$B$185,0),20))</f>
        <v>DF</v>
      </c>
    </row>
    <row r="205" spans="1:28" x14ac:dyDescent="0.2">
      <c r="A205" s="18" t="s">
        <v>28</v>
      </c>
      <c r="B205" s="107"/>
      <c r="C205" s="107"/>
      <c r="D205" s="107"/>
      <c r="E205" s="107"/>
      <c r="F205" s="107"/>
      <c r="G205" s="107"/>
      <c r="H205" s="107"/>
      <c r="I205" s="107"/>
      <c r="J205" s="19">
        <f t="shared" ref="J205:P205" si="106">SUM(J204:J204)</f>
        <v>5</v>
      </c>
      <c r="K205" s="19">
        <f t="shared" si="106"/>
        <v>2</v>
      </c>
      <c r="L205" s="19">
        <f t="shared" si="106"/>
        <v>2</v>
      </c>
      <c r="M205" s="19">
        <f t="shared" si="106"/>
        <v>0</v>
      </c>
      <c r="N205" s="19">
        <f t="shared" si="106"/>
        <v>4</v>
      </c>
      <c r="O205" s="19">
        <f t="shared" si="106"/>
        <v>6</v>
      </c>
      <c r="P205" s="19">
        <f t="shared" si="106"/>
        <v>10</v>
      </c>
      <c r="Q205" s="18">
        <f>COUNTIF(Q204:Q204,"E")</f>
        <v>1</v>
      </c>
      <c r="R205" s="18">
        <f>COUNTIF(R204:R204,"C")</f>
        <v>0</v>
      </c>
      <c r="S205" s="18">
        <f>COUNTIF(S204:S204,"VP")</f>
        <v>0</v>
      </c>
      <c r="T205" s="47">
        <f>COUNTA(T204:T204)</f>
        <v>1</v>
      </c>
    </row>
    <row r="206" spans="1:28" ht="30.75" customHeight="1" x14ac:dyDescent="0.2">
      <c r="A206" s="108" t="s">
        <v>141</v>
      </c>
      <c r="B206" s="109"/>
      <c r="C206" s="109"/>
      <c r="D206" s="109"/>
      <c r="E206" s="109"/>
      <c r="F206" s="109"/>
      <c r="G206" s="109"/>
      <c r="H206" s="109"/>
      <c r="I206" s="110"/>
      <c r="J206" s="19">
        <f t="shared" ref="J206:T206" si="107">SUM(J202,J205)</f>
        <v>50</v>
      </c>
      <c r="K206" s="19">
        <f t="shared" si="107"/>
        <v>18</v>
      </c>
      <c r="L206" s="19">
        <f t="shared" si="107"/>
        <v>18</v>
      </c>
      <c r="M206" s="19">
        <f t="shared" si="107"/>
        <v>0</v>
      </c>
      <c r="N206" s="19">
        <f t="shared" si="107"/>
        <v>36</v>
      </c>
      <c r="O206" s="19">
        <f t="shared" si="107"/>
        <v>56</v>
      </c>
      <c r="P206" s="19">
        <f t="shared" si="107"/>
        <v>92</v>
      </c>
      <c r="Q206" s="19">
        <f t="shared" si="107"/>
        <v>9</v>
      </c>
      <c r="R206" s="19">
        <f t="shared" si="107"/>
        <v>0</v>
      </c>
      <c r="S206" s="19">
        <f t="shared" si="107"/>
        <v>0</v>
      </c>
      <c r="T206" s="57">
        <f t="shared" si="107"/>
        <v>9</v>
      </c>
      <c r="U206" s="48"/>
    </row>
    <row r="207" spans="1:28" ht="15.75" customHeight="1" x14ac:dyDescent="0.2">
      <c r="A207" s="111" t="s">
        <v>53</v>
      </c>
      <c r="B207" s="112"/>
      <c r="C207" s="112"/>
      <c r="D207" s="112"/>
      <c r="E207" s="112"/>
      <c r="F207" s="112"/>
      <c r="G207" s="112"/>
      <c r="H207" s="112"/>
      <c r="I207" s="112"/>
      <c r="J207" s="113"/>
      <c r="K207" s="19">
        <f t="shared" ref="K207:P207" si="108">K202*14+K205*12</f>
        <v>248</v>
      </c>
      <c r="L207" s="19">
        <f t="shared" si="108"/>
        <v>248</v>
      </c>
      <c r="M207" s="19">
        <f t="shared" si="108"/>
        <v>0</v>
      </c>
      <c r="N207" s="19">
        <f t="shared" si="108"/>
        <v>496</v>
      </c>
      <c r="O207" s="19">
        <f t="shared" si="108"/>
        <v>772</v>
      </c>
      <c r="P207" s="19">
        <f t="shared" si="108"/>
        <v>1268</v>
      </c>
      <c r="Q207" s="92"/>
      <c r="R207" s="93"/>
      <c r="S207" s="93"/>
      <c r="T207" s="94"/>
    </row>
    <row r="208" spans="1:28" ht="15" customHeight="1" x14ac:dyDescent="0.2">
      <c r="A208" s="114"/>
      <c r="B208" s="115"/>
      <c r="C208" s="115"/>
      <c r="D208" s="115"/>
      <c r="E208" s="115"/>
      <c r="F208" s="115"/>
      <c r="G208" s="115"/>
      <c r="H208" s="115"/>
      <c r="I208" s="115"/>
      <c r="J208" s="116"/>
      <c r="K208" s="98">
        <f>SUM(K207:M207)</f>
        <v>496</v>
      </c>
      <c r="L208" s="99"/>
      <c r="M208" s="100"/>
      <c r="N208" s="98">
        <f>SUM(N207:O207)</f>
        <v>1268</v>
      </c>
      <c r="O208" s="99"/>
      <c r="P208" s="100"/>
      <c r="Q208" s="95"/>
      <c r="R208" s="96"/>
      <c r="S208" s="96"/>
      <c r="T208" s="97"/>
    </row>
    <row r="209" spans="1:26" ht="18.75" customHeight="1" x14ac:dyDescent="0.2">
      <c r="A209" s="81" t="s">
        <v>139</v>
      </c>
      <c r="B209" s="82"/>
      <c r="C209" s="82"/>
      <c r="D209" s="82"/>
      <c r="E209" s="82"/>
      <c r="F209" s="82"/>
      <c r="G209" s="82"/>
      <c r="H209" s="82"/>
      <c r="I209" s="82"/>
      <c r="J209" s="83"/>
      <c r="K209" s="87">
        <f>T206/SUM(T47,T59,T70,T82,T93,T104)</f>
        <v>0.23076923076923078</v>
      </c>
      <c r="L209" s="88"/>
      <c r="M209" s="88"/>
      <c r="N209" s="88"/>
      <c r="O209" s="88"/>
      <c r="P209" s="88"/>
      <c r="Q209" s="88"/>
      <c r="R209" s="88"/>
      <c r="S209" s="88"/>
      <c r="T209" s="89"/>
    </row>
    <row r="210" spans="1:26" ht="17.25" customHeight="1" x14ac:dyDescent="0.2">
      <c r="A210" s="84" t="s">
        <v>143</v>
      </c>
      <c r="B210" s="85"/>
      <c r="C210" s="85"/>
      <c r="D210" s="85"/>
      <c r="E210" s="85"/>
      <c r="F210" s="85"/>
      <c r="G210" s="85"/>
      <c r="H210" s="85"/>
      <c r="I210" s="85"/>
      <c r="J210" s="86"/>
      <c r="K210" s="87">
        <f>K208/(SUM(N47,N59,N70,N82,N93)*14+N104*12)</f>
        <v>0.25383828045035822</v>
      </c>
      <c r="L210" s="88"/>
      <c r="M210" s="88"/>
      <c r="N210" s="88"/>
      <c r="O210" s="88"/>
      <c r="P210" s="88"/>
      <c r="Q210" s="88"/>
      <c r="R210" s="88"/>
      <c r="S210" s="88"/>
      <c r="T210" s="89"/>
    </row>
    <row r="211" spans="1:26" s="56" customFormat="1" x14ac:dyDescent="0.2">
      <c r="A211" s="62"/>
      <c r="B211" s="62"/>
      <c r="C211" s="62"/>
      <c r="D211" s="62"/>
      <c r="E211" s="62"/>
      <c r="F211" s="62"/>
      <c r="G211" s="62"/>
      <c r="H211" s="62"/>
      <c r="I211" s="62"/>
      <c r="J211" s="62"/>
      <c r="K211" s="62"/>
      <c r="L211" s="62"/>
      <c r="M211" s="62"/>
      <c r="N211" s="62"/>
      <c r="O211" s="62"/>
      <c r="P211" s="62"/>
      <c r="Q211" s="62"/>
      <c r="R211" s="62"/>
      <c r="S211" s="62"/>
      <c r="T211" s="62"/>
    </row>
    <row r="212" spans="1:26" x14ac:dyDescent="0.2">
      <c r="B212" s="2"/>
      <c r="C212" s="2"/>
      <c r="D212" s="2"/>
      <c r="E212" s="2"/>
      <c r="F212" s="2"/>
      <c r="G212" s="2"/>
      <c r="M212" s="7"/>
      <c r="N212" s="7"/>
      <c r="O212" s="7"/>
      <c r="P212" s="7"/>
      <c r="Q212" s="7"/>
      <c r="R212" s="7"/>
      <c r="S212" s="7"/>
    </row>
    <row r="213" spans="1:26" ht="23.25" customHeight="1" x14ac:dyDescent="0.2">
      <c r="A213" s="107" t="s">
        <v>65</v>
      </c>
      <c r="B213" s="91"/>
      <c r="C213" s="91"/>
      <c r="D213" s="91"/>
      <c r="E213" s="91"/>
      <c r="F213" s="91"/>
      <c r="G213" s="91"/>
      <c r="H213" s="91"/>
      <c r="I213" s="91"/>
      <c r="J213" s="91"/>
      <c r="K213" s="91"/>
      <c r="L213" s="91"/>
      <c r="M213" s="91"/>
      <c r="N213" s="91"/>
      <c r="O213" s="91"/>
      <c r="P213" s="91"/>
      <c r="Q213" s="91"/>
      <c r="R213" s="91"/>
      <c r="S213" s="91"/>
      <c r="T213" s="91"/>
    </row>
    <row r="214" spans="1:26" ht="26.25" customHeight="1" x14ac:dyDescent="0.2">
      <c r="A214" s="107" t="s">
        <v>30</v>
      </c>
      <c r="B214" s="107" t="s">
        <v>29</v>
      </c>
      <c r="C214" s="107"/>
      <c r="D214" s="107"/>
      <c r="E214" s="107"/>
      <c r="F214" s="107"/>
      <c r="G214" s="107"/>
      <c r="H214" s="107"/>
      <c r="I214" s="107"/>
      <c r="J214" s="90" t="s">
        <v>43</v>
      </c>
      <c r="K214" s="90" t="s">
        <v>27</v>
      </c>
      <c r="L214" s="90"/>
      <c r="M214" s="90"/>
      <c r="N214" s="90" t="s">
        <v>44</v>
      </c>
      <c r="O214" s="90"/>
      <c r="P214" s="90"/>
      <c r="Q214" s="90" t="s">
        <v>26</v>
      </c>
      <c r="R214" s="90"/>
      <c r="S214" s="90"/>
      <c r="T214" s="90" t="s">
        <v>25</v>
      </c>
    </row>
    <row r="215" spans="1:26" x14ac:dyDescent="0.2">
      <c r="A215" s="107"/>
      <c r="B215" s="107"/>
      <c r="C215" s="107"/>
      <c r="D215" s="107"/>
      <c r="E215" s="107"/>
      <c r="F215" s="107"/>
      <c r="G215" s="107"/>
      <c r="H215" s="107"/>
      <c r="I215" s="107"/>
      <c r="J215" s="90"/>
      <c r="K215" s="26" t="s">
        <v>31</v>
      </c>
      <c r="L215" s="26" t="s">
        <v>32</v>
      </c>
      <c r="M215" s="26" t="s">
        <v>33</v>
      </c>
      <c r="N215" s="26" t="s">
        <v>37</v>
      </c>
      <c r="O215" s="26" t="s">
        <v>8</v>
      </c>
      <c r="P215" s="26" t="s">
        <v>34</v>
      </c>
      <c r="Q215" s="26" t="s">
        <v>35</v>
      </c>
      <c r="R215" s="26" t="s">
        <v>31</v>
      </c>
      <c r="S215" s="26" t="s">
        <v>36</v>
      </c>
      <c r="T215" s="90"/>
    </row>
    <row r="216" spans="1:26" ht="18.75" customHeight="1" x14ac:dyDescent="0.2">
      <c r="A216" s="104" t="s">
        <v>62</v>
      </c>
      <c r="B216" s="105"/>
      <c r="C216" s="105"/>
      <c r="D216" s="105"/>
      <c r="E216" s="105"/>
      <c r="F216" s="105"/>
      <c r="G216" s="105"/>
      <c r="H216" s="105"/>
      <c r="I216" s="105"/>
      <c r="J216" s="105"/>
      <c r="K216" s="105"/>
      <c r="L216" s="105"/>
      <c r="M216" s="105"/>
      <c r="N216" s="105"/>
      <c r="O216" s="105"/>
      <c r="P216" s="105"/>
      <c r="Q216" s="105"/>
      <c r="R216" s="105"/>
      <c r="S216" s="105"/>
      <c r="T216" s="106"/>
    </row>
    <row r="217" spans="1:26" x14ac:dyDescent="0.2">
      <c r="A217" s="29" t="str">
        <f t="shared" ref="A217:A236" si="109">IF(ISNA(INDEX($A$37:$T$185,MATCH($B217,$B$37:$B$185,0),1)),"",INDEX($A$37:$T$185,MATCH($B217,$B$37:$B$185,0),1))</f>
        <v>ULR4105</v>
      </c>
      <c r="B217" s="117" t="s">
        <v>158</v>
      </c>
      <c r="C217" s="117"/>
      <c r="D217" s="117"/>
      <c r="E217" s="117"/>
      <c r="F217" s="117"/>
      <c r="G217" s="117"/>
      <c r="H217" s="117"/>
      <c r="I217" s="117"/>
      <c r="J217" s="17">
        <f t="shared" ref="J217:J236" si="110">IF(ISNA(INDEX($A$37:$T$185,MATCH($B217,$B$37:$B$185,0),10)),"",INDEX($A$37:$T$185,MATCH($B217,$B$37:$B$185,0),10))</f>
        <v>4</v>
      </c>
      <c r="K217" s="17">
        <f t="shared" ref="K217:K236" si="111">IF(ISNA(INDEX($A$37:$T$185,MATCH($B217,$B$37:$B$185,0),11)),"",INDEX($A$37:$T$185,MATCH($B217,$B$37:$B$185,0),11))</f>
        <v>2</v>
      </c>
      <c r="L217" s="17">
        <f t="shared" ref="L217:L236" si="112">IF(ISNA(INDEX($A$37:$T$185,MATCH($B217,$B$37:$B$185,0),12)),"",INDEX($A$37:$T$185,MATCH($B217,$B$37:$B$185,0),12))</f>
        <v>2</v>
      </c>
      <c r="M217" s="17">
        <f t="shared" ref="M217:M236" si="113">IF(ISNA(INDEX($A$37:$T$185,MATCH($B217,$B$37:$B$185,0),13)),"",INDEX($A$37:$T$185,MATCH($B217,$B$37:$B$185,0),13))</f>
        <v>0</v>
      </c>
      <c r="N217" s="17">
        <f t="shared" ref="N217:N236" si="114">IF(ISNA(INDEX($A$37:$T$185,MATCH($B217,$B$37:$B$185,0),14)),"",INDEX($A$37:$T$185,MATCH($B217,$B$37:$B$185,0),14))</f>
        <v>4</v>
      </c>
      <c r="O217" s="17">
        <f t="shared" ref="O217:O236" si="115">IF(ISNA(INDEX($A$37:$T$185,MATCH($B217,$B$37:$B$185,0),15)),"",INDEX($A$37:$T$185,MATCH($B217,$B$37:$B$185,0),15))</f>
        <v>3</v>
      </c>
      <c r="P217" s="17">
        <f t="shared" ref="P217:P236" si="116">IF(ISNA(INDEX($A$37:$T$185,MATCH($B217,$B$37:$B$185,0),16)),"",INDEX($A$37:$T$185,MATCH($B217,$B$37:$B$185,0),16))</f>
        <v>7</v>
      </c>
      <c r="Q217" s="25">
        <f t="shared" ref="Q217:Q236" si="117">IF(ISNA(INDEX($A$37:$T$185,MATCH($B217,$B$37:$B$185,0),17)),"",INDEX($A$37:$T$185,MATCH($B217,$B$37:$B$185,0),17))</f>
        <v>0</v>
      </c>
      <c r="R217" s="25" t="str">
        <f t="shared" ref="R217:R236" si="118">IF(ISNA(INDEX($A$37:$T$185,MATCH($B217,$B$37:$B$185,0),18)),"",INDEX($A$37:$T$185,MATCH($B217,$B$37:$B$185,0),18))</f>
        <v>C</v>
      </c>
      <c r="S217" s="25">
        <f t="shared" ref="S217:S236" si="119">IF(ISNA(INDEX($A$37:$T$185,MATCH($B217,$B$37:$B$185,0),19)),"",INDEX($A$37:$T$185,MATCH($B217,$B$37:$B$185,0),19))</f>
        <v>0</v>
      </c>
      <c r="T217" s="25" t="str">
        <f t="shared" ref="T217:T236" si="120">IF(ISNA(INDEX($A$37:$T$185,MATCH($B217,$B$37:$B$185,0),20)),"",INDEX($A$37:$T$185,MATCH($B217,$B$37:$B$185,0),20))</f>
        <v>DS</v>
      </c>
    </row>
    <row r="218" spans="1:26" x14ac:dyDescent="0.2">
      <c r="A218" s="29" t="str">
        <f t="shared" si="109"/>
        <v>ULR4206</v>
      </c>
      <c r="B218" s="117" t="s">
        <v>168</v>
      </c>
      <c r="C218" s="117"/>
      <c r="D218" s="117"/>
      <c r="E218" s="117"/>
      <c r="F218" s="117"/>
      <c r="G218" s="117"/>
      <c r="H218" s="117"/>
      <c r="I218" s="117"/>
      <c r="J218" s="17">
        <f t="shared" si="110"/>
        <v>5</v>
      </c>
      <c r="K218" s="17">
        <f t="shared" si="111"/>
        <v>2</v>
      </c>
      <c r="L218" s="17">
        <f t="shared" si="112"/>
        <v>2</v>
      </c>
      <c r="M218" s="17">
        <f t="shared" si="113"/>
        <v>0</v>
      </c>
      <c r="N218" s="17">
        <f t="shared" si="114"/>
        <v>4</v>
      </c>
      <c r="O218" s="17">
        <f t="shared" si="115"/>
        <v>5</v>
      </c>
      <c r="P218" s="17">
        <f t="shared" si="116"/>
        <v>9</v>
      </c>
      <c r="Q218" s="25" t="str">
        <f t="shared" si="117"/>
        <v>E</v>
      </c>
      <c r="R218" s="25">
        <f t="shared" si="118"/>
        <v>0</v>
      </c>
      <c r="S218" s="25">
        <f t="shared" si="119"/>
        <v>0</v>
      </c>
      <c r="T218" s="25" t="str">
        <f t="shared" si="120"/>
        <v>DS</v>
      </c>
    </row>
    <row r="219" spans="1:26" x14ac:dyDescent="0.2">
      <c r="A219" s="29" t="str">
        <f t="shared" si="109"/>
        <v>ULR4209</v>
      </c>
      <c r="B219" s="117" t="s">
        <v>170</v>
      </c>
      <c r="C219" s="117"/>
      <c r="D219" s="117"/>
      <c r="E219" s="117"/>
      <c r="F219" s="117"/>
      <c r="G219" s="117"/>
      <c r="H219" s="117"/>
      <c r="I219" s="117"/>
      <c r="J219" s="17">
        <f t="shared" si="110"/>
        <v>5</v>
      </c>
      <c r="K219" s="17">
        <f t="shared" si="111"/>
        <v>2</v>
      </c>
      <c r="L219" s="17">
        <f t="shared" si="112"/>
        <v>2</v>
      </c>
      <c r="M219" s="17">
        <f t="shared" si="113"/>
        <v>0</v>
      </c>
      <c r="N219" s="17">
        <f t="shared" si="114"/>
        <v>4</v>
      </c>
      <c r="O219" s="17">
        <f t="shared" si="115"/>
        <v>5</v>
      </c>
      <c r="P219" s="17">
        <f t="shared" si="116"/>
        <v>9</v>
      </c>
      <c r="Q219" s="25">
        <f t="shared" si="117"/>
        <v>0</v>
      </c>
      <c r="R219" s="25">
        <f t="shared" si="118"/>
        <v>0</v>
      </c>
      <c r="S219" s="25" t="str">
        <f t="shared" si="119"/>
        <v>VP</v>
      </c>
      <c r="T219" s="25" t="str">
        <f t="shared" si="120"/>
        <v>DS</v>
      </c>
    </row>
    <row r="220" spans="1:26" x14ac:dyDescent="0.2">
      <c r="A220" s="29" t="str">
        <f t="shared" si="109"/>
        <v>ULR4210</v>
      </c>
      <c r="B220" s="117" t="s">
        <v>171</v>
      </c>
      <c r="C220" s="117"/>
      <c r="D220" s="117"/>
      <c r="E220" s="117"/>
      <c r="F220" s="117"/>
      <c r="G220" s="117"/>
      <c r="H220" s="117"/>
      <c r="I220" s="117"/>
      <c r="J220" s="17">
        <f t="shared" si="110"/>
        <v>5</v>
      </c>
      <c r="K220" s="17">
        <f t="shared" si="111"/>
        <v>2</v>
      </c>
      <c r="L220" s="17">
        <f t="shared" si="112"/>
        <v>1</v>
      </c>
      <c r="M220" s="17">
        <f t="shared" si="113"/>
        <v>0</v>
      </c>
      <c r="N220" s="17">
        <f t="shared" si="114"/>
        <v>3</v>
      </c>
      <c r="O220" s="17">
        <f t="shared" si="115"/>
        <v>6</v>
      </c>
      <c r="P220" s="17">
        <f t="shared" si="116"/>
        <v>9</v>
      </c>
      <c r="Q220" s="25" t="str">
        <f t="shared" si="117"/>
        <v>E</v>
      </c>
      <c r="R220" s="25">
        <f t="shared" si="118"/>
        <v>0</v>
      </c>
      <c r="S220" s="25">
        <f t="shared" si="119"/>
        <v>0</v>
      </c>
      <c r="T220" s="25" t="str">
        <f t="shared" si="120"/>
        <v>DS</v>
      </c>
      <c r="U220" s="121" t="s">
        <v>131</v>
      </c>
      <c r="V220" s="122"/>
      <c r="W220" s="122"/>
      <c r="X220" s="122"/>
      <c r="Y220" s="122"/>
      <c r="Z220" s="122"/>
    </row>
    <row r="221" spans="1:26" x14ac:dyDescent="0.2">
      <c r="A221" s="29" t="str">
        <f t="shared" si="109"/>
        <v>ULR4314</v>
      </c>
      <c r="B221" s="117" t="s">
        <v>180</v>
      </c>
      <c r="C221" s="117"/>
      <c r="D221" s="117"/>
      <c r="E221" s="117"/>
      <c r="F221" s="117"/>
      <c r="G221" s="117"/>
      <c r="H221" s="117"/>
      <c r="I221" s="117"/>
      <c r="J221" s="17">
        <f t="shared" si="110"/>
        <v>6</v>
      </c>
      <c r="K221" s="17">
        <f t="shared" si="111"/>
        <v>2</v>
      </c>
      <c r="L221" s="17">
        <f t="shared" si="112"/>
        <v>2</v>
      </c>
      <c r="M221" s="17">
        <f t="shared" si="113"/>
        <v>0</v>
      </c>
      <c r="N221" s="17">
        <f t="shared" si="114"/>
        <v>4</v>
      </c>
      <c r="O221" s="17">
        <f t="shared" si="115"/>
        <v>7</v>
      </c>
      <c r="P221" s="17">
        <f t="shared" si="116"/>
        <v>11</v>
      </c>
      <c r="Q221" s="25" t="str">
        <f t="shared" si="117"/>
        <v>E</v>
      </c>
      <c r="R221" s="25">
        <f t="shared" si="118"/>
        <v>0</v>
      </c>
      <c r="S221" s="25">
        <f t="shared" si="119"/>
        <v>0</v>
      </c>
      <c r="T221" s="25" t="str">
        <f t="shared" si="120"/>
        <v>DS</v>
      </c>
      <c r="U221" s="121"/>
      <c r="V221" s="122"/>
      <c r="W221" s="122"/>
      <c r="X221" s="122"/>
      <c r="Y221" s="122"/>
      <c r="Z221" s="122"/>
    </row>
    <row r="222" spans="1:26" x14ac:dyDescent="0.2">
      <c r="A222" s="29" t="str">
        <f t="shared" si="109"/>
        <v>ULR4315</v>
      </c>
      <c r="B222" s="117" t="s">
        <v>181</v>
      </c>
      <c r="C222" s="117"/>
      <c r="D222" s="117"/>
      <c r="E222" s="117"/>
      <c r="F222" s="117"/>
      <c r="G222" s="117"/>
      <c r="H222" s="117"/>
      <c r="I222" s="117"/>
      <c r="J222" s="17">
        <f t="shared" si="110"/>
        <v>3</v>
      </c>
      <c r="K222" s="17">
        <f t="shared" si="111"/>
        <v>0</v>
      </c>
      <c r="L222" s="17">
        <f t="shared" si="112"/>
        <v>0</v>
      </c>
      <c r="M222" s="17">
        <f t="shared" si="113"/>
        <v>3</v>
      </c>
      <c r="N222" s="17">
        <f t="shared" si="114"/>
        <v>3</v>
      </c>
      <c r="O222" s="17">
        <f t="shared" si="115"/>
        <v>2</v>
      </c>
      <c r="P222" s="17">
        <f t="shared" si="116"/>
        <v>5</v>
      </c>
      <c r="Q222" s="25">
        <f t="shared" si="117"/>
        <v>0</v>
      </c>
      <c r="R222" s="25" t="str">
        <f t="shared" si="118"/>
        <v>C</v>
      </c>
      <c r="S222" s="25">
        <f t="shared" si="119"/>
        <v>0</v>
      </c>
      <c r="T222" s="25" t="str">
        <f t="shared" si="120"/>
        <v>DS</v>
      </c>
      <c r="U222" s="121"/>
      <c r="V222" s="122"/>
      <c r="W222" s="122"/>
      <c r="X222" s="122"/>
      <c r="Y222" s="122"/>
      <c r="Z222" s="122"/>
    </row>
    <row r="223" spans="1:26" x14ac:dyDescent="0.2">
      <c r="A223" s="29" t="str">
        <f t="shared" si="109"/>
        <v>ULR4627</v>
      </c>
      <c r="B223" s="117" t="s">
        <v>188</v>
      </c>
      <c r="C223" s="117"/>
      <c r="D223" s="117"/>
      <c r="E223" s="117"/>
      <c r="F223" s="117"/>
      <c r="G223" s="117"/>
      <c r="H223" s="117"/>
      <c r="I223" s="117"/>
      <c r="J223" s="17">
        <f t="shared" si="110"/>
        <v>3</v>
      </c>
      <c r="K223" s="17">
        <f t="shared" si="111"/>
        <v>2</v>
      </c>
      <c r="L223" s="17">
        <f t="shared" si="112"/>
        <v>0</v>
      </c>
      <c r="M223" s="17">
        <f t="shared" si="113"/>
        <v>2</v>
      </c>
      <c r="N223" s="17">
        <f t="shared" si="114"/>
        <v>4</v>
      </c>
      <c r="O223" s="17">
        <f t="shared" si="115"/>
        <v>1</v>
      </c>
      <c r="P223" s="17">
        <f t="shared" si="116"/>
        <v>5</v>
      </c>
      <c r="Q223" s="25" t="str">
        <f t="shared" si="117"/>
        <v>E</v>
      </c>
      <c r="R223" s="25">
        <f t="shared" si="118"/>
        <v>0</v>
      </c>
      <c r="S223" s="25">
        <f t="shared" si="119"/>
        <v>0</v>
      </c>
      <c r="T223" s="25" t="str">
        <f t="shared" si="120"/>
        <v>DS</v>
      </c>
      <c r="U223" s="121"/>
      <c r="V223" s="122"/>
      <c r="W223" s="122"/>
      <c r="X223" s="122"/>
      <c r="Y223" s="122"/>
      <c r="Z223" s="122"/>
    </row>
    <row r="224" spans="1:26" x14ac:dyDescent="0.2">
      <c r="A224" s="29" t="str">
        <f t="shared" si="109"/>
        <v>ULR4417</v>
      </c>
      <c r="B224" s="117" t="s">
        <v>189</v>
      </c>
      <c r="C224" s="117"/>
      <c r="D224" s="117"/>
      <c r="E224" s="117"/>
      <c r="F224" s="117"/>
      <c r="G224" s="117"/>
      <c r="H224" s="117"/>
      <c r="I224" s="117"/>
      <c r="J224" s="17">
        <f t="shared" si="110"/>
        <v>5</v>
      </c>
      <c r="K224" s="17">
        <f t="shared" si="111"/>
        <v>2</v>
      </c>
      <c r="L224" s="17">
        <f t="shared" si="112"/>
        <v>1</v>
      </c>
      <c r="M224" s="17">
        <f t="shared" si="113"/>
        <v>0</v>
      </c>
      <c r="N224" s="17">
        <f t="shared" si="114"/>
        <v>3</v>
      </c>
      <c r="O224" s="17">
        <f t="shared" si="115"/>
        <v>6</v>
      </c>
      <c r="P224" s="17">
        <f t="shared" si="116"/>
        <v>9</v>
      </c>
      <c r="Q224" s="25" t="str">
        <f t="shared" si="117"/>
        <v>E</v>
      </c>
      <c r="R224" s="25">
        <f t="shared" si="118"/>
        <v>0</v>
      </c>
      <c r="S224" s="25">
        <f t="shared" si="119"/>
        <v>0</v>
      </c>
      <c r="T224" s="25" t="str">
        <f t="shared" si="120"/>
        <v>DS</v>
      </c>
      <c r="U224" s="121"/>
      <c r="V224" s="122"/>
      <c r="W224" s="122"/>
      <c r="X224" s="122"/>
      <c r="Y224" s="122"/>
      <c r="Z224" s="122"/>
    </row>
    <row r="225" spans="1:26" x14ac:dyDescent="0.2">
      <c r="A225" s="29" t="str">
        <f t="shared" si="109"/>
        <v>ULR4418</v>
      </c>
      <c r="B225" s="117" t="s">
        <v>190</v>
      </c>
      <c r="C225" s="117"/>
      <c r="D225" s="117"/>
      <c r="E225" s="117"/>
      <c r="F225" s="117"/>
      <c r="G225" s="117"/>
      <c r="H225" s="117"/>
      <c r="I225" s="117"/>
      <c r="J225" s="17">
        <f t="shared" si="110"/>
        <v>4</v>
      </c>
      <c r="K225" s="17">
        <f t="shared" si="111"/>
        <v>2</v>
      </c>
      <c r="L225" s="17">
        <f t="shared" si="112"/>
        <v>1</v>
      </c>
      <c r="M225" s="17">
        <f t="shared" si="113"/>
        <v>0</v>
      </c>
      <c r="N225" s="17">
        <f t="shared" si="114"/>
        <v>3</v>
      </c>
      <c r="O225" s="17">
        <f t="shared" si="115"/>
        <v>4</v>
      </c>
      <c r="P225" s="17">
        <f t="shared" si="116"/>
        <v>7</v>
      </c>
      <c r="Q225" s="25" t="str">
        <f t="shared" si="117"/>
        <v>E</v>
      </c>
      <c r="R225" s="25">
        <f t="shared" si="118"/>
        <v>0</v>
      </c>
      <c r="S225" s="25">
        <f t="shared" si="119"/>
        <v>0</v>
      </c>
      <c r="T225" s="25" t="str">
        <f t="shared" si="120"/>
        <v>DS</v>
      </c>
      <c r="U225" s="121"/>
      <c r="V225" s="122"/>
      <c r="W225" s="122"/>
      <c r="X225" s="122"/>
      <c r="Y225" s="122"/>
      <c r="Z225" s="122"/>
    </row>
    <row r="226" spans="1:26" x14ac:dyDescent="0.2">
      <c r="A226" s="29" t="str">
        <f t="shared" si="109"/>
        <v>ULR4419</v>
      </c>
      <c r="B226" s="117" t="s">
        <v>192</v>
      </c>
      <c r="C226" s="117"/>
      <c r="D226" s="117"/>
      <c r="E226" s="117"/>
      <c r="F226" s="117"/>
      <c r="G226" s="117"/>
      <c r="H226" s="117"/>
      <c r="I226" s="117"/>
      <c r="J226" s="17">
        <f t="shared" si="110"/>
        <v>3</v>
      </c>
      <c r="K226" s="17">
        <f t="shared" si="111"/>
        <v>0</v>
      </c>
      <c r="L226" s="17">
        <f t="shared" si="112"/>
        <v>0</v>
      </c>
      <c r="M226" s="17">
        <f t="shared" si="113"/>
        <v>4</v>
      </c>
      <c r="N226" s="17">
        <f t="shared" si="114"/>
        <v>4</v>
      </c>
      <c r="O226" s="17">
        <f t="shared" si="115"/>
        <v>1</v>
      </c>
      <c r="P226" s="17">
        <f t="shared" si="116"/>
        <v>5</v>
      </c>
      <c r="Q226" s="25">
        <f t="shared" si="117"/>
        <v>0</v>
      </c>
      <c r="R226" s="25" t="str">
        <f t="shared" si="118"/>
        <v>C</v>
      </c>
      <c r="S226" s="25">
        <f t="shared" si="119"/>
        <v>0</v>
      </c>
      <c r="T226" s="25" t="str">
        <f t="shared" si="120"/>
        <v>DS</v>
      </c>
      <c r="U226" s="121"/>
      <c r="V226" s="122"/>
      <c r="W226" s="122"/>
      <c r="X226" s="122"/>
      <c r="Y226" s="122"/>
      <c r="Z226" s="122"/>
    </row>
    <row r="227" spans="1:26" x14ac:dyDescent="0.2">
      <c r="A227" s="29" t="str">
        <f t="shared" si="109"/>
        <v>ULR4521</v>
      </c>
      <c r="B227" s="117" t="s">
        <v>197</v>
      </c>
      <c r="C227" s="117"/>
      <c r="D227" s="117"/>
      <c r="E227" s="117"/>
      <c r="F227" s="117"/>
      <c r="G227" s="117"/>
      <c r="H227" s="117"/>
      <c r="I227" s="117"/>
      <c r="J227" s="17">
        <f t="shared" si="110"/>
        <v>6</v>
      </c>
      <c r="K227" s="17">
        <f t="shared" si="111"/>
        <v>2</v>
      </c>
      <c r="L227" s="17">
        <f t="shared" si="112"/>
        <v>2</v>
      </c>
      <c r="M227" s="17">
        <f t="shared" si="113"/>
        <v>0</v>
      </c>
      <c r="N227" s="17">
        <f t="shared" si="114"/>
        <v>4</v>
      </c>
      <c r="O227" s="17">
        <f t="shared" si="115"/>
        <v>7</v>
      </c>
      <c r="P227" s="17">
        <f t="shared" si="116"/>
        <v>11</v>
      </c>
      <c r="Q227" s="25" t="str">
        <f t="shared" si="117"/>
        <v>E</v>
      </c>
      <c r="R227" s="25">
        <f t="shared" si="118"/>
        <v>0</v>
      </c>
      <c r="S227" s="25">
        <f t="shared" si="119"/>
        <v>0</v>
      </c>
      <c r="T227" s="25" t="str">
        <f t="shared" si="120"/>
        <v>DS</v>
      </c>
      <c r="U227" s="121"/>
      <c r="V227" s="122"/>
      <c r="W227" s="122"/>
      <c r="X227" s="122"/>
      <c r="Y227" s="122"/>
      <c r="Z227" s="122"/>
    </row>
    <row r="228" spans="1:26" x14ac:dyDescent="0.2">
      <c r="A228" s="29" t="str">
        <f t="shared" si="109"/>
        <v>ULR4522</v>
      </c>
      <c r="B228" s="117" t="s">
        <v>198</v>
      </c>
      <c r="C228" s="117"/>
      <c r="D228" s="117"/>
      <c r="E228" s="117"/>
      <c r="F228" s="117"/>
      <c r="G228" s="117"/>
      <c r="H228" s="117"/>
      <c r="I228" s="117"/>
      <c r="J228" s="17">
        <f t="shared" si="110"/>
        <v>6</v>
      </c>
      <c r="K228" s="17">
        <f t="shared" si="111"/>
        <v>2</v>
      </c>
      <c r="L228" s="17">
        <f t="shared" si="112"/>
        <v>2</v>
      </c>
      <c r="M228" s="17">
        <f t="shared" si="113"/>
        <v>0</v>
      </c>
      <c r="N228" s="17">
        <f t="shared" si="114"/>
        <v>4</v>
      </c>
      <c r="O228" s="17">
        <f t="shared" si="115"/>
        <v>7</v>
      </c>
      <c r="P228" s="17">
        <f t="shared" si="116"/>
        <v>11</v>
      </c>
      <c r="Q228" s="25" t="str">
        <f t="shared" si="117"/>
        <v>E</v>
      </c>
      <c r="R228" s="25">
        <f t="shared" si="118"/>
        <v>0</v>
      </c>
      <c r="S228" s="25">
        <f t="shared" si="119"/>
        <v>0</v>
      </c>
      <c r="T228" s="25" t="str">
        <f t="shared" si="120"/>
        <v>DS</v>
      </c>
      <c r="U228" s="121"/>
      <c r="V228" s="122"/>
      <c r="W228" s="122"/>
      <c r="X228" s="122"/>
      <c r="Y228" s="122"/>
      <c r="Z228" s="122"/>
    </row>
    <row r="229" spans="1:26" s="48" customFormat="1" x14ac:dyDescent="0.2">
      <c r="A229" s="29" t="str">
        <f t="shared" si="109"/>
        <v>ULR4523</v>
      </c>
      <c r="B229" s="117" t="s">
        <v>200</v>
      </c>
      <c r="C229" s="117"/>
      <c r="D229" s="117"/>
      <c r="E229" s="117"/>
      <c r="F229" s="117"/>
      <c r="G229" s="117"/>
      <c r="H229" s="117"/>
      <c r="I229" s="117"/>
      <c r="J229" s="17">
        <f t="shared" si="110"/>
        <v>3</v>
      </c>
      <c r="K229" s="17">
        <f t="shared" si="111"/>
        <v>0</v>
      </c>
      <c r="L229" s="17">
        <f t="shared" si="112"/>
        <v>0</v>
      </c>
      <c r="M229" s="17">
        <f t="shared" si="113"/>
        <v>3</v>
      </c>
      <c r="N229" s="17">
        <f t="shared" si="114"/>
        <v>3</v>
      </c>
      <c r="O229" s="17">
        <f t="shared" si="115"/>
        <v>2</v>
      </c>
      <c r="P229" s="17">
        <f t="shared" si="116"/>
        <v>5</v>
      </c>
      <c r="Q229" s="25">
        <f t="shared" si="117"/>
        <v>0</v>
      </c>
      <c r="R229" s="25" t="str">
        <f t="shared" si="118"/>
        <v>C</v>
      </c>
      <c r="S229" s="25">
        <f t="shared" si="119"/>
        <v>0</v>
      </c>
      <c r="T229" s="25" t="str">
        <f t="shared" si="120"/>
        <v>DS</v>
      </c>
      <c r="U229" s="121"/>
      <c r="V229" s="122"/>
      <c r="W229" s="122"/>
      <c r="X229" s="122"/>
      <c r="Y229" s="122"/>
      <c r="Z229" s="122"/>
    </row>
    <row r="230" spans="1:26" s="48" customFormat="1" x14ac:dyDescent="0.2">
      <c r="A230" s="29" t="str">
        <f t="shared" si="109"/>
        <v>ULR4312</v>
      </c>
      <c r="B230" s="117" t="s">
        <v>178</v>
      </c>
      <c r="C230" s="117"/>
      <c r="D230" s="117"/>
      <c r="E230" s="117"/>
      <c r="F230" s="117"/>
      <c r="G230" s="117"/>
      <c r="H230" s="117"/>
      <c r="I230" s="117"/>
      <c r="J230" s="17">
        <f t="shared" si="110"/>
        <v>6</v>
      </c>
      <c r="K230" s="17">
        <f t="shared" si="111"/>
        <v>2</v>
      </c>
      <c r="L230" s="17">
        <f t="shared" si="112"/>
        <v>2</v>
      </c>
      <c r="M230" s="17">
        <f t="shared" si="113"/>
        <v>0</v>
      </c>
      <c r="N230" s="17">
        <f t="shared" si="114"/>
        <v>4</v>
      </c>
      <c r="O230" s="17">
        <f t="shared" si="115"/>
        <v>7</v>
      </c>
      <c r="P230" s="17">
        <f t="shared" si="116"/>
        <v>11</v>
      </c>
      <c r="Q230" s="25" t="str">
        <f t="shared" si="117"/>
        <v>E</v>
      </c>
      <c r="R230" s="25">
        <f t="shared" si="118"/>
        <v>0</v>
      </c>
      <c r="S230" s="25">
        <f t="shared" si="119"/>
        <v>0</v>
      </c>
      <c r="T230" s="25" t="str">
        <f t="shared" si="120"/>
        <v>DS</v>
      </c>
      <c r="U230" s="121"/>
      <c r="V230" s="122"/>
      <c r="W230" s="122"/>
      <c r="X230" s="122"/>
      <c r="Y230" s="122"/>
      <c r="Z230" s="122"/>
    </row>
    <row r="231" spans="1:26" x14ac:dyDescent="0.2">
      <c r="A231" s="29" t="str">
        <f t="shared" si="109"/>
        <v>ULR4513</v>
      </c>
      <c r="B231" s="117" t="s">
        <v>196</v>
      </c>
      <c r="C231" s="117"/>
      <c r="D231" s="117"/>
      <c r="E231" s="117"/>
      <c r="F231" s="117"/>
      <c r="G231" s="117"/>
      <c r="H231" s="117"/>
      <c r="I231" s="117"/>
      <c r="J231" s="17">
        <f t="shared" si="110"/>
        <v>5</v>
      </c>
      <c r="K231" s="17">
        <f t="shared" si="111"/>
        <v>2</v>
      </c>
      <c r="L231" s="17">
        <f t="shared" si="112"/>
        <v>2</v>
      </c>
      <c r="M231" s="17">
        <f t="shared" si="113"/>
        <v>0</v>
      </c>
      <c r="N231" s="17">
        <f t="shared" si="114"/>
        <v>4</v>
      </c>
      <c r="O231" s="17">
        <f t="shared" si="115"/>
        <v>5</v>
      </c>
      <c r="P231" s="17">
        <f t="shared" si="116"/>
        <v>9</v>
      </c>
      <c r="Q231" s="25" t="str">
        <f t="shared" si="117"/>
        <v>E</v>
      </c>
      <c r="R231" s="25">
        <f t="shared" si="118"/>
        <v>0</v>
      </c>
      <c r="S231" s="25">
        <f t="shared" si="119"/>
        <v>0</v>
      </c>
      <c r="T231" s="25" t="str">
        <f t="shared" si="120"/>
        <v>DS</v>
      </c>
      <c r="U231" s="48"/>
      <c r="V231" s="48"/>
      <c r="W231" s="48"/>
      <c r="X231" s="48"/>
      <c r="Y231" s="48"/>
      <c r="Z231" s="48"/>
    </row>
    <row r="232" spans="1:26" s="63" customFormat="1" x14ac:dyDescent="0.2">
      <c r="A232" s="29" t="str">
        <f t="shared" si="109"/>
        <v>MLXnnn1</v>
      </c>
      <c r="B232" s="117" t="s">
        <v>110</v>
      </c>
      <c r="C232" s="117"/>
      <c r="D232" s="117"/>
      <c r="E232" s="117"/>
      <c r="F232" s="117"/>
      <c r="G232" s="117"/>
      <c r="H232" s="117"/>
      <c r="I232" s="117"/>
      <c r="J232" s="17">
        <f t="shared" si="110"/>
        <v>5</v>
      </c>
      <c r="K232" s="17">
        <f t="shared" si="111"/>
        <v>2</v>
      </c>
      <c r="L232" s="17">
        <f t="shared" si="112"/>
        <v>2</v>
      </c>
      <c r="M232" s="17">
        <f t="shared" si="113"/>
        <v>0</v>
      </c>
      <c r="N232" s="17">
        <f t="shared" si="114"/>
        <v>4</v>
      </c>
      <c r="O232" s="17">
        <f t="shared" si="115"/>
        <v>5</v>
      </c>
      <c r="P232" s="17">
        <f t="shared" si="116"/>
        <v>9</v>
      </c>
      <c r="Q232" s="25">
        <f t="shared" si="117"/>
        <v>0</v>
      </c>
      <c r="R232" s="25" t="str">
        <f t="shared" si="118"/>
        <v>C</v>
      </c>
      <c r="S232" s="25">
        <f t="shared" si="119"/>
        <v>0</v>
      </c>
      <c r="T232" s="25" t="str">
        <f t="shared" si="120"/>
        <v>DS</v>
      </c>
    </row>
    <row r="233" spans="1:26" s="63" customFormat="1" x14ac:dyDescent="0.2">
      <c r="A233" s="29" t="str">
        <f t="shared" si="109"/>
        <v>MLXnnn2</v>
      </c>
      <c r="B233" s="117" t="s">
        <v>113</v>
      </c>
      <c r="C233" s="117"/>
      <c r="D233" s="117"/>
      <c r="E233" s="117"/>
      <c r="F233" s="117"/>
      <c r="G233" s="117"/>
      <c r="H233" s="117"/>
      <c r="I233" s="117"/>
      <c r="J233" s="17">
        <f t="shared" si="110"/>
        <v>5</v>
      </c>
      <c r="K233" s="17">
        <f t="shared" si="111"/>
        <v>2</v>
      </c>
      <c r="L233" s="17">
        <f t="shared" si="112"/>
        <v>2</v>
      </c>
      <c r="M233" s="17">
        <f t="shared" si="113"/>
        <v>0</v>
      </c>
      <c r="N233" s="17">
        <f t="shared" si="114"/>
        <v>4</v>
      </c>
      <c r="O233" s="17">
        <f t="shared" si="115"/>
        <v>5</v>
      </c>
      <c r="P233" s="17">
        <f t="shared" si="116"/>
        <v>9</v>
      </c>
      <c r="Q233" s="25">
        <f t="shared" si="117"/>
        <v>0</v>
      </c>
      <c r="R233" s="25" t="str">
        <f t="shared" si="118"/>
        <v>C</v>
      </c>
      <c r="S233" s="25">
        <f t="shared" si="119"/>
        <v>0</v>
      </c>
      <c r="T233" s="25" t="str">
        <f t="shared" si="120"/>
        <v>DS</v>
      </c>
    </row>
    <row r="234" spans="1:26" s="63" customFormat="1" x14ac:dyDescent="0.2">
      <c r="A234" s="29" t="str">
        <f t="shared" si="109"/>
        <v>MLXnnn3</v>
      </c>
      <c r="B234" s="117" t="s">
        <v>115</v>
      </c>
      <c r="C234" s="117"/>
      <c r="D234" s="117"/>
      <c r="E234" s="117"/>
      <c r="F234" s="117"/>
      <c r="G234" s="117"/>
      <c r="H234" s="117"/>
      <c r="I234" s="117"/>
      <c r="J234" s="17">
        <f t="shared" si="110"/>
        <v>5</v>
      </c>
      <c r="K234" s="17">
        <f t="shared" si="111"/>
        <v>2</v>
      </c>
      <c r="L234" s="17">
        <f t="shared" si="112"/>
        <v>2</v>
      </c>
      <c r="M234" s="17">
        <f t="shared" si="113"/>
        <v>0</v>
      </c>
      <c r="N234" s="17">
        <f t="shared" si="114"/>
        <v>4</v>
      </c>
      <c r="O234" s="17">
        <f t="shared" si="115"/>
        <v>5</v>
      </c>
      <c r="P234" s="17">
        <f t="shared" si="116"/>
        <v>9</v>
      </c>
      <c r="Q234" s="25" t="str">
        <f t="shared" si="117"/>
        <v>E</v>
      </c>
      <c r="R234" s="25" t="str">
        <f t="shared" si="118"/>
        <v>C</v>
      </c>
      <c r="S234" s="25">
        <f t="shared" si="119"/>
        <v>0</v>
      </c>
      <c r="T234" s="25" t="str">
        <f t="shared" si="120"/>
        <v>DS</v>
      </c>
    </row>
    <row r="235" spans="1:26" s="63" customFormat="1" x14ac:dyDescent="0.2">
      <c r="A235" s="29" t="str">
        <f t="shared" si="109"/>
        <v>MLXnnn4</v>
      </c>
      <c r="B235" s="117" t="s">
        <v>117</v>
      </c>
      <c r="C235" s="117"/>
      <c r="D235" s="117"/>
      <c r="E235" s="117"/>
      <c r="F235" s="117"/>
      <c r="G235" s="117"/>
      <c r="H235" s="117"/>
      <c r="I235" s="117"/>
      <c r="J235" s="17">
        <f t="shared" si="110"/>
        <v>5</v>
      </c>
      <c r="K235" s="17">
        <f t="shared" si="111"/>
        <v>2</v>
      </c>
      <c r="L235" s="17">
        <f t="shared" si="112"/>
        <v>2</v>
      </c>
      <c r="M235" s="17">
        <f t="shared" si="113"/>
        <v>0</v>
      </c>
      <c r="N235" s="17">
        <f t="shared" si="114"/>
        <v>4</v>
      </c>
      <c r="O235" s="17">
        <f t="shared" si="115"/>
        <v>5</v>
      </c>
      <c r="P235" s="17">
        <f t="shared" si="116"/>
        <v>9</v>
      </c>
      <c r="Q235" s="25">
        <f t="shared" si="117"/>
        <v>0</v>
      </c>
      <c r="R235" s="25" t="str">
        <f t="shared" si="118"/>
        <v>C</v>
      </c>
      <c r="S235" s="25">
        <f t="shared" si="119"/>
        <v>0</v>
      </c>
      <c r="T235" s="25" t="str">
        <f t="shared" si="120"/>
        <v>DS</v>
      </c>
    </row>
    <row r="236" spans="1:26" x14ac:dyDescent="0.2">
      <c r="A236" s="29" t="str">
        <f t="shared" si="109"/>
        <v>MLXnnn5</v>
      </c>
      <c r="B236" s="117" t="s">
        <v>119</v>
      </c>
      <c r="C236" s="117"/>
      <c r="D236" s="117"/>
      <c r="E236" s="117"/>
      <c r="F236" s="117"/>
      <c r="G236" s="117"/>
      <c r="H236" s="117"/>
      <c r="I236" s="117"/>
      <c r="J236" s="17">
        <f t="shared" si="110"/>
        <v>5</v>
      </c>
      <c r="K236" s="17">
        <f t="shared" si="111"/>
        <v>2</v>
      </c>
      <c r="L236" s="17">
        <f t="shared" si="112"/>
        <v>2</v>
      </c>
      <c r="M236" s="17">
        <f t="shared" si="113"/>
        <v>0</v>
      </c>
      <c r="N236" s="17">
        <f t="shared" si="114"/>
        <v>4</v>
      </c>
      <c r="O236" s="17">
        <f t="shared" si="115"/>
        <v>5</v>
      </c>
      <c r="P236" s="17">
        <f t="shared" si="116"/>
        <v>9</v>
      </c>
      <c r="Q236" s="25">
        <f t="shared" si="117"/>
        <v>0</v>
      </c>
      <c r="R236" s="25" t="str">
        <f t="shared" si="118"/>
        <v>C</v>
      </c>
      <c r="S236" s="25">
        <f t="shared" si="119"/>
        <v>0</v>
      </c>
      <c r="T236" s="25" t="str">
        <f t="shared" si="120"/>
        <v>DS</v>
      </c>
      <c r="U236" s="48"/>
      <c r="V236" s="48"/>
      <c r="W236" s="48"/>
      <c r="X236" s="48"/>
      <c r="Y236" s="48"/>
      <c r="Z236" s="48"/>
    </row>
    <row r="237" spans="1:26" x14ac:dyDescent="0.2">
      <c r="A237" s="18" t="s">
        <v>28</v>
      </c>
      <c r="B237" s="101"/>
      <c r="C237" s="102"/>
      <c r="D237" s="102"/>
      <c r="E237" s="102"/>
      <c r="F237" s="102"/>
      <c r="G237" s="102"/>
      <c r="H237" s="102"/>
      <c r="I237" s="103"/>
      <c r="J237" s="19">
        <f t="shared" ref="J237:P237" si="121">SUM(J217:J236)</f>
        <v>94</v>
      </c>
      <c r="K237" s="19">
        <f t="shared" si="121"/>
        <v>34</v>
      </c>
      <c r="L237" s="19">
        <f t="shared" si="121"/>
        <v>29</v>
      </c>
      <c r="M237" s="19">
        <f t="shared" si="121"/>
        <v>12</v>
      </c>
      <c r="N237" s="19">
        <f t="shared" si="121"/>
        <v>75</v>
      </c>
      <c r="O237" s="19">
        <f t="shared" si="121"/>
        <v>93</v>
      </c>
      <c r="P237" s="19">
        <f t="shared" si="121"/>
        <v>168</v>
      </c>
      <c r="Q237" s="18">
        <f>COUNTIF(Q217:Q236,"E")</f>
        <v>11</v>
      </c>
      <c r="R237" s="18">
        <f>COUNTIF(R217:R236,"C")</f>
        <v>9</v>
      </c>
      <c r="S237" s="18">
        <f>COUNTIF(S217:S236,"VP")</f>
        <v>1</v>
      </c>
      <c r="T237" s="47">
        <f>COUNTA(T217:T236)</f>
        <v>20</v>
      </c>
      <c r="U237" s="48"/>
      <c r="V237" s="48"/>
      <c r="W237" s="48"/>
      <c r="X237" s="48"/>
      <c r="Y237" s="48"/>
      <c r="Z237" s="48"/>
    </row>
    <row r="238" spans="1:26" ht="18" customHeight="1" x14ac:dyDescent="0.2">
      <c r="A238" s="104" t="s">
        <v>77</v>
      </c>
      <c r="B238" s="105"/>
      <c r="C238" s="105"/>
      <c r="D238" s="105"/>
      <c r="E238" s="105"/>
      <c r="F238" s="105"/>
      <c r="G238" s="105"/>
      <c r="H238" s="105"/>
      <c r="I238" s="105"/>
      <c r="J238" s="105"/>
      <c r="K238" s="105"/>
      <c r="L238" s="105"/>
      <c r="M238" s="105"/>
      <c r="N238" s="105"/>
      <c r="O238" s="105"/>
      <c r="P238" s="105"/>
      <c r="Q238" s="105"/>
      <c r="R238" s="105"/>
      <c r="S238" s="105"/>
      <c r="T238" s="106"/>
      <c r="U238" s="123" t="s">
        <v>127</v>
      </c>
      <c r="V238" s="124"/>
      <c r="W238" s="124"/>
      <c r="X238" s="124"/>
      <c r="Y238" s="124"/>
      <c r="Z238" s="124"/>
    </row>
    <row r="239" spans="1:26" x14ac:dyDescent="0.2">
      <c r="A239" s="29" t="str">
        <f>IF(ISNA(INDEX($A$37:$T$185,MATCH($B239,$B$37:$B$185,0),1)),"",INDEX($A$37:$T$185,MATCH($B239,$B$37:$B$185,0),1))</f>
        <v>ULR4625</v>
      </c>
      <c r="B239" s="117" t="s">
        <v>206</v>
      </c>
      <c r="C239" s="117"/>
      <c r="D239" s="117"/>
      <c r="E239" s="117"/>
      <c r="F239" s="117"/>
      <c r="G239" s="117"/>
      <c r="H239" s="117"/>
      <c r="I239" s="117"/>
      <c r="J239" s="17">
        <f>IF(ISNA(INDEX($A$37:$T$185,MATCH($B239,$B$37:$B$185,0),10)),"",INDEX($A$37:$T$185,MATCH($B239,$B$37:$B$185,0),10))</f>
        <v>4</v>
      </c>
      <c r="K239" s="17">
        <f>IF(ISNA(INDEX($A$37:$T$185,MATCH($B239,$B$37:$B$185,0),11)),"",INDEX($A$37:$T$185,MATCH($B239,$B$37:$B$185,0),11))</f>
        <v>2</v>
      </c>
      <c r="L239" s="17">
        <f>IF(ISNA(INDEX($A$37:$T$185,MATCH($B239,$B$37:$B$185,0),12)),"",INDEX($A$37:$T$185,MATCH($B239,$B$37:$B$185,0),12))</f>
        <v>2</v>
      </c>
      <c r="M239" s="17">
        <f>IF(ISNA(INDEX($A$37:$T$185,MATCH($B239,$B$37:$B$185,0),13)),"",INDEX($A$37:$T$185,MATCH($B239,$B$37:$B$185,0),13))</f>
        <v>0</v>
      </c>
      <c r="N239" s="17">
        <f>IF(ISNA(INDEX($A$37:$T$185,MATCH($B239,$B$37:$B$185,0),14)),"",INDEX($A$37:$T$185,MATCH($B239,$B$37:$B$185,0),14))</f>
        <v>4</v>
      </c>
      <c r="O239" s="17">
        <f>IF(ISNA(INDEX($A$37:$T$185,MATCH($B239,$B$37:$B$185,0),15)),"",INDEX($A$37:$T$185,MATCH($B239,$B$37:$B$185,0),15))</f>
        <v>4</v>
      </c>
      <c r="P239" s="17">
        <f>IF(ISNA(INDEX($A$37:$T$185,MATCH($B239,$B$37:$B$185,0),16)),"",INDEX($A$37:$T$185,MATCH($B239,$B$37:$B$185,0),16))</f>
        <v>8</v>
      </c>
      <c r="Q239" s="25" t="str">
        <f>IF(ISNA(INDEX($A$37:$T$185,MATCH($B239,$B$37:$B$185,0),17)),"",INDEX($A$37:$T$185,MATCH($B239,$B$37:$B$185,0),17))</f>
        <v>E</v>
      </c>
      <c r="R239" s="25">
        <f>IF(ISNA(INDEX($A$37:$T$185,MATCH($B239,$B$37:$B$185,0),18)),"",INDEX($A$37:$T$185,MATCH($B239,$B$37:$B$185,0),18))</f>
        <v>0</v>
      </c>
      <c r="S239" s="25">
        <f>IF(ISNA(INDEX($A$37:$T$185,MATCH($B239,$B$37:$B$185,0),19)),"",INDEX($A$37:$T$185,MATCH($B239,$B$37:$B$185,0),19))</f>
        <v>0</v>
      </c>
      <c r="T239" s="25" t="str">
        <f>IF(ISNA(INDEX($A$37:$T$185,MATCH($B239,$B$37:$B$185,0),20)),"",INDEX($A$37:$T$185,MATCH($B239,$B$37:$B$185,0),20))</f>
        <v>DS</v>
      </c>
      <c r="U239" s="123"/>
      <c r="V239" s="124"/>
      <c r="W239" s="124"/>
      <c r="X239" s="124"/>
      <c r="Y239" s="124"/>
      <c r="Z239" s="124"/>
    </row>
    <row r="240" spans="1:26" s="63" customFormat="1" x14ac:dyDescent="0.2">
      <c r="A240" s="29" t="str">
        <f>IF(ISNA(INDEX($A$37:$T$185,MATCH($B240,$B$37:$B$185,0),1)),"",INDEX($A$37:$T$185,MATCH($B240,$B$37:$B$185,0),1))</f>
        <v>ULR4626</v>
      </c>
      <c r="B240" s="117" t="s">
        <v>207</v>
      </c>
      <c r="C240" s="117"/>
      <c r="D240" s="117"/>
      <c r="E240" s="117"/>
      <c r="F240" s="117"/>
      <c r="G240" s="117"/>
      <c r="H240" s="117"/>
      <c r="I240" s="117"/>
      <c r="J240" s="17">
        <f>IF(ISNA(INDEX($A$37:$T$185,MATCH($B240,$B$37:$B$185,0),10)),"",INDEX($A$37:$T$185,MATCH($B240,$B$37:$B$185,0),10))</f>
        <v>5</v>
      </c>
      <c r="K240" s="17">
        <f>IF(ISNA(INDEX($A$37:$T$185,MATCH($B240,$B$37:$B$185,0),11)),"",INDEX($A$37:$T$185,MATCH($B240,$B$37:$B$185,0),11))</f>
        <v>2</v>
      </c>
      <c r="L240" s="17">
        <f>IF(ISNA(INDEX($A$37:$T$185,MATCH($B240,$B$37:$B$185,0),12)),"",INDEX($A$37:$T$185,MATCH($B240,$B$37:$B$185,0),12))</f>
        <v>2</v>
      </c>
      <c r="M240" s="17">
        <f>IF(ISNA(INDEX($A$37:$T$185,MATCH($B240,$B$37:$B$185,0),13)),"",INDEX($A$37:$T$185,MATCH($B240,$B$37:$B$185,0),13))</f>
        <v>0</v>
      </c>
      <c r="N240" s="17">
        <f>IF(ISNA(INDEX($A$37:$T$185,MATCH($B240,$B$37:$B$185,0),14)),"",INDEX($A$37:$T$185,MATCH($B240,$B$37:$B$185,0),14))</f>
        <v>4</v>
      </c>
      <c r="O240" s="17">
        <f>IF(ISNA(INDEX($A$37:$T$185,MATCH($B240,$B$37:$B$185,0),15)),"",INDEX($A$37:$T$185,MATCH($B240,$B$37:$B$185,0),15))</f>
        <v>6</v>
      </c>
      <c r="P240" s="17">
        <f>IF(ISNA(INDEX($A$37:$T$185,MATCH($B240,$B$37:$B$185,0),16)),"",INDEX($A$37:$T$185,MATCH($B240,$B$37:$B$185,0),16))</f>
        <v>10</v>
      </c>
      <c r="Q240" s="25" t="str">
        <f>IF(ISNA(INDEX($A$37:$T$185,MATCH($B240,$B$37:$B$185,0),17)),"",INDEX($A$37:$T$185,MATCH($B240,$B$37:$B$185,0),17))</f>
        <v>E</v>
      </c>
      <c r="R240" s="25">
        <f>IF(ISNA(INDEX($A$37:$T$185,MATCH($B240,$B$37:$B$185,0),18)),"",INDEX($A$37:$T$185,MATCH($B240,$B$37:$B$185,0),18))</f>
        <v>0</v>
      </c>
      <c r="S240" s="25">
        <f>IF(ISNA(INDEX($A$37:$T$185,MATCH($B240,$B$37:$B$185,0),19)),"",INDEX($A$37:$T$185,MATCH($B240,$B$37:$B$185,0),19))</f>
        <v>0</v>
      </c>
      <c r="T240" s="25" t="str">
        <f>IF(ISNA(INDEX($A$37:$T$185,MATCH($B240,$B$37:$B$185,0),20)),"",INDEX($A$37:$T$185,MATCH($B240,$B$37:$B$185,0),20))</f>
        <v>DS</v>
      </c>
    </row>
    <row r="241" spans="1:26" x14ac:dyDescent="0.2">
      <c r="A241" s="29" t="str">
        <f>IF(ISNA(INDEX($A$37:$T$185,MATCH($B241,$B$37:$B$185,0),1)),"",INDEX($A$37:$T$185,MATCH($B241,$B$37:$B$185,0),1))</f>
        <v>MLXnnn6</v>
      </c>
      <c r="B241" s="117" t="s">
        <v>121</v>
      </c>
      <c r="C241" s="117"/>
      <c r="D241" s="117"/>
      <c r="E241" s="117"/>
      <c r="F241" s="117"/>
      <c r="G241" s="117"/>
      <c r="H241" s="117"/>
      <c r="I241" s="117"/>
      <c r="J241" s="17">
        <f>IF(ISNA(INDEX($A$37:$T$185,MATCH($B241,$B$37:$B$185,0),10)),"",INDEX($A$37:$T$185,MATCH($B241,$B$37:$B$185,0),10))</f>
        <v>6</v>
      </c>
      <c r="K241" s="17">
        <f>IF(ISNA(INDEX($A$37:$T$185,MATCH($B241,$B$37:$B$185,0),11)),"",INDEX($A$37:$T$185,MATCH($B241,$B$37:$B$185,0),11))</f>
        <v>2</v>
      </c>
      <c r="L241" s="17">
        <f>IF(ISNA(INDEX($A$37:$T$185,MATCH($B241,$B$37:$B$185,0),12)),"",INDEX($A$37:$T$185,MATCH($B241,$B$37:$B$185,0),12))</f>
        <v>2</v>
      </c>
      <c r="M241" s="17">
        <f>IF(ISNA(INDEX($A$37:$T$185,MATCH($B241,$B$37:$B$185,0),13)),"",INDEX($A$37:$T$185,MATCH($B241,$B$37:$B$185,0),13))</f>
        <v>0</v>
      </c>
      <c r="N241" s="17">
        <f>IF(ISNA(INDEX($A$37:$T$185,MATCH($B241,$B$37:$B$185,0),14)),"",INDEX($A$37:$T$185,MATCH($B241,$B$37:$B$185,0),14))</f>
        <v>4</v>
      </c>
      <c r="O241" s="17">
        <f>IF(ISNA(INDEX($A$37:$T$185,MATCH($B241,$B$37:$B$185,0),15)),"",INDEX($A$37:$T$185,MATCH($B241,$B$37:$B$185,0),15))</f>
        <v>9</v>
      </c>
      <c r="P241" s="17">
        <f>IF(ISNA(INDEX($A$37:$T$185,MATCH($B241,$B$37:$B$185,0),16)),"",INDEX($A$37:$T$185,MATCH($B241,$B$37:$B$185,0),16))</f>
        <v>13</v>
      </c>
      <c r="Q241" s="25">
        <f>IF(ISNA(INDEX($A$37:$T$185,MATCH($B241,$B$37:$B$185,0),17)),"",INDEX($A$37:$T$185,MATCH($B241,$B$37:$B$185,0),17))</f>
        <v>0</v>
      </c>
      <c r="R241" s="25" t="str">
        <f>IF(ISNA(INDEX($A$37:$T$185,MATCH($B241,$B$37:$B$185,0),18)),"",INDEX($A$37:$T$185,MATCH($B241,$B$37:$B$185,0),18))</f>
        <v>C</v>
      </c>
      <c r="S241" s="25">
        <f>IF(ISNA(INDEX($A$37:$T$185,MATCH($B241,$B$37:$B$185,0),19)),"",INDEX($A$37:$T$185,MATCH($B241,$B$37:$B$185,0),19))</f>
        <v>0</v>
      </c>
      <c r="T241" s="25" t="str">
        <f>IF(ISNA(INDEX($A$37:$T$185,MATCH($B241,$B$37:$B$185,0),20)),"",INDEX($A$37:$T$185,MATCH($B241,$B$37:$B$185,0),20))</f>
        <v>DS</v>
      </c>
    </row>
    <row r="242" spans="1:26" x14ac:dyDescent="0.2">
      <c r="A242" s="29" t="str">
        <f>IF(ISNA(INDEX($A$37:$T$185,MATCH($B242,$B$37:$B$185,0),1)),"",INDEX($A$37:$T$185,MATCH($B242,$B$37:$B$185,0),1))</f>
        <v>MLXnnn7</v>
      </c>
      <c r="B242" s="117" t="s">
        <v>210</v>
      </c>
      <c r="C242" s="117"/>
      <c r="D242" s="117"/>
      <c r="E242" s="117"/>
      <c r="F242" s="117"/>
      <c r="G242" s="117"/>
      <c r="H242" s="117"/>
      <c r="I242" s="117"/>
      <c r="J242" s="17">
        <f>IF(ISNA(INDEX($A$37:$T$185,MATCH($B242,$B$37:$B$185,0),10)),"",INDEX($A$37:$T$185,MATCH($B242,$B$37:$B$185,0),10))</f>
        <v>6</v>
      </c>
      <c r="K242" s="17">
        <f>IF(ISNA(INDEX($A$37:$T$185,MATCH($B242,$B$37:$B$185,0),11)),"",INDEX($A$37:$T$185,MATCH($B242,$B$37:$B$185,0),11))</f>
        <v>2</v>
      </c>
      <c r="L242" s="17">
        <f>IF(ISNA(INDEX($A$37:$T$185,MATCH($B242,$B$37:$B$185,0),12)),"",INDEX($A$37:$T$185,MATCH($B242,$B$37:$B$185,0),12))</f>
        <v>2</v>
      </c>
      <c r="M242" s="17">
        <f>IF(ISNA(INDEX($A$37:$T$185,MATCH($B242,$B$37:$B$185,0),13)),"",INDEX($A$37:$T$185,MATCH($B242,$B$37:$B$185,0),13))</f>
        <v>0</v>
      </c>
      <c r="N242" s="17">
        <f>IF(ISNA(INDEX($A$37:$T$185,MATCH($B242,$B$37:$B$185,0),14)),"",INDEX($A$37:$T$185,MATCH($B242,$B$37:$B$185,0),14))</f>
        <v>4</v>
      </c>
      <c r="O242" s="17">
        <f>IF(ISNA(INDEX($A$37:$T$185,MATCH($B242,$B$37:$B$185,0),15)),"",INDEX($A$37:$T$185,MATCH($B242,$B$37:$B$185,0),15))</f>
        <v>9</v>
      </c>
      <c r="P242" s="17">
        <f>IF(ISNA(INDEX($A$37:$T$185,MATCH($B242,$B$37:$B$185,0),16)),"",INDEX($A$37:$T$185,MATCH($B242,$B$37:$B$185,0),16))</f>
        <v>13</v>
      </c>
      <c r="Q242" s="25">
        <f>IF(ISNA(INDEX($A$37:$T$185,MATCH($B242,$B$37:$B$185,0),17)),"",INDEX($A$37:$T$185,MATCH($B242,$B$37:$B$185,0),17))</f>
        <v>0</v>
      </c>
      <c r="R242" s="25" t="str">
        <f>IF(ISNA(INDEX($A$37:$T$185,MATCH($B242,$B$37:$B$185,0),18)),"",INDEX($A$37:$T$185,MATCH($B242,$B$37:$B$185,0),18))</f>
        <v>C</v>
      </c>
      <c r="S242" s="25">
        <f>IF(ISNA(INDEX($A$37:$T$185,MATCH($B242,$B$37:$B$185,0),19)),"",INDEX($A$37:$T$185,MATCH($B242,$B$37:$B$185,0),19))</f>
        <v>0</v>
      </c>
      <c r="T242" s="25" t="str">
        <f>IF(ISNA(INDEX($A$37:$T$185,MATCH($B242,$B$37:$B$185,0),20)),"",INDEX($A$37:$T$185,MATCH($B242,$B$37:$B$185,0),20))</f>
        <v>DS</v>
      </c>
    </row>
    <row r="243" spans="1:26" x14ac:dyDescent="0.2">
      <c r="A243" s="18" t="s">
        <v>28</v>
      </c>
      <c r="B243" s="107"/>
      <c r="C243" s="107"/>
      <c r="D243" s="107"/>
      <c r="E243" s="107"/>
      <c r="F243" s="107"/>
      <c r="G243" s="107"/>
      <c r="H243" s="107"/>
      <c r="I243" s="107"/>
      <c r="J243" s="19">
        <f t="shared" ref="J243:P243" si="122">SUM(J239:J242)</f>
        <v>21</v>
      </c>
      <c r="K243" s="19">
        <f t="shared" si="122"/>
        <v>8</v>
      </c>
      <c r="L243" s="19">
        <f t="shared" si="122"/>
        <v>8</v>
      </c>
      <c r="M243" s="19">
        <f t="shared" si="122"/>
        <v>0</v>
      </c>
      <c r="N243" s="19">
        <f t="shared" si="122"/>
        <v>16</v>
      </c>
      <c r="O243" s="19">
        <f t="shared" si="122"/>
        <v>28</v>
      </c>
      <c r="P243" s="19">
        <f t="shared" si="122"/>
        <v>44</v>
      </c>
      <c r="Q243" s="18">
        <f>COUNTIF(Q239:Q242,"E")</f>
        <v>2</v>
      </c>
      <c r="R243" s="18">
        <f>COUNTIF(R239:R242,"C")</f>
        <v>2</v>
      </c>
      <c r="S243" s="18">
        <f>COUNTIF(S239:S242,"VP")</f>
        <v>0</v>
      </c>
      <c r="T243" s="47">
        <f>COUNTA(T239:T242)</f>
        <v>4</v>
      </c>
    </row>
    <row r="244" spans="1:26" ht="27.75" customHeight="1" x14ac:dyDescent="0.2">
      <c r="A244" s="108" t="s">
        <v>141</v>
      </c>
      <c r="B244" s="109"/>
      <c r="C244" s="109"/>
      <c r="D244" s="109"/>
      <c r="E244" s="109"/>
      <c r="F244" s="109"/>
      <c r="G244" s="109"/>
      <c r="H244" s="109"/>
      <c r="I244" s="110"/>
      <c r="J244" s="19">
        <f t="shared" ref="J244:T244" si="123">SUM(J237,J243)</f>
        <v>115</v>
      </c>
      <c r="K244" s="19">
        <f t="shared" si="123"/>
        <v>42</v>
      </c>
      <c r="L244" s="19">
        <f t="shared" si="123"/>
        <v>37</v>
      </c>
      <c r="M244" s="19">
        <f t="shared" si="123"/>
        <v>12</v>
      </c>
      <c r="N244" s="19">
        <f t="shared" si="123"/>
        <v>91</v>
      </c>
      <c r="O244" s="19">
        <f t="shared" si="123"/>
        <v>121</v>
      </c>
      <c r="P244" s="19">
        <f t="shared" si="123"/>
        <v>212</v>
      </c>
      <c r="Q244" s="19">
        <f t="shared" si="123"/>
        <v>13</v>
      </c>
      <c r="R244" s="19">
        <f t="shared" si="123"/>
        <v>11</v>
      </c>
      <c r="S244" s="19">
        <f t="shared" si="123"/>
        <v>1</v>
      </c>
      <c r="T244" s="57">
        <f t="shared" si="123"/>
        <v>24</v>
      </c>
    </row>
    <row r="245" spans="1:26" ht="13.5" customHeight="1" x14ac:dyDescent="0.2">
      <c r="A245" s="111" t="s">
        <v>53</v>
      </c>
      <c r="B245" s="112"/>
      <c r="C245" s="112"/>
      <c r="D245" s="112"/>
      <c r="E245" s="112"/>
      <c r="F245" s="112"/>
      <c r="G245" s="112"/>
      <c r="H245" s="112"/>
      <c r="I245" s="112"/>
      <c r="J245" s="113"/>
      <c r="K245" s="19">
        <f t="shared" ref="K245:P245" si="124">K237*14+K243*12</f>
        <v>572</v>
      </c>
      <c r="L245" s="19">
        <f t="shared" si="124"/>
        <v>502</v>
      </c>
      <c r="M245" s="19">
        <f t="shared" si="124"/>
        <v>168</v>
      </c>
      <c r="N245" s="19">
        <f t="shared" si="124"/>
        <v>1242</v>
      </c>
      <c r="O245" s="19">
        <f t="shared" si="124"/>
        <v>1638</v>
      </c>
      <c r="P245" s="19">
        <f t="shared" si="124"/>
        <v>2880</v>
      </c>
      <c r="Q245" s="92"/>
      <c r="R245" s="93"/>
      <c r="S245" s="93"/>
      <c r="T245" s="94"/>
    </row>
    <row r="246" spans="1:26" ht="16.5" customHeight="1" x14ac:dyDescent="0.2">
      <c r="A246" s="114"/>
      <c r="B246" s="115"/>
      <c r="C246" s="115"/>
      <c r="D246" s="115"/>
      <c r="E246" s="115"/>
      <c r="F246" s="115"/>
      <c r="G246" s="115"/>
      <c r="H246" s="115"/>
      <c r="I246" s="115"/>
      <c r="J246" s="116"/>
      <c r="K246" s="98">
        <f>SUM(K245:M245)</f>
        <v>1242</v>
      </c>
      <c r="L246" s="99"/>
      <c r="M246" s="100"/>
      <c r="N246" s="98">
        <f>SUM(N245:O245)</f>
        <v>2880</v>
      </c>
      <c r="O246" s="99"/>
      <c r="P246" s="100"/>
      <c r="Q246" s="95"/>
      <c r="R246" s="96"/>
      <c r="S246" s="96"/>
      <c r="T246" s="97"/>
    </row>
    <row r="247" spans="1:26" ht="20.25" customHeight="1" x14ac:dyDescent="0.2">
      <c r="A247" s="81" t="s">
        <v>139</v>
      </c>
      <c r="B247" s="82"/>
      <c r="C247" s="82"/>
      <c r="D247" s="82"/>
      <c r="E247" s="82"/>
      <c r="F247" s="82"/>
      <c r="G247" s="82"/>
      <c r="H247" s="82"/>
      <c r="I247" s="82"/>
      <c r="J247" s="83"/>
      <c r="K247" s="87">
        <f>T244/SUM(T47,T59,T70,T82,T93,T104)</f>
        <v>0.61538461538461542</v>
      </c>
      <c r="L247" s="88"/>
      <c r="M247" s="88"/>
      <c r="N247" s="88"/>
      <c r="O247" s="88"/>
      <c r="P247" s="88"/>
      <c r="Q247" s="88"/>
      <c r="R247" s="88"/>
      <c r="S247" s="88"/>
      <c r="T247" s="89"/>
    </row>
    <row r="248" spans="1:26" s="56" customFormat="1" ht="21" customHeight="1" x14ac:dyDescent="0.2">
      <c r="A248" s="84" t="s">
        <v>143</v>
      </c>
      <c r="B248" s="85"/>
      <c r="C248" s="85"/>
      <c r="D248" s="85"/>
      <c r="E248" s="85"/>
      <c r="F248" s="85"/>
      <c r="G248" s="85"/>
      <c r="H248" s="85"/>
      <c r="I248" s="85"/>
      <c r="J248" s="86"/>
      <c r="K248" s="87">
        <f>K246/(SUM(N47,N59,N70,N82,N93)*14+N104*12)</f>
        <v>0.63561924257932445</v>
      </c>
      <c r="L248" s="88"/>
      <c r="M248" s="88"/>
      <c r="N248" s="88"/>
      <c r="O248" s="88"/>
      <c r="P248" s="88"/>
      <c r="Q248" s="88"/>
      <c r="R248" s="88"/>
      <c r="S248" s="88"/>
      <c r="T248" s="89"/>
    </row>
    <row r="249" spans="1:26" ht="15" customHeight="1" x14ac:dyDescent="0.2"/>
    <row r="250" spans="1:26" ht="22.5" customHeight="1" x14ac:dyDescent="0.2">
      <c r="A250" s="107" t="s">
        <v>75</v>
      </c>
      <c r="B250" s="91"/>
      <c r="C250" s="91"/>
      <c r="D250" s="91"/>
      <c r="E250" s="91"/>
      <c r="F250" s="91"/>
      <c r="G250" s="91"/>
      <c r="H250" s="91"/>
      <c r="I250" s="91"/>
      <c r="J250" s="91"/>
      <c r="K250" s="91"/>
      <c r="L250" s="91"/>
      <c r="M250" s="91"/>
      <c r="N250" s="91"/>
      <c r="O250" s="91"/>
      <c r="P250" s="91"/>
      <c r="Q250" s="91"/>
      <c r="R250" s="91"/>
      <c r="S250" s="91"/>
      <c r="T250" s="91"/>
    </row>
    <row r="251" spans="1:26" ht="25.5" customHeight="1" x14ac:dyDescent="0.2">
      <c r="A251" s="107" t="s">
        <v>30</v>
      </c>
      <c r="B251" s="107" t="s">
        <v>29</v>
      </c>
      <c r="C251" s="107"/>
      <c r="D251" s="107"/>
      <c r="E251" s="107"/>
      <c r="F251" s="107"/>
      <c r="G251" s="107"/>
      <c r="H251" s="107"/>
      <c r="I251" s="107"/>
      <c r="J251" s="90" t="s">
        <v>43</v>
      </c>
      <c r="K251" s="90" t="s">
        <v>27</v>
      </c>
      <c r="L251" s="90"/>
      <c r="M251" s="90"/>
      <c r="N251" s="90" t="s">
        <v>44</v>
      </c>
      <c r="O251" s="90"/>
      <c r="P251" s="90"/>
      <c r="Q251" s="90" t="s">
        <v>26</v>
      </c>
      <c r="R251" s="90"/>
      <c r="S251" s="90"/>
      <c r="T251" s="90" t="s">
        <v>25</v>
      </c>
    </row>
    <row r="252" spans="1:26" ht="18" customHeight="1" x14ac:dyDescent="0.2">
      <c r="A252" s="107"/>
      <c r="B252" s="107"/>
      <c r="C252" s="107"/>
      <c r="D252" s="107"/>
      <c r="E252" s="107"/>
      <c r="F252" s="107"/>
      <c r="G252" s="107"/>
      <c r="H252" s="107"/>
      <c r="I252" s="107"/>
      <c r="J252" s="90"/>
      <c r="K252" s="26" t="s">
        <v>31</v>
      </c>
      <c r="L252" s="26" t="s">
        <v>32</v>
      </c>
      <c r="M252" s="26" t="s">
        <v>33</v>
      </c>
      <c r="N252" s="26" t="s">
        <v>37</v>
      </c>
      <c r="O252" s="26" t="s">
        <v>8</v>
      </c>
      <c r="P252" s="26" t="s">
        <v>34</v>
      </c>
      <c r="Q252" s="26" t="s">
        <v>35</v>
      </c>
      <c r="R252" s="26" t="s">
        <v>31</v>
      </c>
      <c r="S252" s="26" t="s">
        <v>36</v>
      </c>
      <c r="T252" s="90"/>
    </row>
    <row r="253" spans="1:26" ht="19.5" customHeight="1" x14ac:dyDescent="0.2">
      <c r="A253" s="104" t="s">
        <v>62</v>
      </c>
      <c r="B253" s="105"/>
      <c r="C253" s="105"/>
      <c r="D253" s="105"/>
      <c r="E253" s="105"/>
      <c r="F253" s="105"/>
      <c r="G253" s="105"/>
      <c r="H253" s="105"/>
      <c r="I253" s="105"/>
      <c r="J253" s="105"/>
      <c r="K253" s="105"/>
      <c r="L253" s="105"/>
      <c r="M253" s="105"/>
      <c r="N253" s="105"/>
      <c r="O253" s="105"/>
      <c r="P253" s="105"/>
      <c r="Q253" s="105"/>
      <c r="R253" s="105"/>
      <c r="S253" s="105"/>
      <c r="T253" s="106"/>
    </row>
    <row r="254" spans="1:26" x14ac:dyDescent="0.2">
      <c r="A254" s="29" t="str">
        <f>IF(ISNA(INDEX($A$37:$T$185,MATCH($B254,$B$37:$B$185,0),1)),"",INDEX($A$37:$T$185,MATCH($B254,$B$37:$B$185,0),1))</f>
        <v>LLLU0011</v>
      </c>
      <c r="B254" s="117" t="s">
        <v>160</v>
      </c>
      <c r="C254" s="117"/>
      <c r="D254" s="117"/>
      <c r="E254" s="117"/>
      <c r="F254" s="117"/>
      <c r="G254" s="117"/>
      <c r="H254" s="117"/>
      <c r="I254" s="117"/>
      <c r="J254" s="17">
        <f>IF(ISNA(INDEX($A$37:$T$185,MATCH($B254,$B$37:$B$185,0),10)),"",INDEX($A$37:$T$185,MATCH($B254,$B$37:$B$185,0),10))</f>
        <v>3</v>
      </c>
      <c r="K254" s="17">
        <f>IF(ISNA(INDEX($A$37:$T$185,MATCH($B254,$B$37:$B$185,0),11)),"",INDEX($A$37:$T$185,MATCH($B254,$B$37:$B$185,0),11))</f>
        <v>0</v>
      </c>
      <c r="L254" s="17">
        <f>IF(ISNA(INDEX($A$37:$T$185,MATCH($B254,$B$37:$B$185,0),12)),"",INDEX($A$37:$T$185,MATCH($B254,$B$37:$B$185,0),12))</f>
        <v>2</v>
      </c>
      <c r="M254" s="17">
        <f>IF(ISNA(INDEX($A$37:$T$185,MATCH($B254,$B$37:$B$185,0),13)),"",INDEX($A$37:$T$185,MATCH($B254,$B$37:$B$185,0),13))</f>
        <v>0</v>
      </c>
      <c r="N254" s="17">
        <f>IF(ISNA(INDEX($A$37:$T$185,MATCH($B254,$B$37:$B$185,0),14)),"",INDEX($A$37:$T$185,MATCH($B254,$B$37:$B$185,0),14))</f>
        <v>2</v>
      </c>
      <c r="O254" s="17">
        <f>IF(ISNA(INDEX($A$37:$T$185,MATCH($B254,$B$37:$B$185,0),15)),"",INDEX($A$37:$T$185,MATCH($B254,$B$37:$B$185,0),15))</f>
        <v>3</v>
      </c>
      <c r="P254" s="17">
        <f>IF(ISNA(INDEX($A$37:$T$185,MATCH($B254,$B$37:$B$185,0),16)),"",INDEX($A$37:$T$185,MATCH($B254,$B$37:$B$185,0),16))</f>
        <v>5</v>
      </c>
      <c r="Q254" s="25">
        <f>IF(ISNA(INDEX($A$37:$T$185,MATCH($B254,$B$37:$B$185,0),17)),"",INDEX($A$37:$T$185,MATCH($B254,$B$37:$B$185,0),17))</f>
        <v>0</v>
      </c>
      <c r="R254" s="25" t="str">
        <f>IF(ISNA(INDEX($A$37:$T$185,MATCH($B254,$B$37:$B$185,0),18)),"",INDEX($A$37:$T$185,MATCH($B254,$B$37:$B$185,0),18))</f>
        <v>C</v>
      </c>
      <c r="S254" s="25">
        <f>IF(ISNA(INDEX($A$37:$T$185,MATCH($B254,$B$37:$B$185,0),19)),"",INDEX($A$37:$T$185,MATCH($B254,$B$37:$B$185,0),19))</f>
        <v>0</v>
      </c>
      <c r="T254" s="25" t="str">
        <f>IF(ISNA(INDEX($A$37:$T$185,MATCH($B254,$B$37:$B$185,0),20)),"",INDEX($A$37:$T$185,MATCH($B254,$B$37:$B$185,0),20))</f>
        <v>DC</v>
      </c>
      <c r="U254" s="121" t="s">
        <v>131</v>
      </c>
      <c r="V254" s="122"/>
      <c r="W254" s="122"/>
      <c r="X254" s="122"/>
      <c r="Y254" s="122"/>
      <c r="Z254" s="122"/>
    </row>
    <row r="255" spans="1:26" x14ac:dyDescent="0.2">
      <c r="A255" s="29" t="str">
        <f>IF(ISNA(INDEX($A$37:$T$185,MATCH($B255,$B$37:$B$185,0),1)),"",INDEX($A$37:$T$185,MATCH($B255,$B$37:$B$185,0),1))</f>
        <v>LLLU0012</v>
      </c>
      <c r="B255" s="117" t="s">
        <v>172</v>
      </c>
      <c r="C255" s="117"/>
      <c r="D255" s="117"/>
      <c r="E255" s="117"/>
      <c r="F255" s="117"/>
      <c r="G255" s="117"/>
      <c r="H255" s="117"/>
      <c r="I255" s="117"/>
      <c r="J255" s="17">
        <f>IF(ISNA(INDEX($A$37:$T$185,MATCH($B255,$B$37:$B$185,0),10)),"",INDEX($A$37:$T$185,MATCH($B255,$B$37:$B$185,0),10))</f>
        <v>3</v>
      </c>
      <c r="K255" s="17">
        <f>IF(ISNA(INDEX($A$37:$T$185,MATCH($B255,$B$37:$B$185,0),11)),"",INDEX($A$37:$T$185,MATCH($B255,$B$37:$B$185,0),11))</f>
        <v>0</v>
      </c>
      <c r="L255" s="17">
        <f>IF(ISNA(INDEX($A$37:$T$185,MATCH($B255,$B$37:$B$185,0),12)),"",INDEX($A$37:$T$185,MATCH($B255,$B$37:$B$185,0),12))</f>
        <v>2</v>
      </c>
      <c r="M255" s="17">
        <f>IF(ISNA(INDEX($A$37:$T$185,MATCH($B255,$B$37:$B$185,0),13)),"",INDEX($A$37:$T$185,MATCH($B255,$B$37:$B$185,0),13))</f>
        <v>0</v>
      </c>
      <c r="N255" s="17">
        <f>IF(ISNA(INDEX($A$37:$T$185,MATCH($B255,$B$37:$B$185,0),14)),"",INDEX($A$37:$T$185,MATCH($B255,$B$37:$B$185,0),14))</f>
        <v>2</v>
      </c>
      <c r="O255" s="17">
        <f>IF(ISNA(INDEX($A$37:$T$185,MATCH($B255,$B$37:$B$185,0),15)),"",INDEX($A$37:$T$185,MATCH($B255,$B$37:$B$185,0),15))</f>
        <v>3</v>
      </c>
      <c r="P255" s="17">
        <f>IF(ISNA(INDEX($A$37:$T$185,MATCH($B255,$B$37:$B$185,0),16)),"",INDEX($A$37:$T$185,MATCH($B255,$B$37:$B$185,0),16))</f>
        <v>5</v>
      </c>
      <c r="Q255" s="25">
        <f>IF(ISNA(INDEX($A$37:$T$185,MATCH($B255,$B$37:$B$185,0),17)),"",INDEX($A$37:$T$185,MATCH($B255,$B$37:$B$185,0),17))</f>
        <v>0</v>
      </c>
      <c r="R255" s="25" t="str">
        <f>IF(ISNA(INDEX($A$37:$T$185,MATCH($B255,$B$37:$B$185,0),18)),"",INDEX($A$37:$T$185,MATCH($B255,$B$37:$B$185,0),18))</f>
        <v>C</v>
      </c>
      <c r="S255" s="25">
        <f>IF(ISNA(INDEX($A$37:$T$185,MATCH($B255,$B$37:$B$185,0),19)),"",INDEX($A$37:$T$185,MATCH($B255,$B$37:$B$185,0),19))</f>
        <v>0</v>
      </c>
      <c r="T255" s="25" t="str">
        <f>IF(ISNA(INDEX($A$37:$T$185,MATCH($B255,$B$37:$B$185,0),20)),"",INDEX($A$37:$T$185,MATCH($B255,$B$37:$B$185,0),20))</f>
        <v>DC</v>
      </c>
      <c r="U255" s="121"/>
      <c r="V255" s="122"/>
      <c r="W255" s="122"/>
      <c r="X255" s="122"/>
      <c r="Y255" s="122"/>
      <c r="Z255" s="122"/>
    </row>
    <row r="256" spans="1:26" x14ac:dyDescent="0.2">
      <c r="A256" s="29" t="str">
        <f>IF(ISNA(INDEX($A$37:$T$185,MATCH($B256,$B$37:$B$185,0),1)),"",INDEX($A$37:$T$185,MATCH($B256,$B$37:$B$185,0),1))</f>
        <v>ULR4303</v>
      </c>
      <c r="B256" s="117" t="s">
        <v>179</v>
      </c>
      <c r="C256" s="117"/>
      <c r="D256" s="117"/>
      <c r="E256" s="117"/>
      <c r="F256" s="117"/>
      <c r="G256" s="117"/>
      <c r="H256" s="117"/>
      <c r="I256" s="117"/>
      <c r="J256" s="17">
        <f>IF(ISNA(INDEX($A$37:$T$185,MATCH($B256,$B$37:$B$185,0),10)),"",INDEX($A$37:$T$185,MATCH($B256,$B$37:$B$185,0),10))</f>
        <v>5</v>
      </c>
      <c r="K256" s="17">
        <f>IF(ISNA(INDEX($A$37:$T$185,MATCH($B256,$B$37:$B$185,0),11)),"",INDEX($A$37:$T$185,MATCH($B256,$B$37:$B$185,0),11))</f>
        <v>2</v>
      </c>
      <c r="L256" s="17">
        <f>IF(ISNA(INDEX($A$37:$T$185,MATCH($B256,$B$37:$B$185,0),12)),"",INDEX($A$37:$T$185,MATCH($B256,$B$37:$B$185,0),12))</f>
        <v>2</v>
      </c>
      <c r="M256" s="17">
        <f>IF(ISNA(INDEX($A$37:$T$185,MATCH($B256,$B$37:$B$185,0),13)),"",INDEX($A$37:$T$185,MATCH($B256,$B$37:$B$185,0),13))</f>
        <v>0</v>
      </c>
      <c r="N256" s="17">
        <f>IF(ISNA(INDEX($A$37:$T$185,MATCH($B256,$B$37:$B$185,0),14)),"",INDEX($A$37:$T$185,MATCH($B256,$B$37:$B$185,0),14))</f>
        <v>4</v>
      </c>
      <c r="O256" s="17">
        <f>IF(ISNA(INDEX($A$37:$T$185,MATCH($B256,$B$37:$B$185,0),15)),"",INDEX($A$37:$T$185,MATCH($B256,$B$37:$B$185,0),15))</f>
        <v>5</v>
      </c>
      <c r="P256" s="17">
        <f>IF(ISNA(INDEX($A$37:$T$185,MATCH($B256,$B$37:$B$185,0),16)),"",INDEX($A$37:$T$185,MATCH($B256,$B$37:$B$185,0),16))</f>
        <v>9</v>
      </c>
      <c r="Q256" s="25" t="str">
        <f>IF(ISNA(INDEX($A$37:$T$185,MATCH($B256,$B$37:$B$185,0),17)),"",INDEX($A$37:$T$185,MATCH($B256,$B$37:$B$185,0),17))</f>
        <v>E</v>
      </c>
      <c r="R256" s="25">
        <f>IF(ISNA(INDEX($A$37:$T$185,MATCH($B256,$B$37:$B$185,0),18)),"",INDEX($A$37:$T$185,MATCH($B256,$B$37:$B$185,0),18))</f>
        <v>0</v>
      </c>
      <c r="S256" s="25">
        <f>IF(ISNA(INDEX($A$37:$T$185,MATCH($B256,$B$37:$B$185,0),19)),"",INDEX($A$37:$T$185,MATCH($B256,$B$37:$B$185,0),19))</f>
        <v>0</v>
      </c>
      <c r="T256" s="25" t="str">
        <f>IF(ISNA(INDEX($A$37:$T$185,MATCH($B256,$B$37:$B$185,0),20)),"",INDEX($A$37:$T$185,MATCH($B256,$B$37:$B$185,0),20))</f>
        <v>DC</v>
      </c>
      <c r="U256" s="121"/>
      <c r="V256" s="122"/>
      <c r="W256" s="122"/>
      <c r="X256" s="122"/>
      <c r="Y256" s="122"/>
      <c r="Z256" s="122"/>
    </row>
    <row r="257" spans="1:29" x14ac:dyDescent="0.2">
      <c r="A257" s="29" t="str">
        <f>IF(ISNA(INDEX($A$37:$T$185,MATCH($B257,$B$37:$B$185,0),1)),"",INDEX($A$37:$T$185,MATCH($B257,$B$37:$B$185,0),1))</f>
        <v>YLU0011</v>
      </c>
      <c r="B257" s="117" t="s">
        <v>79</v>
      </c>
      <c r="C257" s="117"/>
      <c r="D257" s="117"/>
      <c r="E257" s="117"/>
      <c r="F257" s="117"/>
      <c r="G257" s="117"/>
      <c r="H257" s="117"/>
      <c r="I257" s="117"/>
      <c r="J257" s="17">
        <f>IF(ISNA(INDEX($A$37:$T$185,MATCH($B257,$B$37:$B$185,0),10)),"",INDEX($A$37:$T$185,MATCH($B257,$B$37:$B$185,0),10))</f>
        <v>2</v>
      </c>
      <c r="K257" s="17">
        <f>IF(ISNA(INDEX($A$37:$T$185,MATCH($B257,$B$37:$B$185,0),11)),"",INDEX($A$37:$T$185,MATCH($B257,$B$37:$B$185,0),11))</f>
        <v>0</v>
      </c>
      <c r="L257" s="17">
        <f>IF(ISNA(INDEX($A$37:$T$185,MATCH($B257,$B$37:$B$185,0),12)),"",INDEX($A$37:$T$185,MATCH($B257,$B$37:$B$185,0),12))</f>
        <v>2</v>
      </c>
      <c r="M257" s="17">
        <f>IF(ISNA(INDEX($A$37:$T$185,MATCH($B257,$B$37:$B$185,0),13)),"",INDEX($A$37:$T$185,MATCH($B257,$B$37:$B$185,0),13))</f>
        <v>0</v>
      </c>
      <c r="N257" s="17">
        <f>IF(ISNA(INDEX($A$37:$T$185,MATCH($B257,$B$37:$B$185,0),14)),"",INDEX($A$37:$T$185,MATCH($B257,$B$37:$B$185,0),14))</f>
        <v>2</v>
      </c>
      <c r="O257" s="17">
        <f>IF(ISNA(INDEX($A$37:$T$185,MATCH($B257,$B$37:$B$185,0),15)),"",INDEX($A$37:$T$185,MATCH($B257,$B$37:$B$185,0),15))</f>
        <v>2</v>
      </c>
      <c r="P257" s="17">
        <f>IF(ISNA(INDEX($A$37:$T$185,MATCH($B257,$B$37:$B$185,0),16)),"",INDEX($A$37:$T$185,MATCH($B257,$B$37:$B$185,0),16))</f>
        <v>4</v>
      </c>
      <c r="Q257" s="25">
        <f>IF(ISNA(INDEX($A$37:$T$185,MATCH($B257,$B$37:$B$185,0),17)),"",INDEX($A$37:$T$185,MATCH($B257,$B$37:$B$185,0),17))</f>
        <v>0</v>
      </c>
      <c r="R257" s="25">
        <f>IF(ISNA(INDEX($A$37:$T$185,MATCH($B257,$B$37:$B$185,0),18)),"",INDEX($A$37:$T$185,MATCH($B257,$B$37:$B$185,0),18))</f>
        <v>0</v>
      </c>
      <c r="S257" s="25" t="str">
        <f>IF(ISNA(INDEX($A$37:$T$185,MATCH($B257,$B$37:$B$185,0),19)),"",INDEX($A$37:$T$185,MATCH($B257,$B$37:$B$185,0),19))</f>
        <v>VP</v>
      </c>
      <c r="T257" s="25" t="str">
        <f>IF(ISNA(INDEX($A$37:$T$185,MATCH($B257,$B$37:$B$185,0),20)),"",INDEX($A$37:$T$185,MATCH($B257,$B$37:$B$185,0),20))</f>
        <v>DC</v>
      </c>
      <c r="U257" s="121"/>
      <c r="V257" s="122"/>
      <c r="W257" s="122"/>
      <c r="X257" s="122"/>
      <c r="Y257" s="122"/>
      <c r="Z257" s="122"/>
    </row>
    <row r="258" spans="1:29" x14ac:dyDescent="0.2">
      <c r="A258" s="29" t="str">
        <f>IF(ISNA(INDEX($A$37:$T$185,MATCH($B258,$B$37:$B$185,0),1)),"",INDEX($A$37:$T$185,MATCH($B258,$B$37:$B$185,0),1))</f>
        <v>YLU0012</v>
      </c>
      <c r="B258" s="117" t="s">
        <v>80</v>
      </c>
      <c r="C258" s="117"/>
      <c r="D258" s="117"/>
      <c r="E258" s="117"/>
      <c r="F258" s="117"/>
      <c r="G258" s="117"/>
      <c r="H258" s="117"/>
      <c r="I258" s="117"/>
      <c r="J258" s="17">
        <f>IF(ISNA(INDEX($A$37:$T$185,MATCH($B258,$B$37:$B$185,0),10)),"",INDEX($A$37:$T$185,MATCH($B258,$B$37:$B$185,0),10))</f>
        <v>2</v>
      </c>
      <c r="K258" s="17">
        <f>IF(ISNA(INDEX($A$37:$T$185,MATCH($B258,$B$37:$B$185,0),11)),"",INDEX($A$37:$T$185,MATCH($B258,$B$37:$B$185,0),11))</f>
        <v>0</v>
      </c>
      <c r="L258" s="17">
        <f>IF(ISNA(INDEX($A$37:$T$185,MATCH($B258,$B$37:$B$185,0),12)),"",INDEX($A$37:$T$185,MATCH($B258,$B$37:$B$185,0),12))</f>
        <v>2</v>
      </c>
      <c r="M258" s="17">
        <f>IF(ISNA(INDEX($A$37:$T$185,MATCH($B258,$B$37:$B$185,0),13)),"",INDEX($A$37:$T$185,MATCH($B258,$B$37:$B$185,0),13))</f>
        <v>0</v>
      </c>
      <c r="N258" s="17">
        <f>IF(ISNA(INDEX($A$37:$T$185,MATCH($B258,$B$37:$B$185,0),14)),"",INDEX($A$37:$T$185,MATCH($B258,$B$37:$B$185,0),14))</f>
        <v>2</v>
      </c>
      <c r="O258" s="17">
        <f>IF(ISNA(INDEX($A$37:$T$185,MATCH($B258,$B$37:$B$185,0),15)),"",INDEX($A$37:$T$185,MATCH($B258,$B$37:$B$185,0),15))</f>
        <v>2</v>
      </c>
      <c r="P258" s="17">
        <f>IF(ISNA(INDEX($A$37:$T$185,MATCH($B258,$B$37:$B$185,0),16)),"",INDEX($A$37:$T$185,MATCH($B258,$B$37:$B$185,0),16))</f>
        <v>4</v>
      </c>
      <c r="Q258" s="25">
        <f>IF(ISNA(INDEX($A$37:$T$185,MATCH($B258,$B$37:$B$185,0),17)),"",INDEX($A$37:$T$185,MATCH($B258,$B$37:$B$185,0),17))</f>
        <v>0</v>
      </c>
      <c r="R258" s="25">
        <f>IF(ISNA(INDEX($A$37:$T$185,MATCH($B258,$B$37:$B$185,0),18)),"",INDEX($A$37:$T$185,MATCH($B258,$B$37:$B$185,0),18))</f>
        <v>0</v>
      </c>
      <c r="S258" s="25" t="str">
        <f>IF(ISNA(INDEX($A$37:$T$185,MATCH($B258,$B$37:$B$185,0),19)),"",INDEX($A$37:$T$185,MATCH($B258,$B$37:$B$185,0),19))</f>
        <v>VP</v>
      </c>
      <c r="T258" s="25" t="str">
        <f>IF(ISNA(INDEX($A$37:$T$185,MATCH($B258,$B$37:$B$185,0),20)),"",INDEX($A$37:$T$185,MATCH($B258,$B$37:$B$185,0),20))</f>
        <v>DC</v>
      </c>
      <c r="U258" s="121"/>
      <c r="V258" s="122"/>
      <c r="W258" s="122"/>
      <c r="X258" s="122"/>
      <c r="Y258" s="122"/>
      <c r="Z258" s="122"/>
    </row>
    <row r="259" spans="1:29" x14ac:dyDescent="0.2">
      <c r="A259" s="18" t="s">
        <v>28</v>
      </c>
      <c r="B259" s="101"/>
      <c r="C259" s="102"/>
      <c r="D259" s="102"/>
      <c r="E259" s="102"/>
      <c r="F259" s="102"/>
      <c r="G259" s="102"/>
      <c r="H259" s="102"/>
      <c r="I259" s="103"/>
      <c r="J259" s="19">
        <f t="shared" ref="J259:P259" si="125">SUM(J254:J258)</f>
        <v>15</v>
      </c>
      <c r="K259" s="19">
        <f t="shared" si="125"/>
        <v>2</v>
      </c>
      <c r="L259" s="19">
        <f t="shared" si="125"/>
        <v>10</v>
      </c>
      <c r="M259" s="19">
        <f t="shared" si="125"/>
        <v>0</v>
      </c>
      <c r="N259" s="19">
        <f t="shared" si="125"/>
        <v>12</v>
      </c>
      <c r="O259" s="19">
        <f t="shared" si="125"/>
        <v>15</v>
      </c>
      <c r="P259" s="19">
        <f t="shared" si="125"/>
        <v>27</v>
      </c>
      <c r="Q259" s="18">
        <f>COUNTIF(Q254:Q258,"E")</f>
        <v>1</v>
      </c>
      <c r="R259" s="18">
        <f>COUNTIF(R254:R258,"C")</f>
        <v>2</v>
      </c>
      <c r="S259" s="18">
        <f>COUNTIF(S254:S258,"VP")</f>
        <v>2</v>
      </c>
      <c r="T259" s="47">
        <f>COUNTA(T254:T258)</f>
        <v>5</v>
      </c>
      <c r="U259" s="48"/>
      <c r="V259" s="48"/>
      <c r="W259" s="48"/>
      <c r="X259" s="48"/>
      <c r="Y259" s="48"/>
      <c r="Z259" s="48"/>
    </row>
    <row r="260" spans="1:29" ht="19.5" customHeight="1" x14ac:dyDescent="0.2">
      <c r="A260" s="104" t="s">
        <v>77</v>
      </c>
      <c r="B260" s="105"/>
      <c r="C260" s="105"/>
      <c r="D260" s="105"/>
      <c r="E260" s="105"/>
      <c r="F260" s="105"/>
      <c r="G260" s="105"/>
      <c r="H260" s="105"/>
      <c r="I260" s="105"/>
      <c r="J260" s="105"/>
      <c r="K260" s="105"/>
      <c r="L260" s="105"/>
      <c r="M260" s="105"/>
      <c r="N260" s="105"/>
      <c r="O260" s="105"/>
      <c r="P260" s="105"/>
      <c r="Q260" s="105"/>
      <c r="R260" s="105"/>
      <c r="S260" s="105"/>
      <c r="T260" s="106"/>
      <c r="U260" s="123" t="s">
        <v>127</v>
      </c>
      <c r="V260" s="124"/>
      <c r="W260" s="124"/>
      <c r="X260" s="124"/>
      <c r="Y260" s="124"/>
      <c r="Z260" s="124"/>
    </row>
    <row r="261" spans="1:29" x14ac:dyDescent="0.2">
      <c r="A261" s="29" t="str">
        <f>IF(ISNA(INDEX($A$37:$T$185,MATCH($B261,$B$37:$B$185,0),1)),"",INDEX($A$37:$T$185,MATCH($B261,$B$37:$B$185,0),1))</f>
        <v>ULR2205</v>
      </c>
      <c r="B261" s="117" t="s">
        <v>208</v>
      </c>
      <c r="C261" s="117"/>
      <c r="D261" s="117"/>
      <c r="E261" s="117"/>
      <c r="F261" s="117"/>
      <c r="G261" s="117"/>
      <c r="H261" s="117"/>
      <c r="I261" s="117"/>
      <c r="J261" s="17">
        <f>IF(ISNA(INDEX($A$37:$T$185,MATCH($B261,$B$37:$B$185,0),10)),"",INDEX($A$37:$T$185,MATCH($B261,$B$37:$B$185,0),10))</f>
        <v>4</v>
      </c>
      <c r="K261" s="17">
        <f>IF(ISNA(INDEX($A$37:$T$185,MATCH($B261,$B$37:$B$185,0),11)),"",INDEX($A$37:$T$185,MATCH($B261,$B$37:$B$185,0),11))</f>
        <v>2</v>
      </c>
      <c r="L261" s="17">
        <f>IF(ISNA(INDEX($A$37:$T$185,MATCH($B261,$B$37:$B$185,0),12)),"",INDEX($A$37:$T$185,MATCH($B261,$B$37:$B$185,0),12))</f>
        <v>2</v>
      </c>
      <c r="M261" s="17">
        <f>IF(ISNA(INDEX($A$37:$T$185,MATCH($B261,$B$37:$B$185,0),13)),"",INDEX($A$37:$T$185,MATCH($B261,$B$37:$B$185,0),13))</f>
        <v>0</v>
      </c>
      <c r="N261" s="17">
        <f>IF(ISNA(INDEX($A$37:$T$185,MATCH($B261,$B$37:$B$185,0),14)),"",INDEX($A$37:$T$185,MATCH($B261,$B$37:$B$185,0),14))</f>
        <v>4</v>
      </c>
      <c r="O261" s="17">
        <f>IF(ISNA(INDEX($A$37:$T$185,MATCH($B261,$B$37:$B$185,0),15)),"",INDEX($A$37:$T$185,MATCH($B261,$B$37:$B$185,0),15))</f>
        <v>4</v>
      </c>
      <c r="P261" s="17">
        <f>IF(ISNA(INDEX($A$37:$T$185,MATCH($B261,$B$37:$B$185,0),16)),"",INDEX($A$37:$T$185,MATCH($B261,$B$37:$B$185,0),16))</f>
        <v>8</v>
      </c>
      <c r="Q261" s="25" t="str">
        <f>IF(ISNA(INDEX($A$37:$T$185,MATCH($B261,$B$37:$B$185,0),17)),"",INDEX($A$37:$T$185,MATCH($B261,$B$37:$B$185,0),17))</f>
        <v>E</v>
      </c>
      <c r="R261" s="25">
        <f>IF(ISNA(INDEX($A$37:$T$185,MATCH($B261,$B$37:$B$185,0),18)),"",INDEX($A$37:$T$185,MATCH($B261,$B$37:$B$185,0),18))</f>
        <v>0</v>
      </c>
      <c r="S261" s="25">
        <f>IF(ISNA(INDEX($A$37:$T$185,MATCH($B261,$B$37:$B$185,0),19)),"",INDEX($A$37:$T$185,MATCH($B261,$B$37:$B$185,0),19))</f>
        <v>0</v>
      </c>
      <c r="T261" s="25" t="str">
        <f>IF(ISNA(INDEX($A$37:$T$185,MATCH($B261,$B$37:$B$185,0),20)),"",INDEX($A$37:$T$185,MATCH($B261,$B$37:$B$185,0),20))</f>
        <v>DC</v>
      </c>
      <c r="U261" s="123"/>
      <c r="V261" s="124"/>
      <c r="W261" s="124"/>
      <c r="X261" s="124"/>
      <c r="Y261" s="124"/>
      <c r="Z261" s="124"/>
    </row>
    <row r="262" spans="1:29" x14ac:dyDescent="0.2">
      <c r="A262" s="18" t="s">
        <v>28</v>
      </c>
      <c r="B262" s="107"/>
      <c r="C262" s="107"/>
      <c r="D262" s="107"/>
      <c r="E262" s="107"/>
      <c r="F262" s="107"/>
      <c r="G262" s="107"/>
      <c r="H262" s="107"/>
      <c r="I262" s="107"/>
      <c r="J262" s="19">
        <f t="shared" ref="J262:P262" si="126">SUM(J261:J261)</f>
        <v>4</v>
      </c>
      <c r="K262" s="19">
        <f t="shared" si="126"/>
        <v>2</v>
      </c>
      <c r="L262" s="19">
        <f t="shared" si="126"/>
        <v>2</v>
      </c>
      <c r="M262" s="19">
        <f t="shared" si="126"/>
        <v>0</v>
      </c>
      <c r="N262" s="19">
        <f t="shared" si="126"/>
        <v>4</v>
      </c>
      <c r="O262" s="19">
        <f t="shared" si="126"/>
        <v>4</v>
      </c>
      <c r="P262" s="19">
        <f t="shared" si="126"/>
        <v>8</v>
      </c>
      <c r="Q262" s="18">
        <f>COUNTIF(Q261:Q261,"E")</f>
        <v>1</v>
      </c>
      <c r="R262" s="18">
        <f>COUNTIF(R261:R261,"C")</f>
        <v>0</v>
      </c>
      <c r="S262" s="18">
        <f>COUNTIF(S261:S261,"VP")</f>
        <v>0</v>
      </c>
      <c r="T262" s="47">
        <f>COUNTA(T261:T261)</f>
        <v>1</v>
      </c>
    </row>
    <row r="263" spans="1:29" ht="33" customHeight="1" x14ac:dyDescent="0.2">
      <c r="A263" s="108" t="s">
        <v>141</v>
      </c>
      <c r="B263" s="109"/>
      <c r="C263" s="109"/>
      <c r="D263" s="109"/>
      <c r="E263" s="109"/>
      <c r="F263" s="109"/>
      <c r="G263" s="109"/>
      <c r="H263" s="109"/>
      <c r="I263" s="110"/>
      <c r="J263" s="19">
        <f t="shared" ref="J263:T263" si="127">SUM(J259,J262)</f>
        <v>19</v>
      </c>
      <c r="K263" s="19">
        <f t="shared" si="127"/>
        <v>4</v>
      </c>
      <c r="L263" s="19">
        <f t="shared" si="127"/>
        <v>12</v>
      </c>
      <c r="M263" s="19">
        <f t="shared" si="127"/>
        <v>0</v>
      </c>
      <c r="N263" s="19">
        <f t="shared" si="127"/>
        <v>16</v>
      </c>
      <c r="O263" s="19">
        <f t="shared" si="127"/>
        <v>19</v>
      </c>
      <c r="P263" s="19">
        <f t="shared" si="127"/>
        <v>35</v>
      </c>
      <c r="Q263" s="19">
        <f t="shared" si="127"/>
        <v>2</v>
      </c>
      <c r="R263" s="19">
        <f t="shared" si="127"/>
        <v>2</v>
      </c>
      <c r="S263" s="19">
        <f t="shared" si="127"/>
        <v>2</v>
      </c>
      <c r="T263" s="57">
        <f t="shared" si="127"/>
        <v>6</v>
      </c>
    </row>
    <row r="264" spans="1:29" ht="18.75" customHeight="1" x14ac:dyDescent="0.2">
      <c r="A264" s="111" t="s">
        <v>53</v>
      </c>
      <c r="B264" s="112"/>
      <c r="C264" s="112"/>
      <c r="D264" s="112"/>
      <c r="E264" s="112"/>
      <c r="F264" s="112"/>
      <c r="G264" s="112"/>
      <c r="H264" s="112"/>
      <c r="I264" s="112"/>
      <c r="J264" s="113"/>
      <c r="K264" s="19">
        <f t="shared" ref="K264:P264" si="128">K259*14+K262*12</f>
        <v>52</v>
      </c>
      <c r="L264" s="19">
        <f t="shared" si="128"/>
        <v>164</v>
      </c>
      <c r="M264" s="19">
        <f t="shared" si="128"/>
        <v>0</v>
      </c>
      <c r="N264" s="19">
        <f t="shared" si="128"/>
        <v>216</v>
      </c>
      <c r="O264" s="19">
        <f t="shared" si="128"/>
        <v>258</v>
      </c>
      <c r="P264" s="19">
        <f t="shared" si="128"/>
        <v>474</v>
      </c>
      <c r="Q264" s="92"/>
      <c r="R264" s="93"/>
      <c r="S264" s="93"/>
      <c r="T264" s="94"/>
      <c r="U264" s="76"/>
      <c r="V264" s="76"/>
      <c r="W264" s="76"/>
      <c r="X264" s="76"/>
      <c r="Y264" s="76"/>
      <c r="Z264" s="76"/>
      <c r="AA264" s="76"/>
      <c r="AB264" s="77"/>
      <c r="AC264" s="75"/>
    </row>
    <row r="265" spans="1:29" ht="15" customHeight="1" x14ac:dyDescent="0.2">
      <c r="A265" s="114"/>
      <c r="B265" s="115"/>
      <c r="C265" s="115"/>
      <c r="D265" s="115"/>
      <c r="E265" s="115"/>
      <c r="F265" s="115"/>
      <c r="G265" s="115"/>
      <c r="H265" s="115"/>
      <c r="I265" s="115"/>
      <c r="J265" s="116"/>
      <c r="K265" s="98">
        <f>SUM(K264:M264)</f>
        <v>216</v>
      </c>
      <c r="L265" s="99"/>
      <c r="M265" s="100"/>
      <c r="N265" s="98">
        <f>SUM(N264:O264)</f>
        <v>474</v>
      </c>
      <c r="O265" s="99"/>
      <c r="P265" s="100"/>
      <c r="Q265" s="95"/>
      <c r="R265" s="96"/>
      <c r="S265" s="96"/>
      <c r="T265" s="97"/>
    </row>
    <row r="266" spans="1:29" ht="17.25" customHeight="1" x14ac:dyDescent="0.2">
      <c r="A266" s="81" t="s">
        <v>139</v>
      </c>
      <c r="B266" s="82"/>
      <c r="C266" s="82"/>
      <c r="D266" s="82"/>
      <c r="E266" s="82"/>
      <c r="F266" s="82"/>
      <c r="G266" s="82"/>
      <c r="H266" s="82"/>
      <c r="I266" s="82"/>
      <c r="J266" s="83"/>
      <c r="K266" s="87">
        <f>T263/SUM(T47,T59,T70,T82,T93,T104)</f>
        <v>0.15384615384615385</v>
      </c>
      <c r="L266" s="88"/>
      <c r="M266" s="88"/>
      <c r="N266" s="88"/>
      <c r="O266" s="88"/>
      <c r="P266" s="88"/>
      <c r="Q266" s="88"/>
      <c r="R266" s="88"/>
      <c r="S266" s="88"/>
      <c r="T266" s="89"/>
    </row>
    <row r="267" spans="1:29" ht="17.25" customHeight="1" x14ac:dyDescent="0.2">
      <c r="A267" s="84" t="s">
        <v>143</v>
      </c>
      <c r="B267" s="85"/>
      <c r="C267" s="85"/>
      <c r="D267" s="85"/>
      <c r="E267" s="85"/>
      <c r="F267" s="85"/>
      <c r="G267" s="85"/>
      <c r="H267" s="85"/>
      <c r="I267" s="85"/>
      <c r="J267" s="86"/>
      <c r="K267" s="87">
        <f>K265/(SUM(N47,N59,N70,N82,N93)*14+N104*12)</f>
        <v>0.1105424769703173</v>
      </c>
      <c r="L267" s="88"/>
      <c r="M267" s="88"/>
      <c r="N267" s="88"/>
      <c r="O267" s="88"/>
      <c r="P267" s="88"/>
      <c r="Q267" s="88"/>
      <c r="R267" s="88"/>
      <c r="S267" s="88"/>
      <c r="T267" s="89"/>
      <c r="U267" s="79"/>
    </row>
    <row r="269" spans="1:29" ht="35.25" hidden="1" customHeight="1" x14ac:dyDescent="0.2">
      <c r="A269" s="90" t="s">
        <v>124</v>
      </c>
      <c r="B269" s="91"/>
      <c r="C269" s="91"/>
      <c r="D269" s="91"/>
      <c r="E269" s="91"/>
      <c r="F269" s="91"/>
      <c r="G269" s="91"/>
      <c r="H269" s="91"/>
      <c r="I269" s="91"/>
      <c r="J269" s="91"/>
      <c r="K269" s="91"/>
      <c r="L269" s="91"/>
      <c r="M269" s="91"/>
      <c r="N269" s="91"/>
      <c r="O269" s="91"/>
      <c r="P269" s="91"/>
      <c r="Q269" s="91"/>
      <c r="R269" s="91"/>
      <c r="S269" s="91"/>
      <c r="T269" s="91"/>
    </row>
    <row r="270" spans="1:29" ht="27" hidden="1" customHeight="1" x14ac:dyDescent="0.2">
      <c r="A270" s="203" t="s">
        <v>30</v>
      </c>
      <c r="B270" s="107" t="s">
        <v>29</v>
      </c>
      <c r="C270" s="107"/>
      <c r="D270" s="107"/>
      <c r="E270" s="107"/>
      <c r="F270" s="107"/>
      <c r="G270" s="107"/>
      <c r="H270" s="107"/>
      <c r="I270" s="107"/>
      <c r="J270" s="90" t="s">
        <v>43</v>
      </c>
      <c r="K270" s="90" t="s">
        <v>27</v>
      </c>
      <c r="L270" s="90"/>
      <c r="M270" s="90"/>
      <c r="N270" s="90" t="s">
        <v>44</v>
      </c>
      <c r="O270" s="90"/>
      <c r="P270" s="90"/>
      <c r="Q270" s="90" t="s">
        <v>26</v>
      </c>
      <c r="R270" s="90"/>
      <c r="S270" s="90"/>
      <c r="T270" s="90" t="s">
        <v>25</v>
      </c>
      <c r="U270" s="126" t="s">
        <v>125</v>
      </c>
      <c r="V270" s="137"/>
      <c r="W270" s="137"/>
      <c r="X270" s="137"/>
      <c r="Y270" s="137"/>
    </row>
    <row r="271" spans="1:29" ht="18" hidden="1" customHeight="1" x14ac:dyDescent="0.2">
      <c r="A271" s="204"/>
      <c r="B271" s="107"/>
      <c r="C271" s="107"/>
      <c r="D271" s="107"/>
      <c r="E271" s="107"/>
      <c r="F271" s="107"/>
      <c r="G271" s="107"/>
      <c r="H271" s="107"/>
      <c r="I271" s="107"/>
      <c r="J271" s="90"/>
      <c r="K271" s="26" t="s">
        <v>31</v>
      </c>
      <c r="L271" s="26" t="s">
        <v>32</v>
      </c>
      <c r="M271" s="26" t="s">
        <v>33</v>
      </c>
      <c r="N271" s="26" t="s">
        <v>37</v>
      </c>
      <c r="O271" s="26" t="s">
        <v>8</v>
      </c>
      <c r="P271" s="26" t="s">
        <v>34</v>
      </c>
      <c r="Q271" s="26" t="s">
        <v>35</v>
      </c>
      <c r="R271" s="26" t="s">
        <v>31</v>
      </c>
      <c r="S271" s="26" t="s">
        <v>36</v>
      </c>
      <c r="T271" s="90"/>
      <c r="U271" s="126"/>
      <c r="V271" s="137"/>
      <c r="W271" s="137"/>
      <c r="X271" s="137"/>
      <c r="Y271" s="137"/>
    </row>
    <row r="272" spans="1:29" hidden="1" x14ac:dyDescent="0.2">
      <c r="A272" s="104" t="s">
        <v>62</v>
      </c>
      <c r="B272" s="105"/>
      <c r="C272" s="105"/>
      <c r="D272" s="105"/>
      <c r="E272" s="105"/>
      <c r="F272" s="105"/>
      <c r="G272" s="105"/>
      <c r="H272" s="105"/>
      <c r="I272" s="105"/>
      <c r="J272" s="105"/>
      <c r="K272" s="105"/>
      <c r="L272" s="105"/>
      <c r="M272" s="105"/>
      <c r="N272" s="105"/>
      <c r="O272" s="105"/>
      <c r="P272" s="105"/>
      <c r="Q272" s="105"/>
      <c r="R272" s="105"/>
      <c r="S272" s="105"/>
      <c r="T272" s="106"/>
    </row>
    <row r="273" spans="1:26" hidden="1" x14ac:dyDescent="0.2">
      <c r="A273" s="29" t="str">
        <f t="shared" ref="A273:A281" si="129">IF(ISNA(INDEX($A$37:$T$185,MATCH($B273,$B$37:$B$185,0),1)),"",INDEX($A$37:$T$185,MATCH($B273,$B$37:$B$185,0),1))</f>
        <v/>
      </c>
      <c r="B273" s="117" t="s">
        <v>109</v>
      </c>
      <c r="C273" s="117"/>
      <c r="D273" s="117"/>
      <c r="E273" s="117"/>
      <c r="F273" s="117"/>
      <c r="G273" s="117"/>
      <c r="H273" s="117"/>
      <c r="I273" s="117"/>
      <c r="J273" s="17" t="str">
        <f t="shared" ref="J273:J281" si="130">IF(ISNA(INDEX($A$37:$T$185,MATCH($B273,$B$37:$B$185,0),10)),"",INDEX($A$37:$T$185,MATCH($B273,$B$37:$B$185,0),10))</f>
        <v/>
      </c>
      <c r="K273" s="17" t="str">
        <f t="shared" ref="K273:K281" si="131">IF(ISNA(INDEX($A$37:$T$185,MATCH($B273,$B$37:$B$185,0),11)),"",INDEX($A$37:$T$185,MATCH($B273,$B$37:$B$185,0),11))</f>
        <v/>
      </c>
      <c r="L273" s="17" t="str">
        <f t="shared" ref="L273:L281" si="132">IF(ISNA(INDEX($A$37:$T$185,MATCH($B273,$B$37:$B$185,0),12)),"",INDEX($A$37:$T$185,MATCH($B273,$B$37:$B$185,0),12))</f>
        <v/>
      </c>
      <c r="M273" s="17" t="str">
        <f t="shared" ref="M273:M281" si="133">IF(ISNA(INDEX($A$37:$T$185,MATCH($B273,$B$37:$B$185,0),13)),"",INDEX($A$37:$T$185,MATCH($B273,$B$37:$B$185,0),13))</f>
        <v/>
      </c>
      <c r="N273" s="17" t="str">
        <f t="shared" ref="N273:N281" si="134">IF(ISNA(INDEX($A$37:$T$185,MATCH($B273,$B$37:$B$185,0),14)),"",INDEX($A$37:$T$185,MATCH($B273,$B$37:$B$185,0),14))</f>
        <v/>
      </c>
      <c r="O273" s="17" t="str">
        <f t="shared" ref="O273:O281" si="135">IF(ISNA(INDEX($A$37:$T$185,MATCH($B273,$B$37:$B$185,0),15)),"",INDEX($A$37:$T$185,MATCH($B273,$B$37:$B$185,0),15))</f>
        <v/>
      </c>
      <c r="P273" s="17" t="str">
        <f t="shared" ref="P273:P281" si="136">IF(ISNA(INDEX($A$37:$T$185,MATCH($B273,$B$37:$B$185,0),16)),"",INDEX($A$37:$T$185,MATCH($B273,$B$37:$B$185,0),16))</f>
        <v/>
      </c>
      <c r="Q273" s="25" t="str">
        <f t="shared" ref="Q273:Q281" si="137">IF(ISNA(INDEX($A$37:$T$185,MATCH($B273,$B$37:$B$185,0),17)),"",INDEX($A$37:$T$185,MATCH($B273,$B$37:$B$185,0),17))</f>
        <v/>
      </c>
      <c r="R273" s="25" t="str">
        <f t="shared" ref="R273:R281" si="138">IF(ISNA(INDEX($A$37:$T$185,MATCH($B273,$B$37:$B$185,0),18)),"",INDEX($A$37:$T$185,MATCH($B273,$B$37:$B$185,0),18))</f>
        <v/>
      </c>
      <c r="S273" s="25" t="str">
        <f t="shared" ref="S273:S281" si="139">IF(ISNA(INDEX($A$37:$T$185,MATCH($B273,$B$37:$B$185,0),19)),"",INDEX($A$37:$T$185,MATCH($B273,$B$37:$B$185,0),19))</f>
        <v/>
      </c>
      <c r="T273" s="25" t="str">
        <f t="shared" ref="T273:T281" si="140">IF(ISNA(INDEX($A$37:$T$185,MATCH($B273,$B$37:$B$185,0),20)),"",INDEX($A$37:$T$185,MATCH($B273,$B$37:$B$185,0),20))</f>
        <v/>
      </c>
    </row>
    <row r="274" spans="1:26" ht="12.75" hidden="1" customHeight="1" x14ac:dyDescent="0.2">
      <c r="A274" s="29" t="str">
        <f t="shared" si="129"/>
        <v/>
      </c>
      <c r="B274" s="117"/>
      <c r="C274" s="117"/>
      <c r="D274" s="117"/>
      <c r="E274" s="117"/>
      <c r="F274" s="117"/>
      <c r="G274" s="117"/>
      <c r="H274" s="117"/>
      <c r="I274" s="117"/>
      <c r="J274" s="17" t="str">
        <f t="shared" si="130"/>
        <v/>
      </c>
      <c r="K274" s="17" t="str">
        <f t="shared" si="131"/>
        <v/>
      </c>
      <c r="L274" s="17" t="str">
        <f t="shared" si="132"/>
        <v/>
      </c>
      <c r="M274" s="17" t="str">
        <f t="shared" si="133"/>
        <v/>
      </c>
      <c r="N274" s="17" t="str">
        <f t="shared" si="134"/>
        <v/>
      </c>
      <c r="O274" s="17" t="str">
        <f t="shared" si="135"/>
        <v/>
      </c>
      <c r="P274" s="17" t="str">
        <f t="shared" si="136"/>
        <v/>
      </c>
      <c r="Q274" s="25" t="str">
        <f t="shared" si="137"/>
        <v/>
      </c>
      <c r="R274" s="25" t="str">
        <f t="shared" si="138"/>
        <v/>
      </c>
      <c r="S274" s="25" t="str">
        <f t="shared" si="139"/>
        <v/>
      </c>
      <c r="T274" s="25" t="str">
        <f t="shared" si="140"/>
        <v/>
      </c>
      <c r="U274" s="121" t="s">
        <v>131</v>
      </c>
      <c r="V274" s="122"/>
      <c r="W274" s="122"/>
      <c r="X274" s="122"/>
      <c r="Y274" s="122"/>
      <c r="Z274" s="122"/>
    </row>
    <row r="275" spans="1:26" hidden="1" x14ac:dyDescent="0.2">
      <c r="A275" s="29" t="str">
        <f t="shared" si="129"/>
        <v/>
      </c>
      <c r="B275" s="117"/>
      <c r="C275" s="117"/>
      <c r="D275" s="117"/>
      <c r="E275" s="117"/>
      <c r="F275" s="117"/>
      <c r="G275" s="117"/>
      <c r="H275" s="117"/>
      <c r="I275" s="117"/>
      <c r="J275" s="17" t="str">
        <f t="shared" si="130"/>
        <v/>
      </c>
      <c r="K275" s="17" t="str">
        <f t="shared" si="131"/>
        <v/>
      </c>
      <c r="L275" s="17" t="str">
        <f t="shared" si="132"/>
        <v/>
      </c>
      <c r="M275" s="17" t="str">
        <f t="shared" si="133"/>
        <v/>
      </c>
      <c r="N275" s="17" t="str">
        <f t="shared" si="134"/>
        <v/>
      </c>
      <c r="O275" s="17" t="str">
        <f t="shared" si="135"/>
        <v/>
      </c>
      <c r="P275" s="17" t="str">
        <f t="shared" si="136"/>
        <v/>
      </c>
      <c r="Q275" s="25" t="str">
        <f t="shared" si="137"/>
        <v/>
      </c>
      <c r="R275" s="25" t="str">
        <f t="shared" si="138"/>
        <v/>
      </c>
      <c r="S275" s="25" t="str">
        <f t="shared" si="139"/>
        <v/>
      </c>
      <c r="T275" s="25" t="str">
        <f t="shared" si="140"/>
        <v/>
      </c>
      <c r="U275" s="121"/>
      <c r="V275" s="122"/>
      <c r="W275" s="122"/>
      <c r="X275" s="122"/>
      <c r="Y275" s="122"/>
      <c r="Z275" s="122"/>
    </row>
    <row r="276" spans="1:26" hidden="1" x14ac:dyDescent="0.2">
      <c r="A276" s="29" t="str">
        <f t="shared" si="129"/>
        <v/>
      </c>
      <c r="B276" s="117"/>
      <c r="C276" s="117"/>
      <c r="D276" s="117"/>
      <c r="E276" s="117"/>
      <c r="F276" s="117"/>
      <c r="G276" s="117"/>
      <c r="H276" s="117"/>
      <c r="I276" s="117"/>
      <c r="J276" s="17" t="str">
        <f t="shared" si="130"/>
        <v/>
      </c>
      <c r="K276" s="17" t="str">
        <f t="shared" si="131"/>
        <v/>
      </c>
      <c r="L276" s="17" t="str">
        <f t="shared" si="132"/>
        <v/>
      </c>
      <c r="M276" s="17" t="str">
        <f t="shared" si="133"/>
        <v/>
      </c>
      <c r="N276" s="17" t="str">
        <f t="shared" si="134"/>
        <v/>
      </c>
      <c r="O276" s="17" t="str">
        <f t="shared" si="135"/>
        <v/>
      </c>
      <c r="P276" s="17" t="str">
        <f t="shared" si="136"/>
        <v/>
      </c>
      <c r="Q276" s="25" t="str">
        <f t="shared" si="137"/>
        <v/>
      </c>
      <c r="R276" s="25" t="str">
        <f t="shared" si="138"/>
        <v/>
      </c>
      <c r="S276" s="25" t="str">
        <f t="shared" si="139"/>
        <v/>
      </c>
      <c r="T276" s="25" t="str">
        <f t="shared" si="140"/>
        <v/>
      </c>
      <c r="U276" s="121"/>
      <c r="V276" s="122"/>
      <c r="W276" s="122"/>
      <c r="X276" s="122"/>
      <c r="Y276" s="122"/>
      <c r="Z276" s="122"/>
    </row>
    <row r="277" spans="1:26" hidden="1" x14ac:dyDescent="0.2">
      <c r="A277" s="29" t="str">
        <f t="shared" si="129"/>
        <v/>
      </c>
      <c r="B277" s="117"/>
      <c r="C277" s="117"/>
      <c r="D277" s="117"/>
      <c r="E277" s="117"/>
      <c r="F277" s="117"/>
      <c r="G277" s="117"/>
      <c r="H277" s="117"/>
      <c r="I277" s="117"/>
      <c r="J277" s="17" t="str">
        <f t="shared" si="130"/>
        <v/>
      </c>
      <c r="K277" s="17" t="str">
        <f t="shared" si="131"/>
        <v/>
      </c>
      <c r="L277" s="17" t="str">
        <f t="shared" si="132"/>
        <v/>
      </c>
      <c r="M277" s="17" t="str">
        <f t="shared" si="133"/>
        <v/>
      </c>
      <c r="N277" s="17" t="str">
        <f t="shared" si="134"/>
        <v/>
      </c>
      <c r="O277" s="17" t="str">
        <f t="shared" si="135"/>
        <v/>
      </c>
      <c r="P277" s="17" t="str">
        <f t="shared" si="136"/>
        <v/>
      </c>
      <c r="Q277" s="25" t="str">
        <f t="shared" si="137"/>
        <v/>
      </c>
      <c r="R277" s="25" t="str">
        <f t="shared" si="138"/>
        <v/>
      </c>
      <c r="S277" s="25" t="str">
        <f t="shared" si="139"/>
        <v/>
      </c>
      <c r="T277" s="25" t="str">
        <f t="shared" si="140"/>
        <v/>
      </c>
      <c r="U277" s="121"/>
      <c r="V277" s="122"/>
      <c r="W277" s="122"/>
      <c r="X277" s="122"/>
      <c r="Y277" s="122"/>
      <c r="Z277" s="122"/>
    </row>
    <row r="278" spans="1:26" hidden="1" x14ac:dyDescent="0.2">
      <c r="A278" s="29" t="str">
        <f t="shared" si="129"/>
        <v/>
      </c>
      <c r="B278" s="117"/>
      <c r="C278" s="117"/>
      <c r="D278" s="117"/>
      <c r="E278" s="117"/>
      <c r="F278" s="117"/>
      <c r="G278" s="117"/>
      <c r="H278" s="117"/>
      <c r="I278" s="117"/>
      <c r="J278" s="17" t="str">
        <f t="shared" si="130"/>
        <v/>
      </c>
      <c r="K278" s="17" t="str">
        <f t="shared" si="131"/>
        <v/>
      </c>
      <c r="L278" s="17" t="str">
        <f t="shared" si="132"/>
        <v/>
      </c>
      <c r="M278" s="17" t="str">
        <f t="shared" si="133"/>
        <v/>
      </c>
      <c r="N278" s="17" t="str">
        <f t="shared" si="134"/>
        <v/>
      </c>
      <c r="O278" s="17" t="str">
        <f t="shared" si="135"/>
        <v/>
      </c>
      <c r="P278" s="17" t="str">
        <f t="shared" si="136"/>
        <v/>
      </c>
      <c r="Q278" s="25" t="str">
        <f t="shared" si="137"/>
        <v/>
      </c>
      <c r="R278" s="25" t="str">
        <f t="shared" si="138"/>
        <v/>
      </c>
      <c r="S278" s="25" t="str">
        <f t="shared" si="139"/>
        <v/>
      </c>
      <c r="T278" s="25" t="str">
        <f t="shared" si="140"/>
        <v/>
      </c>
      <c r="U278" s="121"/>
      <c r="V278" s="122"/>
      <c r="W278" s="122"/>
      <c r="X278" s="122"/>
      <c r="Y278" s="122"/>
      <c r="Z278" s="122"/>
    </row>
    <row r="279" spans="1:26" hidden="1" x14ac:dyDescent="0.2">
      <c r="A279" s="29" t="str">
        <f t="shared" si="129"/>
        <v/>
      </c>
      <c r="B279" s="117"/>
      <c r="C279" s="117"/>
      <c r="D279" s="117"/>
      <c r="E279" s="117"/>
      <c r="F279" s="117"/>
      <c r="G279" s="117"/>
      <c r="H279" s="117"/>
      <c r="I279" s="117"/>
      <c r="J279" s="17" t="str">
        <f t="shared" si="130"/>
        <v/>
      </c>
      <c r="K279" s="17" t="str">
        <f t="shared" si="131"/>
        <v/>
      </c>
      <c r="L279" s="17" t="str">
        <f t="shared" si="132"/>
        <v/>
      </c>
      <c r="M279" s="17" t="str">
        <f t="shared" si="133"/>
        <v/>
      </c>
      <c r="N279" s="17" t="str">
        <f t="shared" si="134"/>
        <v/>
      </c>
      <c r="O279" s="17" t="str">
        <f t="shared" si="135"/>
        <v/>
      </c>
      <c r="P279" s="17" t="str">
        <f t="shared" si="136"/>
        <v/>
      </c>
      <c r="Q279" s="25" t="str">
        <f t="shared" si="137"/>
        <v/>
      </c>
      <c r="R279" s="25" t="str">
        <f t="shared" si="138"/>
        <v/>
      </c>
      <c r="S279" s="25" t="str">
        <f t="shared" si="139"/>
        <v/>
      </c>
      <c r="T279" s="25" t="str">
        <f t="shared" si="140"/>
        <v/>
      </c>
      <c r="U279" s="121"/>
      <c r="V279" s="122"/>
      <c r="W279" s="122"/>
      <c r="X279" s="122"/>
      <c r="Y279" s="122"/>
      <c r="Z279" s="122"/>
    </row>
    <row r="280" spans="1:26" hidden="1" x14ac:dyDescent="0.2">
      <c r="A280" s="29" t="str">
        <f t="shared" si="129"/>
        <v/>
      </c>
      <c r="B280" s="117"/>
      <c r="C280" s="117"/>
      <c r="D280" s="117"/>
      <c r="E280" s="117"/>
      <c r="F280" s="117"/>
      <c r="G280" s="117"/>
      <c r="H280" s="117"/>
      <c r="I280" s="117"/>
      <c r="J280" s="17" t="str">
        <f t="shared" si="130"/>
        <v/>
      </c>
      <c r="K280" s="17" t="str">
        <f t="shared" si="131"/>
        <v/>
      </c>
      <c r="L280" s="17" t="str">
        <f t="shared" si="132"/>
        <v/>
      </c>
      <c r="M280" s="17" t="str">
        <f t="shared" si="133"/>
        <v/>
      </c>
      <c r="N280" s="17" t="str">
        <f t="shared" si="134"/>
        <v/>
      </c>
      <c r="O280" s="17" t="str">
        <f t="shared" si="135"/>
        <v/>
      </c>
      <c r="P280" s="17" t="str">
        <f t="shared" si="136"/>
        <v/>
      </c>
      <c r="Q280" s="25" t="str">
        <f t="shared" si="137"/>
        <v/>
      </c>
      <c r="R280" s="25" t="str">
        <f t="shared" si="138"/>
        <v/>
      </c>
      <c r="S280" s="25" t="str">
        <f t="shared" si="139"/>
        <v/>
      </c>
      <c r="T280" s="25" t="str">
        <f t="shared" si="140"/>
        <v/>
      </c>
      <c r="U280" s="121"/>
      <c r="V280" s="122"/>
      <c r="W280" s="122"/>
      <c r="X280" s="122"/>
      <c r="Y280" s="122"/>
      <c r="Z280" s="122"/>
    </row>
    <row r="281" spans="1:26" hidden="1" x14ac:dyDescent="0.2">
      <c r="A281" s="29" t="str">
        <f t="shared" si="129"/>
        <v/>
      </c>
      <c r="B281" s="117"/>
      <c r="C281" s="117"/>
      <c r="D281" s="117"/>
      <c r="E281" s="117"/>
      <c r="F281" s="117"/>
      <c r="G281" s="117"/>
      <c r="H281" s="117"/>
      <c r="I281" s="117"/>
      <c r="J281" s="17" t="str">
        <f t="shared" si="130"/>
        <v/>
      </c>
      <c r="K281" s="17" t="str">
        <f t="shared" si="131"/>
        <v/>
      </c>
      <c r="L281" s="17" t="str">
        <f t="shared" si="132"/>
        <v/>
      </c>
      <c r="M281" s="17" t="str">
        <f t="shared" si="133"/>
        <v/>
      </c>
      <c r="N281" s="17" t="str">
        <f t="shared" si="134"/>
        <v/>
      </c>
      <c r="O281" s="17" t="str">
        <f t="shared" si="135"/>
        <v/>
      </c>
      <c r="P281" s="17" t="str">
        <f t="shared" si="136"/>
        <v/>
      </c>
      <c r="Q281" s="25" t="str">
        <f t="shared" si="137"/>
        <v/>
      </c>
      <c r="R281" s="25" t="str">
        <f t="shared" si="138"/>
        <v/>
      </c>
      <c r="S281" s="25" t="str">
        <f t="shared" si="139"/>
        <v/>
      </c>
      <c r="T281" s="25" t="str">
        <f t="shared" si="140"/>
        <v/>
      </c>
      <c r="U281" s="121"/>
      <c r="V281" s="122"/>
      <c r="W281" s="122"/>
      <c r="X281" s="122"/>
      <c r="Y281" s="122"/>
      <c r="Z281" s="122"/>
    </row>
    <row r="282" spans="1:26" hidden="1" x14ac:dyDescent="0.2">
      <c r="A282" s="18" t="s">
        <v>28</v>
      </c>
      <c r="B282" s="101"/>
      <c r="C282" s="102"/>
      <c r="D282" s="102"/>
      <c r="E282" s="102"/>
      <c r="F282" s="102"/>
      <c r="G282" s="102"/>
      <c r="H282" s="102"/>
      <c r="I282" s="103"/>
      <c r="J282" s="19">
        <f t="shared" ref="J282:P282" si="141">SUM(J273:J281)</f>
        <v>0</v>
      </c>
      <c r="K282" s="19">
        <f t="shared" si="141"/>
        <v>0</v>
      </c>
      <c r="L282" s="19">
        <f t="shared" si="141"/>
        <v>0</v>
      </c>
      <c r="M282" s="19">
        <f t="shared" si="141"/>
        <v>0</v>
      </c>
      <c r="N282" s="19">
        <f t="shared" si="141"/>
        <v>0</v>
      </c>
      <c r="O282" s="19">
        <f t="shared" si="141"/>
        <v>0</v>
      </c>
      <c r="P282" s="19">
        <f t="shared" si="141"/>
        <v>0</v>
      </c>
      <c r="Q282" s="18">
        <f>COUNTIF(Q273:Q281,"E")</f>
        <v>0</v>
      </c>
      <c r="R282" s="18">
        <f>COUNTIF(R273:R281,"C")</f>
        <v>0</v>
      </c>
      <c r="S282" s="18">
        <f>COUNTIF(S273:S281,"VP")</f>
        <v>0</v>
      </c>
      <c r="T282" s="47">
        <f>COUNTA(T273:T281)</f>
        <v>9</v>
      </c>
      <c r="U282" s="121"/>
      <c r="V282" s="122"/>
      <c r="W282" s="122"/>
      <c r="X282" s="122"/>
      <c r="Y282" s="122"/>
      <c r="Z282" s="122"/>
    </row>
    <row r="283" spans="1:26" hidden="1" x14ac:dyDescent="0.2">
      <c r="A283" s="104" t="s">
        <v>77</v>
      </c>
      <c r="B283" s="105"/>
      <c r="C283" s="105"/>
      <c r="D283" s="105"/>
      <c r="E283" s="105"/>
      <c r="F283" s="105"/>
      <c r="G283" s="105"/>
      <c r="H283" s="105"/>
      <c r="I283" s="105"/>
      <c r="J283" s="105"/>
      <c r="K283" s="105"/>
      <c r="L283" s="105"/>
      <c r="M283" s="105"/>
      <c r="N283" s="105"/>
      <c r="O283" s="105"/>
      <c r="P283" s="105"/>
      <c r="Q283" s="105"/>
      <c r="R283" s="105"/>
      <c r="S283" s="105"/>
      <c r="T283" s="106"/>
      <c r="U283" s="121"/>
      <c r="V283" s="122"/>
      <c r="W283" s="122"/>
      <c r="X283" s="122"/>
      <c r="Y283" s="122"/>
      <c r="Z283" s="122"/>
    </row>
    <row r="284" spans="1:26" hidden="1" x14ac:dyDescent="0.2">
      <c r="A284" s="29" t="str">
        <f>IF(ISNA(INDEX($A$37:$T$185,MATCH($B284,$B$37:$B$185,0),1)),"",INDEX($A$37:$T$185,MATCH($B284,$B$37:$B$185,0),1))</f>
        <v/>
      </c>
      <c r="B284" s="117"/>
      <c r="C284" s="117"/>
      <c r="D284" s="117"/>
      <c r="E284" s="117"/>
      <c r="F284" s="117"/>
      <c r="G284" s="117"/>
      <c r="H284" s="117"/>
      <c r="I284" s="117"/>
      <c r="J284" s="17" t="str">
        <f>IF(ISNA(INDEX($A$37:$T$185,MATCH($B284,$B$37:$B$185,0),10)),"",INDEX($A$37:$T$185,MATCH($B284,$B$37:$B$185,0),10))</f>
        <v/>
      </c>
      <c r="K284" s="17" t="str">
        <f>IF(ISNA(INDEX($A$37:$T$185,MATCH($B284,$B$37:$B$185,0),11)),"",INDEX($A$37:$T$185,MATCH($B284,$B$37:$B$185,0),11))</f>
        <v/>
      </c>
      <c r="L284" s="17" t="str">
        <f>IF(ISNA(INDEX($A$37:$T$185,MATCH($B284,$B$37:$B$185,0),12)),"",INDEX($A$37:$T$185,MATCH($B284,$B$37:$B$185,0),12))</f>
        <v/>
      </c>
      <c r="M284" s="17" t="str">
        <f>IF(ISNA(INDEX($A$37:$T$185,MATCH($B284,$B$37:$B$185,0),13)),"",INDEX($A$37:$T$185,MATCH($B284,$B$37:$B$185,0),13))</f>
        <v/>
      </c>
      <c r="N284" s="17" t="str">
        <f>IF(ISNA(INDEX($A$37:$T$185,MATCH($B284,$B$37:$B$185,0),14)),"",INDEX($A$37:$T$185,MATCH($B284,$B$37:$B$185,0),14))</f>
        <v/>
      </c>
      <c r="O284" s="17" t="str">
        <f>IF(ISNA(INDEX($A$37:$T$185,MATCH($B284,$B$37:$B$185,0),15)),"",INDEX($A$37:$T$185,MATCH($B284,$B$37:$B$185,0),15))</f>
        <v/>
      </c>
      <c r="P284" s="17" t="str">
        <f>IF(ISNA(INDEX($A$37:$T$185,MATCH($B284,$B$37:$B$185,0),16)),"",INDEX($A$37:$T$185,MATCH($B284,$B$37:$B$185,0),16))</f>
        <v/>
      </c>
      <c r="Q284" s="25" t="str">
        <f>IF(ISNA(INDEX($A$37:$T$185,MATCH($B284,$B$37:$B$185,0),17)),"",INDEX($A$37:$T$185,MATCH($B284,$B$37:$B$185,0),17))</f>
        <v/>
      </c>
      <c r="R284" s="25" t="str">
        <f>IF(ISNA(INDEX($A$37:$T$185,MATCH($B284,$B$37:$B$185,0),18)),"",INDEX($A$37:$T$185,MATCH($B284,$B$37:$B$185,0),18))</f>
        <v/>
      </c>
      <c r="S284" s="25" t="str">
        <f>IF(ISNA(INDEX($A$37:$T$185,MATCH($B284,$B$37:$B$185,0),19)),"",INDEX($A$37:$T$185,MATCH($B284,$B$37:$B$185,0),19))</f>
        <v/>
      </c>
      <c r="T284" s="25" t="str">
        <f>IF(ISNA(INDEX($A$37:$T$185,MATCH($B284,$B$37:$B$185,0),20)),"",INDEX($A$37:$T$185,MATCH($B284,$B$37:$B$185,0),20))</f>
        <v/>
      </c>
      <c r="U284" s="121"/>
      <c r="V284" s="122"/>
      <c r="W284" s="122"/>
      <c r="X284" s="122"/>
      <c r="Y284" s="122"/>
      <c r="Z284" s="122"/>
    </row>
    <row r="285" spans="1:26" hidden="1" x14ac:dyDescent="0.2">
      <c r="A285" s="29" t="str">
        <f>IF(ISNA(INDEX($A$37:$T$185,MATCH($B285,$B$37:$B$185,0),1)),"",INDEX($A$37:$T$185,MATCH($B285,$B$37:$B$185,0),1))</f>
        <v/>
      </c>
      <c r="B285" s="117"/>
      <c r="C285" s="117"/>
      <c r="D285" s="117"/>
      <c r="E285" s="117"/>
      <c r="F285" s="117"/>
      <c r="G285" s="117"/>
      <c r="H285" s="117"/>
      <c r="I285" s="117"/>
      <c r="J285" s="17" t="str">
        <f>IF(ISNA(INDEX($A$37:$T$185,MATCH($B285,$B$37:$B$185,0),10)),"",INDEX($A$37:$T$185,MATCH($B285,$B$37:$B$185,0),10))</f>
        <v/>
      </c>
      <c r="K285" s="17" t="str">
        <f>IF(ISNA(INDEX($A$37:$T$185,MATCH($B285,$B$37:$B$185,0),11)),"",INDEX($A$37:$T$185,MATCH($B285,$B$37:$B$185,0),11))</f>
        <v/>
      </c>
      <c r="L285" s="17" t="str">
        <f>IF(ISNA(INDEX($A$37:$T$185,MATCH($B285,$B$37:$B$185,0),12)),"",INDEX($A$37:$T$185,MATCH($B285,$B$37:$B$185,0),12))</f>
        <v/>
      </c>
      <c r="M285" s="17" t="str">
        <f>IF(ISNA(INDEX($A$37:$T$185,MATCH($B285,$B$37:$B$185,0),13)),"",INDEX($A$37:$T$185,MATCH($B285,$B$37:$B$185,0),13))</f>
        <v/>
      </c>
      <c r="N285" s="17" t="str">
        <f>IF(ISNA(INDEX($A$37:$T$185,MATCH($B285,$B$37:$B$185,0),14)),"",INDEX($A$37:$T$185,MATCH($B285,$B$37:$B$185,0),14))</f>
        <v/>
      </c>
      <c r="O285" s="17" t="str">
        <f>IF(ISNA(INDEX($A$37:$T$185,MATCH($B285,$B$37:$B$185,0),15)),"",INDEX($A$37:$T$185,MATCH($B285,$B$37:$B$185,0),15))</f>
        <v/>
      </c>
      <c r="P285" s="17" t="str">
        <f>IF(ISNA(INDEX($A$37:$T$185,MATCH($B285,$B$37:$B$185,0),16)),"",INDEX($A$37:$T$185,MATCH($B285,$B$37:$B$185,0),16))</f>
        <v/>
      </c>
      <c r="Q285" s="25" t="str">
        <f>IF(ISNA(INDEX($A$37:$T$185,MATCH($B285,$B$37:$B$185,0),17)),"",INDEX($A$37:$T$185,MATCH($B285,$B$37:$B$185,0),17))</f>
        <v/>
      </c>
      <c r="R285" s="25" t="str">
        <f>IF(ISNA(INDEX($A$37:$T$185,MATCH($B285,$B$37:$B$185,0),18)),"",INDEX($A$37:$T$185,MATCH($B285,$B$37:$B$185,0),18))</f>
        <v/>
      </c>
      <c r="S285" s="25" t="str">
        <f>IF(ISNA(INDEX($A$37:$T$185,MATCH($B285,$B$37:$B$185,0),19)),"",INDEX($A$37:$T$185,MATCH($B285,$B$37:$B$185,0),19))</f>
        <v/>
      </c>
      <c r="T285" s="25" t="str">
        <f>IF(ISNA(INDEX($A$37:$T$185,MATCH($B285,$B$37:$B$185,0),20)),"",INDEX($A$37:$T$185,MATCH($B285,$B$37:$B$185,0),20))</f>
        <v/>
      </c>
      <c r="U285" s="121"/>
      <c r="V285" s="122"/>
      <c r="W285" s="122"/>
      <c r="X285" s="122"/>
      <c r="Y285" s="122"/>
      <c r="Z285" s="122"/>
    </row>
    <row r="286" spans="1:26" hidden="1" x14ac:dyDescent="0.2">
      <c r="A286" s="29" t="str">
        <f>IF(ISNA(INDEX($A$37:$T$185,MATCH($B286,$B$37:$B$185,0),1)),"",INDEX($A$37:$T$185,MATCH($B286,$B$37:$B$185,0),1))</f>
        <v/>
      </c>
      <c r="B286" s="117"/>
      <c r="C286" s="117"/>
      <c r="D286" s="117"/>
      <c r="E286" s="117"/>
      <c r="F286" s="117"/>
      <c r="G286" s="117"/>
      <c r="H286" s="117"/>
      <c r="I286" s="117"/>
      <c r="J286" s="17" t="str">
        <f>IF(ISNA(INDEX($A$37:$T$185,MATCH($B286,$B$37:$B$185,0),10)),"",INDEX($A$37:$T$185,MATCH($B286,$B$37:$B$185,0),10))</f>
        <v/>
      </c>
      <c r="K286" s="17" t="str">
        <f>IF(ISNA(INDEX($A$37:$T$185,MATCH($B286,$B$37:$B$185,0),11)),"",INDEX($A$37:$T$185,MATCH($B286,$B$37:$B$185,0),11))</f>
        <v/>
      </c>
      <c r="L286" s="17" t="str">
        <f>IF(ISNA(INDEX($A$37:$T$185,MATCH($B286,$B$37:$B$185,0),12)),"",INDEX($A$37:$T$185,MATCH($B286,$B$37:$B$185,0),12))</f>
        <v/>
      </c>
      <c r="M286" s="17" t="str">
        <f>IF(ISNA(INDEX($A$37:$T$185,MATCH($B286,$B$37:$B$185,0),13)),"",INDEX($A$37:$T$185,MATCH($B286,$B$37:$B$185,0),13))</f>
        <v/>
      </c>
      <c r="N286" s="17" t="str">
        <f>IF(ISNA(INDEX($A$37:$T$185,MATCH($B286,$B$37:$B$185,0),14)),"",INDEX($A$37:$T$185,MATCH($B286,$B$37:$B$185,0),14))</f>
        <v/>
      </c>
      <c r="O286" s="17" t="str">
        <f>IF(ISNA(INDEX($A$37:$T$185,MATCH($B286,$B$37:$B$185,0),15)),"",INDEX($A$37:$T$185,MATCH($B286,$B$37:$B$185,0),15))</f>
        <v/>
      </c>
      <c r="P286" s="17" t="str">
        <f>IF(ISNA(INDEX($A$37:$T$185,MATCH($B286,$B$37:$B$185,0),16)),"",INDEX($A$37:$T$185,MATCH($B286,$B$37:$B$185,0),16))</f>
        <v/>
      </c>
      <c r="Q286" s="25" t="str">
        <f>IF(ISNA(INDEX($A$37:$T$185,MATCH($B286,$B$37:$B$185,0),17)),"",INDEX($A$37:$T$185,MATCH($B286,$B$37:$B$185,0),17))</f>
        <v/>
      </c>
      <c r="R286" s="25" t="str">
        <f>IF(ISNA(INDEX($A$37:$T$185,MATCH($B286,$B$37:$B$185,0),18)),"",INDEX($A$37:$T$185,MATCH($B286,$B$37:$B$185,0),18))</f>
        <v/>
      </c>
      <c r="S286" s="25" t="str">
        <f>IF(ISNA(INDEX($A$37:$T$185,MATCH($B286,$B$37:$B$185,0),19)),"",INDEX($A$37:$T$185,MATCH($B286,$B$37:$B$185,0),19))</f>
        <v/>
      </c>
      <c r="T286" s="25" t="str">
        <f>IF(ISNA(INDEX($A$37:$T$185,MATCH($B286,$B$37:$B$185,0),20)),"",INDEX($A$37:$T$185,MATCH($B286,$B$37:$B$185,0),20))</f>
        <v/>
      </c>
      <c r="U286" s="121"/>
      <c r="V286" s="122"/>
      <c r="W286" s="122"/>
      <c r="X286" s="122"/>
      <c r="Y286" s="122"/>
      <c r="Z286" s="122"/>
    </row>
    <row r="287" spans="1:26" hidden="1" x14ac:dyDescent="0.2">
      <c r="A287" s="29" t="str">
        <f>IF(ISNA(INDEX($A$37:$T$185,MATCH($B287,$B$37:$B$185,0),1)),"",INDEX($A$37:$T$185,MATCH($B287,$B$37:$B$185,0),1))</f>
        <v/>
      </c>
      <c r="B287" s="117"/>
      <c r="C287" s="117"/>
      <c r="D287" s="117"/>
      <c r="E287" s="117"/>
      <c r="F287" s="117"/>
      <c r="G287" s="117"/>
      <c r="H287" s="117"/>
      <c r="I287" s="117"/>
      <c r="J287" s="17" t="str">
        <f>IF(ISNA(INDEX($A$37:$T$185,MATCH($B287,$B$37:$B$185,0),10)),"",INDEX($A$37:$T$185,MATCH($B287,$B$37:$B$185,0),10))</f>
        <v/>
      </c>
      <c r="K287" s="17" t="str">
        <f>IF(ISNA(INDEX($A$37:$T$185,MATCH($B287,$B$37:$B$185,0),11)),"",INDEX($A$37:$T$185,MATCH($B287,$B$37:$B$185,0),11))</f>
        <v/>
      </c>
      <c r="L287" s="17" t="str">
        <f>IF(ISNA(INDEX($A$37:$T$185,MATCH($B287,$B$37:$B$185,0),12)),"",INDEX($A$37:$T$185,MATCH($B287,$B$37:$B$185,0),12))</f>
        <v/>
      </c>
      <c r="M287" s="17" t="str">
        <f>IF(ISNA(INDEX($A$37:$T$185,MATCH($B287,$B$37:$B$185,0),13)),"",INDEX($A$37:$T$185,MATCH($B287,$B$37:$B$185,0),13))</f>
        <v/>
      </c>
      <c r="N287" s="17" t="str">
        <f>IF(ISNA(INDEX($A$37:$T$185,MATCH($B287,$B$37:$B$185,0),14)),"",INDEX($A$37:$T$185,MATCH($B287,$B$37:$B$185,0),14))</f>
        <v/>
      </c>
      <c r="O287" s="17" t="str">
        <f>IF(ISNA(INDEX($A$37:$T$185,MATCH($B287,$B$37:$B$185,0),15)),"",INDEX($A$37:$T$185,MATCH($B287,$B$37:$B$185,0),15))</f>
        <v/>
      </c>
      <c r="P287" s="17" t="str">
        <f>IF(ISNA(INDEX($A$37:$T$185,MATCH($B287,$B$37:$B$185,0),16)),"",INDEX($A$37:$T$185,MATCH($B287,$B$37:$B$185,0),16))</f>
        <v/>
      </c>
      <c r="Q287" s="25" t="str">
        <f>IF(ISNA(INDEX($A$37:$T$185,MATCH($B287,$B$37:$B$185,0),17)),"",INDEX($A$37:$T$185,MATCH($B287,$B$37:$B$185,0),17))</f>
        <v/>
      </c>
      <c r="R287" s="25" t="str">
        <f>IF(ISNA(INDEX($A$37:$T$185,MATCH($B287,$B$37:$B$185,0),18)),"",INDEX($A$37:$T$185,MATCH($B287,$B$37:$B$185,0),18))</f>
        <v/>
      </c>
      <c r="S287" s="25" t="str">
        <f>IF(ISNA(INDEX($A$37:$T$185,MATCH($B287,$B$37:$B$185,0),19)),"",INDEX($A$37:$T$185,MATCH($B287,$B$37:$B$185,0),19))</f>
        <v/>
      </c>
      <c r="T287" s="25" t="str">
        <f>IF(ISNA(INDEX($A$37:$T$185,MATCH($B287,$B$37:$B$185,0),20)),"",INDEX($A$37:$T$185,MATCH($B287,$B$37:$B$185,0),20))</f>
        <v/>
      </c>
    </row>
    <row r="288" spans="1:26" hidden="1" x14ac:dyDescent="0.2">
      <c r="A288" s="18" t="s">
        <v>28</v>
      </c>
      <c r="B288" s="107"/>
      <c r="C288" s="107"/>
      <c r="D288" s="107"/>
      <c r="E288" s="107"/>
      <c r="F288" s="107"/>
      <c r="G288" s="107"/>
      <c r="H288" s="107"/>
      <c r="I288" s="107"/>
      <c r="J288" s="19">
        <f t="shared" ref="J288:P288" si="142">SUM(J284:J287)</f>
        <v>0</v>
      </c>
      <c r="K288" s="19">
        <f t="shared" si="142"/>
        <v>0</v>
      </c>
      <c r="L288" s="19">
        <f t="shared" si="142"/>
        <v>0</v>
      </c>
      <c r="M288" s="19">
        <f t="shared" si="142"/>
        <v>0</v>
      </c>
      <c r="N288" s="19">
        <f t="shared" si="142"/>
        <v>0</v>
      </c>
      <c r="O288" s="19">
        <f t="shared" si="142"/>
        <v>0</v>
      </c>
      <c r="P288" s="19">
        <f t="shared" si="142"/>
        <v>0</v>
      </c>
      <c r="Q288" s="18">
        <f>COUNTIF(Q284:Q287,"E")</f>
        <v>0</v>
      </c>
      <c r="R288" s="18">
        <f>COUNTIF(R284:R287,"C")</f>
        <v>0</v>
      </c>
      <c r="S288" s="18">
        <f>COUNTIF(S284:S287,"VP")</f>
        <v>0</v>
      </c>
      <c r="T288" s="47">
        <f>COUNTA(T284:T287)</f>
        <v>4</v>
      </c>
    </row>
    <row r="289" spans="1:26" ht="17.25" hidden="1" customHeight="1" x14ac:dyDescent="0.2">
      <c r="A289" s="108" t="s">
        <v>141</v>
      </c>
      <c r="B289" s="109"/>
      <c r="C289" s="109"/>
      <c r="D289" s="109"/>
      <c r="E289" s="109"/>
      <c r="F289" s="109"/>
      <c r="G289" s="109"/>
      <c r="H289" s="109"/>
      <c r="I289" s="110"/>
      <c r="J289" s="19">
        <f t="shared" ref="J289:S289" si="143">SUM(J282,J288)</f>
        <v>0</v>
      </c>
      <c r="K289" s="19">
        <f t="shared" si="143"/>
        <v>0</v>
      </c>
      <c r="L289" s="19">
        <f t="shared" si="143"/>
        <v>0</v>
      </c>
      <c r="M289" s="19">
        <f t="shared" si="143"/>
        <v>0</v>
      </c>
      <c r="N289" s="19">
        <f t="shared" si="143"/>
        <v>0</v>
      </c>
      <c r="O289" s="19">
        <f t="shared" si="143"/>
        <v>0</v>
      </c>
      <c r="P289" s="19">
        <f t="shared" si="143"/>
        <v>0</v>
      </c>
      <c r="Q289" s="19">
        <f t="shared" si="143"/>
        <v>0</v>
      </c>
      <c r="R289" s="19">
        <f t="shared" si="143"/>
        <v>0</v>
      </c>
      <c r="S289" s="19">
        <f t="shared" si="143"/>
        <v>0</v>
      </c>
      <c r="T289" s="57">
        <f>SUM(T282,T288)</f>
        <v>13</v>
      </c>
      <c r="U289" s="123" t="s">
        <v>127</v>
      </c>
      <c r="V289" s="124"/>
      <c r="W289" s="124"/>
      <c r="X289" s="124"/>
      <c r="Y289" s="124"/>
      <c r="Z289" s="124"/>
    </row>
    <row r="290" spans="1:26" ht="18" hidden="1" customHeight="1" x14ac:dyDescent="0.2">
      <c r="A290" s="111" t="s">
        <v>53</v>
      </c>
      <c r="B290" s="112"/>
      <c r="C290" s="112"/>
      <c r="D290" s="112"/>
      <c r="E290" s="112"/>
      <c r="F290" s="112"/>
      <c r="G290" s="112"/>
      <c r="H290" s="112"/>
      <c r="I290" s="112"/>
      <c r="J290" s="113"/>
      <c r="K290" s="19">
        <f t="shared" ref="K290:P290" si="144">K282*14+K288*12</f>
        <v>0</v>
      </c>
      <c r="L290" s="19">
        <f t="shared" si="144"/>
        <v>0</v>
      </c>
      <c r="M290" s="19">
        <f t="shared" si="144"/>
        <v>0</v>
      </c>
      <c r="N290" s="19">
        <f t="shared" si="144"/>
        <v>0</v>
      </c>
      <c r="O290" s="19">
        <f t="shared" si="144"/>
        <v>0</v>
      </c>
      <c r="P290" s="19">
        <f t="shared" si="144"/>
        <v>0</v>
      </c>
      <c r="Q290" s="92"/>
      <c r="R290" s="93"/>
      <c r="S290" s="93"/>
      <c r="T290" s="94"/>
      <c r="U290" s="123"/>
      <c r="V290" s="124"/>
      <c r="W290" s="124"/>
      <c r="X290" s="124"/>
      <c r="Y290" s="124"/>
      <c r="Z290" s="124"/>
    </row>
    <row r="291" spans="1:26" ht="16.5" hidden="1" customHeight="1" x14ac:dyDescent="0.2">
      <c r="A291" s="114"/>
      <c r="B291" s="115"/>
      <c r="C291" s="115"/>
      <c r="D291" s="115"/>
      <c r="E291" s="115"/>
      <c r="F291" s="115"/>
      <c r="G291" s="115"/>
      <c r="H291" s="115"/>
      <c r="I291" s="115"/>
      <c r="J291" s="116"/>
      <c r="K291" s="98">
        <f>SUM(K290:M290)</f>
        <v>0</v>
      </c>
      <c r="L291" s="99"/>
      <c r="M291" s="100"/>
      <c r="N291" s="98">
        <f>SUM(N290:O290)</f>
        <v>0</v>
      </c>
      <c r="O291" s="99"/>
      <c r="P291" s="100"/>
      <c r="Q291" s="95"/>
      <c r="R291" s="96"/>
      <c r="S291" s="96"/>
      <c r="T291" s="97"/>
    </row>
    <row r="292" spans="1:26" s="56" customFormat="1" ht="18" hidden="1" customHeight="1" x14ac:dyDescent="0.2">
      <c r="A292" s="81" t="s">
        <v>139</v>
      </c>
      <c r="B292" s="82"/>
      <c r="C292" s="82"/>
      <c r="D292" s="82"/>
      <c r="E292" s="82"/>
      <c r="F292" s="82"/>
      <c r="G292" s="82"/>
      <c r="H292" s="82"/>
      <c r="I292" s="82"/>
      <c r="J292" s="83"/>
      <c r="K292" s="87">
        <f>T289/SUM(T47,T59,T70,T82,T93,T104)</f>
        <v>0.33333333333333331</v>
      </c>
      <c r="L292" s="88"/>
      <c r="M292" s="88"/>
      <c r="N292" s="88"/>
      <c r="O292" s="88"/>
      <c r="P292" s="88"/>
      <c r="Q292" s="88"/>
      <c r="R292" s="88"/>
      <c r="S292" s="88"/>
      <c r="T292" s="89"/>
    </row>
    <row r="293" spans="1:26" s="56" customFormat="1" ht="18" hidden="1" customHeight="1" x14ac:dyDescent="0.2">
      <c r="A293" s="84" t="s">
        <v>143</v>
      </c>
      <c r="B293" s="85"/>
      <c r="C293" s="85"/>
      <c r="D293" s="85"/>
      <c r="E293" s="85"/>
      <c r="F293" s="85"/>
      <c r="G293" s="85"/>
      <c r="H293" s="85"/>
      <c r="I293" s="85"/>
      <c r="J293" s="86"/>
      <c r="K293" s="87">
        <f>K291/(SUM(N47,N59,N70,N82,N93)*14+N104*12)</f>
        <v>0</v>
      </c>
      <c r="L293" s="88"/>
      <c r="M293" s="88"/>
      <c r="N293" s="88"/>
      <c r="O293" s="88"/>
      <c r="P293" s="88"/>
      <c r="Q293" s="88"/>
      <c r="R293" s="88"/>
      <c r="S293" s="88"/>
      <c r="T293" s="89"/>
    </row>
    <row r="294" spans="1:26" ht="12.75" customHeight="1" x14ac:dyDescent="0.2"/>
    <row r="296" spans="1:26" x14ac:dyDescent="0.2">
      <c r="A296" s="145" t="s">
        <v>78</v>
      </c>
      <c r="B296" s="145"/>
      <c r="U296" s="48"/>
    </row>
    <row r="297" spans="1:26" x14ac:dyDescent="0.2">
      <c r="A297" s="90" t="s">
        <v>30</v>
      </c>
      <c r="B297" s="199" t="s">
        <v>66</v>
      </c>
      <c r="C297" s="260"/>
      <c r="D297" s="260"/>
      <c r="E297" s="260"/>
      <c r="F297" s="260"/>
      <c r="G297" s="200"/>
      <c r="H297" s="199" t="s">
        <v>69</v>
      </c>
      <c r="I297" s="200"/>
      <c r="J297" s="193" t="s">
        <v>70</v>
      </c>
      <c r="K297" s="194"/>
      <c r="L297" s="194"/>
      <c r="M297" s="194"/>
      <c r="N297" s="194"/>
      <c r="O297" s="195"/>
      <c r="P297" s="199" t="s">
        <v>52</v>
      </c>
      <c r="Q297" s="200"/>
      <c r="R297" s="193" t="s">
        <v>71</v>
      </c>
      <c r="S297" s="194"/>
      <c r="T297" s="195"/>
      <c r="U297" s="48"/>
      <c r="V297" s="48"/>
    </row>
    <row r="298" spans="1:26" x14ac:dyDescent="0.2">
      <c r="A298" s="90"/>
      <c r="B298" s="201"/>
      <c r="C298" s="261"/>
      <c r="D298" s="261"/>
      <c r="E298" s="261"/>
      <c r="F298" s="261"/>
      <c r="G298" s="202"/>
      <c r="H298" s="201"/>
      <c r="I298" s="202"/>
      <c r="J298" s="193" t="s">
        <v>37</v>
      </c>
      <c r="K298" s="195"/>
      <c r="L298" s="193" t="s">
        <v>8</v>
      </c>
      <c r="M298" s="195"/>
      <c r="N298" s="193" t="s">
        <v>34</v>
      </c>
      <c r="O298" s="195"/>
      <c r="P298" s="201"/>
      <c r="Q298" s="202"/>
      <c r="R298" s="26" t="s">
        <v>72</v>
      </c>
      <c r="S298" s="26" t="s">
        <v>73</v>
      </c>
      <c r="T298" s="26" t="s">
        <v>74</v>
      </c>
    </row>
    <row r="299" spans="1:26" x14ac:dyDescent="0.2">
      <c r="A299" s="26">
        <v>1</v>
      </c>
      <c r="B299" s="193" t="s">
        <v>67</v>
      </c>
      <c r="C299" s="194"/>
      <c r="D299" s="194"/>
      <c r="E299" s="194"/>
      <c r="F299" s="194"/>
      <c r="G299" s="195"/>
      <c r="H299" s="198">
        <f>J299</f>
        <v>1578</v>
      </c>
      <c r="I299" s="198"/>
      <c r="J299" s="266">
        <f>(SUM(N47+N59+N70+N82+N93)*14+N104*12)-J300</f>
        <v>1578</v>
      </c>
      <c r="K299" s="267"/>
      <c r="L299" s="266">
        <f>(SUM(O47+O59+O70+O82+O93)*14+O104*12)-L300</f>
        <v>2102</v>
      </c>
      <c r="M299" s="267"/>
      <c r="N299" s="266">
        <f>(SUM(P47+P59+P70+P82+P93)*14+P104*12)-N300</f>
        <v>3680</v>
      </c>
      <c r="O299" s="267"/>
      <c r="P299" s="264">
        <f>H299/H301</f>
        <v>0.80757420675537361</v>
      </c>
      <c r="Q299" s="265"/>
      <c r="R299" s="16">
        <f>J47+J59-R300</f>
        <v>64</v>
      </c>
      <c r="S299" s="16">
        <f>J70+J82-S300</f>
        <v>45</v>
      </c>
      <c r="T299" s="16">
        <f>J93+J104-T300</f>
        <v>38</v>
      </c>
    </row>
    <row r="300" spans="1:26" ht="12.75" customHeight="1" x14ac:dyDescent="0.2">
      <c r="A300" s="26">
        <v>2</v>
      </c>
      <c r="B300" s="193" t="s">
        <v>68</v>
      </c>
      <c r="C300" s="194"/>
      <c r="D300" s="194"/>
      <c r="E300" s="194"/>
      <c r="F300" s="194"/>
      <c r="G300" s="195"/>
      <c r="H300" s="198">
        <f>J300</f>
        <v>376</v>
      </c>
      <c r="I300" s="198"/>
      <c r="J300" s="191">
        <f>N151</f>
        <v>376</v>
      </c>
      <c r="K300" s="192"/>
      <c r="L300" s="191">
        <f>O151</f>
        <v>566</v>
      </c>
      <c r="M300" s="192"/>
      <c r="N300" s="262">
        <f>SUM(J300:M300)</f>
        <v>942</v>
      </c>
      <c r="O300" s="263"/>
      <c r="P300" s="264">
        <f>H300/H301</f>
        <v>0.19242579324462641</v>
      </c>
      <c r="Q300" s="265"/>
      <c r="R300" s="15">
        <v>0</v>
      </c>
      <c r="S300" s="15">
        <v>15</v>
      </c>
      <c r="T300" s="15">
        <v>22</v>
      </c>
      <c r="U300" s="270" t="str">
        <f>IF(N300=P151,"Corect","Nu corespunde cu tabelul de opționale")</f>
        <v>Corect</v>
      </c>
      <c r="V300" s="271"/>
      <c r="W300" s="271"/>
      <c r="X300" s="271"/>
    </row>
    <row r="301" spans="1:26" x14ac:dyDescent="0.2">
      <c r="A301" s="193" t="s">
        <v>28</v>
      </c>
      <c r="B301" s="194"/>
      <c r="C301" s="194"/>
      <c r="D301" s="194"/>
      <c r="E301" s="194"/>
      <c r="F301" s="194"/>
      <c r="G301" s="195"/>
      <c r="H301" s="90">
        <f>SUM(H299:I300)</f>
        <v>1954</v>
      </c>
      <c r="I301" s="90"/>
      <c r="J301" s="90">
        <f>SUM(J299:K300)</f>
        <v>1954</v>
      </c>
      <c r="K301" s="90"/>
      <c r="L301" s="104">
        <f>SUM(L299:M300)</f>
        <v>2668</v>
      </c>
      <c r="M301" s="106"/>
      <c r="N301" s="104">
        <f>SUM(N299:O300)</f>
        <v>4622</v>
      </c>
      <c r="O301" s="106"/>
      <c r="P301" s="196">
        <f>SUM(P299:Q300)</f>
        <v>1</v>
      </c>
      <c r="Q301" s="197"/>
      <c r="R301" s="18">
        <f>SUM(R299:R300)</f>
        <v>64</v>
      </c>
      <c r="S301" s="18">
        <f>SUM(S299:S300)</f>
        <v>60</v>
      </c>
      <c r="T301" s="18">
        <f>SUM(T299:T300)</f>
        <v>60</v>
      </c>
    </row>
    <row r="303" spans="1:26" ht="274.5" customHeight="1" x14ac:dyDescent="0.2">
      <c r="B303" s="2"/>
      <c r="C303" s="2"/>
      <c r="D303" s="2"/>
      <c r="E303" s="2"/>
      <c r="F303" s="2"/>
      <c r="G303" s="2"/>
      <c r="M303" s="7"/>
      <c r="N303" s="7"/>
      <c r="O303" s="7"/>
      <c r="P303" s="7"/>
      <c r="Q303" s="7"/>
      <c r="R303" s="7"/>
      <c r="S303" s="7"/>
    </row>
    <row r="304" spans="1:26" ht="19.5" customHeight="1" x14ac:dyDescent="0.2">
      <c r="A304" s="143" t="s">
        <v>101</v>
      </c>
      <c r="B304" s="143"/>
      <c r="C304" s="143"/>
      <c r="D304" s="143"/>
      <c r="E304" s="143"/>
      <c r="F304" s="143"/>
      <c r="G304" s="143"/>
      <c r="H304" s="143"/>
      <c r="I304" s="143"/>
      <c r="J304" s="143"/>
      <c r="K304" s="143"/>
      <c r="L304" s="143"/>
      <c r="M304" s="143"/>
      <c r="N304" s="143"/>
      <c r="O304" s="143"/>
      <c r="P304" s="143"/>
      <c r="Q304" s="143"/>
      <c r="R304" s="143"/>
      <c r="S304" s="143"/>
      <c r="T304" s="143"/>
      <c r="U304" s="122" t="s">
        <v>128</v>
      </c>
      <c r="V304" s="122"/>
      <c r="W304" s="122"/>
      <c r="X304" s="122"/>
      <c r="Y304" s="122"/>
      <c r="Z304" s="122"/>
    </row>
    <row r="305" spans="1:29" ht="5.25" customHeight="1" x14ac:dyDescent="0.2">
      <c r="U305" s="122"/>
      <c r="V305" s="122"/>
      <c r="W305" s="122"/>
      <c r="X305" s="122"/>
      <c r="Y305" s="122"/>
      <c r="Z305" s="122"/>
    </row>
    <row r="306" spans="1:29" ht="17.25" customHeight="1" x14ac:dyDescent="0.2">
      <c r="A306" s="144" t="s">
        <v>84</v>
      </c>
      <c r="B306" s="144"/>
      <c r="C306" s="144"/>
      <c r="D306" s="144"/>
      <c r="E306" s="144"/>
      <c r="F306" s="144"/>
      <c r="G306" s="144"/>
      <c r="H306" s="144"/>
      <c r="I306" s="144"/>
      <c r="J306" s="144"/>
      <c r="K306" s="144"/>
      <c r="L306" s="144"/>
      <c r="M306" s="144"/>
      <c r="N306" s="144"/>
      <c r="O306" s="144"/>
      <c r="P306" s="144"/>
      <c r="Q306" s="144"/>
      <c r="R306" s="144"/>
      <c r="S306" s="144"/>
      <c r="T306" s="144"/>
      <c r="U306" s="122"/>
      <c r="V306" s="122"/>
      <c r="W306" s="122"/>
      <c r="X306" s="122"/>
      <c r="Y306" s="122"/>
      <c r="Z306" s="122"/>
    </row>
    <row r="307" spans="1:29" ht="26.25" customHeight="1" x14ac:dyDescent="0.2">
      <c r="A307" s="179" t="s">
        <v>30</v>
      </c>
      <c r="B307" s="181" t="s">
        <v>29</v>
      </c>
      <c r="C307" s="182"/>
      <c r="D307" s="182"/>
      <c r="E307" s="182"/>
      <c r="F307" s="182"/>
      <c r="G307" s="182"/>
      <c r="H307" s="182"/>
      <c r="I307" s="183"/>
      <c r="J307" s="187" t="s">
        <v>43</v>
      </c>
      <c r="K307" s="189" t="s">
        <v>27</v>
      </c>
      <c r="L307" s="189"/>
      <c r="M307" s="189"/>
      <c r="N307" s="189" t="s">
        <v>44</v>
      </c>
      <c r="O307" s="190"/>
      <c r="P307" s="190"/>
      <c r="Q307" s="189" t="s">
        <v>26</v>
      </c>
      <c r="R307" s="189"/>
      <c r="S307" s="189"/>
      <c r="T307" s="189" t="s">
        <v>25</v>
      </c>
      <c r="V307" s="241" t="s">
        <v>105</v>
      </c>
      <c r="W307" s="241"/>
      <c r="X307" s="241"/>
      <c r="Y307" s="241"/>
      <c r="Z307" s="241"/>
      <c r="AA307" s="241"/>
      <c r="AB307" s="241"/>
      <c r="AC307" s="241"/>
    </row>
    <row r="308" spans="1:29" ht="12.75" customHeight="1" x14ac:dyDescent="0.2">
      <c r="A308" s="180"/>
      <c r="B308" s="184"/>
      <c r="C308" s="185"/>
      <c r="D308" s="185"/>
      <c r="E308" s="185"/>
      <c r="F308" s="185"/>
      <c r="G308" s="185"/>
      <c r="H308" s="185"/>
      <c r="I308" s="186"/>
      <c r="J308" s="188"/>
      <c r="K308" s="34" t="s">
        <v>31</v>
      </c>
      <c r="L308" s="34" t="s">
        <v>32</v>
      </c>
      <c r="M308" s="34" t="s">
        <v>33</v>
      </c>
      <c r="N308" s="34" t="s">
        <v>37</v>
      </c>
      <c r="O308" s="34" t="s">
        <v>8</v>
      </c>
      <c r="P308" s="34" t="s">
        <v>34</v>
      </c>
      <c r="Q308" s="34" t="s">
        <v>35</v>
      </c>
      <c r="R308" s="34" t="s">
        <v>31</v>
      </c>
      <c r="S308" s="34" t="s">
        <v>36</v>
      </c>
      <c r="T308" s="189"/>
      <c r="V308" s="241"/>
      <c r="W308" s="241"/>
      <c r="X308" s="241"/>
      <c r="Y308" s="241"/>
      <c r="Z308" s="241"/>
      <c r="AA308" s="241"/>
      <c r="AB308" s="241"/>
      <c r="AC308" s="241"/>
    </row>
    <row r="309" spans="1:29" ht="15.75" customHeight="1" x14ac:dyDescent="0.2">
      <c r="A309" s="177" t="s">
        <v>55</v>
      </c>
      <c r="B309" s="177"/>
      <c r="C309" s="177"/>
      <c r="D309" s="177"/>
      <c r="E309" s="177"/>
      <c r="F309" s="177"/>
      <c r="G309" s="177"/>
      <c r="H309" s="177"/>
      <c r="I309" s="177"/>
      <c r="J309" s="177"/>
      <c r="K309" s="177"/>
      <c r="L309" s="177"/>
      <c r="M309" s="177"/>
      <c r="N309" s="177"/>
      <c r="O309" s="177"/>
      <c r="P309" s="177"/>
      <c r="Q309" s="177"/>
      <c r="R309" s="177"/>
      <c r="S309" s="177"/>
      <c r="T309" s="177"/>
      <c r="V309" s="241"/>
      <c r="W309" s="241"/>
      <c r="X309" s="241"/>
      <c r="Y309" s="241"/>
      <c r="Z309" s="241"/>
      <c r="AA309" s="241"/>
      <c r="AB309" s="241"/>
      <c r="AC309" s="241"/>
    </row>
    <row r="310" spans="1:29" ht="15.75" customHeight="1" x14ac:dyDescent="0.2">
      <c r="A310" s="39" t="s">
        <v>85</v>
      </c>
      <c r="B310" s="178" t="s">
        <v>87</v>
      </c>
      <c r="C310" s="178"/>
      <c r="D310" s="178"/>
      <c r="E310" s="178"/>
      <c r="F310" s="178"/>
      <c r="G310" s="178"/>
      <c r="H310" s="178"/>
      <c r="I310" s="178"/>
      <c r="J310" s="40">
        <v>5</v>
      </c>
      <c r="K310" s="40">
        <v>2</v>
      </c>
      <c r="L310" s="40">
        <v>2</v>
      </c>
      <c r="M310" s="40">
        <v>0</v>
      </c>
      <c r="N310" s="41">
        <f>K310+L310+M310</f>
        <v>4</v>
      </c>
      <c r="O310" s="41">
        <f>P310-N310</f>
        <v>5</v>
      </c>
      <c r="P310" s="41">
        <f>ROUND(PRODUCT(J310,25)/14,0)</f>
        <v>9</v>
      </c>
      <c r="Q310" s="40" t="s">
        <v>35</v>
      </c>
      <c r="R310" s="40"/>
      <c r="S310" s="42"/>
      <c r="T310" s="42" t="s">
        <v>102</v>
      </c>
      <c r="V310" s="241"/>
      <c r="W310" s="241"/>
      <c r="X310" s="241"/>
      <c r="Y310" s="241"/>
      <c r="Z310" s="241"/>
      <c r="AA310" s="241"/>
      <c r="AB310" s="241"/>
      <c r="AC310" s="241"/>
    </row>
    <row r="311" spans="1:29" ht="15.75" customHeight="1" x14ac:dyDescent="0.2">
      <c r="A311" s="149" t="s">
        <v>56</v>
      </c>
      <c r="B311" s="150"/>
      <c r="C311" s="150"/>
      <c r="D311" s="150"/>
      <c r="E311" s="150"/>
      <c r="F311" s="150"/>
      <c r="G311" s="150"/>
      <c r="H311" s="150"/>
      <c r="I311" s="150"/>
      <c r="J311" s="150"/>
      <c r="K311" s="150"/>
      <c r="L311" s="150"/>
      <c r="M311" s="150"/>
      <c r="N311" s="150"/>
      <c r="O311" s="150"/>
      <c r="P311" s="150"/>
      <c r="Q311" s="150"/>
      <c r="R311" s="150"/>
      <c r="S311" s="150"/>
      <c r="T311" s="151"/>
      <c r="V311" s="241"/>
      <c r="W311" s="241"/>
      <c r="X311" s="241"/>
      <c r="Y311" s="241"/>
      <c r="Z311" s="241"/>
      <c r="AA311" s="241"/>
      <c r="AB311" s="241"/>
      <c r="AC311" s="241"/>
    </row>
    <row r="312" spans="1:29" ht="42" customHeight="1" x14ac:dyDescent="0.2">
      <c r="A312" s="39" t="s">
        <v>86</v>
      </c>
      <c r="B312" s="170" t="s">
        <v>88</v>
      </c>
      <c r="C312" s="147"/>
      <c r="D312" s="147"/>
      <c r="E312" s="147"/>
      <c r="F312" s="147"/>
      <c r="G312" s="147"/>
      <c r="H312" s="147"/>
      <c r="I312" s="148"/>
      <c r="J312" s="40">
        <v>5</v>
      </c>
      <c r="K312" s="40">
        <v>2</v>
      </c>
      <c r="L312" s="40">
        <v>2</v>
      </c>
      <c r="M312" s="40">
        <v>0</v>
      </c>
      <c r="N312" s="41">
        <f>K312+L312+M312</f>
        <v>4</v>
      </c>
      <c r="O312" s="41">
        <f>P312-N312</f>
        <v>5</v>
      </c>
      <c r="P312" s="41">
        <f>ROUND(PRODUCT(J312,25)/14,0)</f>
        <v>9</v>
      </c>
      <c r="Q312" s="40" t="s">
        <v>35</v>
      </c>
      <c r="R312" s="40"/>
      <c r="S312" s="42"/>
      <c r="T312" s="42" t="s">
        <v>102</v>
      </c>
      <c r="V312" s="241"/>
      <c r="W312" s="241"/>
      <c r="X312" s="241"/>
      <c r="Y312" s="241"/>
      <c r="Z312" s="241"/>
      <c r="AA312" s="241"/>
      <c r="AB312" s="241"/>
      <c r="AC312" s="241"/>
    </row>
    <row r="313" spans="1:29" ht="17.25" customHeight="1" x14ac:dyDescent="0.2">
      <c r="A313" s="149" t="s">
        <v>57</v>
      </c>
      <c r="B313" s="150"/>
      <c r="C313" s="150"/>
      <c r="D313" s="150"/>
      <c r="E313" s="150"/>
      <c r="F313" s="150"/>
      <c r="G313" s="150"/>
      <c r="H313" s="150"/>
      <c r="I313" s="150"/>
      <c r="J313" s="150"/>
      <c r="K313" s="150"/>
      <c r="L313" s="150"/>
      <c r="M313" s="150"/>
      <c r="N313" s="150"/>
      <c r="O313" s="150"/>
      <c r="P313" s="150"/>
      <c r="Q313" s="150"/>
      <c r="R313" s="150"/>
      <c r="S313" s="150"/>
      <c r="T313" s="151"/>
      <c r="V313" s="241"/>
      <c r="W313" s="241"/>
      <c r="X313" s="241"/>
      <c r="Y313" s="241"/>
      <c r="Z313" s="241"/>
      <c r="AA313" s="241"/>
      <c r="AB313" s="241"/>
      <c r="AC313" s="241"/>
    </row>
    <row r="314" spans="1:29" ht="40.5" customHeight="1" x14ac:dyDescent="0.2">
      <c r="A314" s="39" t="s">
        <v>90</v>
      </c>
      <c r="B314" s="170" t="s">
        <v>89</v>
      </c>
      <c r="C314" s="147"/>
      <c r="D314" s="147"/>
      <c r="E314" s="147"/>
      <c r="F314" s="147"/>
      <c r="G314" s="147"/>
      <c r="H314" s="147"/>
      <c r="I314" s="148"/>
      <c r="J314" s="40">
        <v>5</v>
      </c>
      <c r="K314" s="40">
        <v>2</v>
      </c>
      <c r="L314" s="40">
        <v>2</v>
      </c>
      <c r="M314" s="40">
        <v>0</v>
      </c>
      <c r="N314" s="41">
        <f>K314+L314+M314</f>
        <v>4</v>
      </c>
      <c r="O314" s="41">
        <f>P314-N314</f>
        <v>5</v>
      </c>
      <c r="P314" s="41">
        <f>ROUND(PRODUCT(J314,25)/14,0)</f>
        <v>9</v>
      </c>
      <c r="Q314" s="40" t="s">
        <v>35</v>
      </c>
      <c r="R314" s="40"/>
      <c r="S314" s="42"/>
      <c r="T314" s="42" t="s">
        <v>102</v>
      </c>
      <c r="V314" s="241"/>
      <c r="W314" s="241"/>
      <c r="X314" s="241"/>
      <c r="Y314" s="241"/>
      <c r="Z314" s="241"/>
      <c r="AA314" s="241"/>
      <c r="AB314" s="241"/>
      <c r="AC314" s="241"/>
    </row>
    <row r="315" spans="1:29" ht="17.25" customHeight="1" x14ac:dyDescent="0.2">
      <c r="A315" s="171" t="s">
        <v>58</v>
      </c>
      <c r="B315" s="172"/>
      <c r="C315" s="172"/>
      <c r="D315" s="172"/>
      <c r="E315" s="172"/>
      <c r="F315" s="172"/>
      <c r="G315" s="172"/>
      <c r="H315" s="172"/>
      <c r="I315" s="172"/>
      <c r="J315" s="172"/>
      <c r="K315" s="172"/>
      <c r="L315" s="172"/>
      <c r="M315" s="172"/>
      <c r="N315" s="172"/>
      <c r="O315" s="172"/>
      <c r="P315" s="172"/>
      <c r="Q315" s="172"/>
      <c r="R315" s="172"/>
      <c r="S315" s="172"/>
      <c r="T315" s="173"/>
      <c r="V315" s="241"/>
      <c r="W315" s="241"/>
      <c r="X315" s="241"/>
      <c r="Y315" s="241"/>
      <c r="Z315" s="241"/>
      <c r="AA315" s="241"/>
      <c r="AB315" s="241"/>
      <c r="AC315" s="241"/>
    </row>
    <row r="316" spans="1:29" s="38" customFormat="1" ht="24" customHeight="1" x14ac:dyDescent="0.25">
      <c r="A316" s="39" t="s">
        <v>91</v>
      </c>
      <c r="B316" s="174" t="s">
        <v>266</v>
      </c>
      <c r="C316" s="175"/>
      <c r="D316" s="175"/>
      <c r="E316" s="175"/>
      <c r="F316" s="175"/>
      <c r="G316" s="175"/>
      <c r="H316" s="175"/>
      <c r="I316" s="176"/>
      <c r="J316" s="40">
        <v>5</v>
      </c>
      <c r="K316" s="40">
        <v>2</v>
      </c>
      <c r="L316" s="40">
        <v>2</v>
      </c>
      <c r="M316" s="40">
        <v>0</v>
      </c>
      <c r="N316" s="41">
        <f>K316+L316+M316</f>
        <v>4</v>
      </c>
      <c r="O316" s="41">
        <f>P316-N316</f>
        <v>5</v>
      </c>
      <c r="P316" s="41">
        <f>ROUND(PRODUCT(J316,25)/14,0)</f>
        <v>9</v>
      </c>
      <c r="Q316" s="40" t="s">
        <v>35</v>
      </c>
      <c r="R316" s="40"/>
      <c r="S316" s="42"/>
      <c r="T316" s="45" t="s">
        <v>103</v>
      </c>
      <c r="V316" s="241"/>
      <c r="W316" s="241"/>
      <c r="X316" s="241"/>
      <c r="Y316" s="241"/>
      <c r="Z316" s="241"/>
      <c r="AA316" s="241"/>
      <c r="AB316" s="241"/>
      <c r="AC316" s="241"/>
    </row>
    <row r="317" spans="1:29" ht="17.25" customHeight="1" x14ac:dyDescent="0.2">
      <c r="A317" s="171" t="s">
        <v>59</v>
      </c>
      <c r="B317" s="172"/>
      <c r="C317" s="172"/>
      <c r="D317" s="172"/>
      <c r="E317" s="172"/>
      <c r="F317" s="172"/>
      <c r="G317" s="172"/>
      <c r="H317" s="172"/>
      <c r="I317" s="172"/>
      <c r="J317" s="172"/>
      <c r="K317" s="172"/>
      <c r="L317" s="172"/>
      <c r="M317" s="172"/>
      <c r="N317" s="172"/>
      <c r="O317" s="172"/>
      <c r="P317" s="172"/>
      <c r="Q317" s="172"/>
      <c r="R317" s="172"/>
      <c r="S317" s="172"/>
      <c r="T317" s="173"/>
      <c r="V317" s="241"/>
      <c r="W317" s="241"/>
      <c r="X317" s="241"/>
      <c r="Y317" s="241"/>
      <c r="Z317" s="241"/>
      <c r="AA317" s="241"/>
      <c r="AB317" s="241"/>
      <c r="AC317" s="241"/>
    </row>
    <row r="318" spans="1:29" ht="17.25" customHeight="1" x14ac:dyDescent="0.2">
      <c r="A318" s="39" t="s">
        <v>92</v>
      </c>
      <c r="B318" s="146" t="s">
        <v>93</v>
      </c>
      <c r="C318" s="147"/>
      <c r="D318" s="147"/>
      <c r="E318" s="147"/>
      <c r="F318" s="147"/>
      <c r="G318" s="147"/>
      <c r="H318" s="147"/>
      <c r="I318" s="148"/>
      <c r="J318" s="40">
        <v>2</v>
      </c>
      <c r="K318" s="40">
        <v>1</v>
      </c>
      <c r="L318" s="40">
        <v>1</v>
      </c>
      <c r="M318" s="40">
        <v>0</v>
      </c>
      <c r="N318" s="41">
        <f>K318+L318+M318</f>
        <v>2</v>
      </c>
      <c r="O318" s="41">
        <f>P318-N318</f>
        <v>2</v>
      </c>
      <c r="P318" s="41">
        <f>ROUND(PRODUCT(J318,25)/14,0)</f>
        <v>4</v>
      </c>
      <c r="Q318" s="40"/>
      <c r="R318" s="40" t="s">
        <v>31</v>
      </c>
      <c r="S318" s="42"/>
      <c r="T318" s="45" t="s">
        <v>103</v>
      </c>
      <c r="V318" s="241"/>
      <c r="W318" s="241"/>
      <c r="X318" s="241"/>
      <c r="Y318" s="241"/>
      <c r="Z318" s="241"/>
      <c r="AA318" s="241"/>
      <c r="AB318" s="241"/>
      <c r="AC318" s="241"/>
    </row>
    <row r="319" spans="1:29" ht="17.25" customHeight="1" x14ac:dyDescent="0.2">
      <c r="A319" s="39" t="s">
        <v>95</v>
      </c>
      <c r="B319" s="146" t="s">
        <v>94</v>
      </c>
      <c r="C319" s="147"/>
      <c r="D319" s="147"/>
      <c r="E319" s="147"/>
      <c r="F319" s="147"/>
      <c r="G319" s="147"/>
      <c r="H319" s="147"/>
      <c r="I319" s="148"/>
      <c r="J319" s="40">
        <v>3</v>
      </c>
      <c r="K319" s="40">
        <v>0</v>
      </c>
      <c r="L319" s="40">
        <v>0</v>
      </c>
      <c r="M319" s="40">
        <v>3</v>
      </c>
      <c r="N319" s="41">
        <f t="shared" ref="N319" si="145">K319+L319+M319</f>
        <v>3</v>
      </c>
      <c r="O319" s="41">
        <f t="shared" ref="O319" si="146">P319-N319</f>
        <v>2</v>
      </c>
      <c r="P319" s="41">
        <f t="shared" ref="P319" si="147">ROUND(PRODUCT(J319,25)/14,0)</f>
        <v>5</v>
      </c>
      <c r="Q319" s="40"/>
      <c r="R319" s="40" t="s">
        <v>31</v>
      </c>
      <c r="S319" s="42"/>
      <c r="T319" s="45" t="s">
        <v>103</v>
      </c>
      <c r="V319" s="241"/>
      <c r="W319" s="241"/>
      <c r="X319" s="241"/>
      <c r="Y319" s="241"/>
      <c r="Z319" s="241"/>
      <c r="AA319" s="241"/>
      <c r="AB319" s="241"/>
      <c r="AC319" s="241"/>
    </row>
    <row r="320" spans="1:29" ht="17.25" customHeight="1" x14ac:dyDescent="0.2">
      <c r="A320" s="149" t="s">
        <v>60</v>
      </c>
      <c r="B320" s="150"/>
      <c r="C320" s="150"/>
      <c r="D320" s="150"/>
      <c r="E320" s="150"/>
      <c r="F320" s="150"/>
      <c r="G320" s="150"/>
      <c r="H320" s="150"/>
      <c r="I320" s="150"/>
      <c r="J320" s="150"/>
      <c r="K320" s="150"/>
      <c r="L320" s="150"/>
      <c r="M320" s="150"/>
      <c r="N320" s="150"/>
      <c r="O320" s="150"/>
      <c r="P320" s="150"/>
      <c r="Q320" s="150"/>
      <c r="R320" s="150"/>
      <c r="S320" s="150"/>
      <c r="T320" s="151"/>
      <c r="V320" s="241"/>
      <c r="W320" s="241"/>
      <c r="X320" s="241"/>
      <c r="Y320" s="241"/>
      <c r="Z320" s="241"/>
      <c r="AA320" s="241"/>
      <c r="AB320" s="241"/>
      <c r="AC320" s="241"/>
    </row>
    <row r="321" spans="1:29" ht="17.25" customHeight="1" x14ac:dyDescent="0.2">
      <c r="A321" s="39" t="s">
        <v>96</v>
      </c>
      <c r="B321" s="146" t="s">
        <v>98</v>
      </c>
      <c r="C321" s="147"/>
      <c r="D321" s="147"/>
      <c r="E321" s="147"/>
      <c r="F321" s="147"/>
      <c r="G321" s="147"/>
      <c r="H321" s="147"/>
      <c r="I321" s="148"/>
      <c r="J321" s="40">
        <v>3</v>
      </c>
      <c r="K321" s="40">
        <v>1</v>
      </c>
      <c r="L321" s="40">
        <v>1</v>
      </c>
      <c r="M321" s="40">
        <v>0</v>
      </c>
      <c r="N321" s="41">
        <f>K321+L321+M321</f>
        <v>2</v>
      </c>
      <c r="O321" s="41">
        <f>P321-N321</f>
        <v>4</v>
      </c>
      <c r="P321" s="41">
        <f>ROUND(PRODUCT(J321,25)/12,0)</f>
        <v>6</v>
      </c>
      <c r="Q321" s="40" t="s">
        <v>35</v>
      </c>
      <c r="R321" s="40"/>
      <c r="S321" s="42"/>
      <c r="T321" s="42" t="s">
        <v>102</v>
      </c>
      <c r="V321" s="241"/>
      <c r="W321" s="241"/>
      <c r="X321" s="241"/>
      <c r="Y321" s="241"/>
      <c r="Z321" s="241"/>
      <c r="AA321" s="241"/>
      <c r="AB321" s="241"/>
      <c r="AC321" s="241"/>
    </row>
    <row r="322" spans="1:29" ht="17.25" customHeight="1" x14ac:dyDescent="0.2">
      <c r="A322" s="39" t="s">
        <v>97</v>
      </c>
      <c r="B322" s="146" t="s">
        <v>99</v>
      </c>
      <c r="C322" s="147"/>
      <c r="D322" s="147"/>
      <c r="E322" s="147"/>
      <c r="F322" s="147"/>
      <c r="G322" s="147"/>
      <c r="H322" s="147"/>
      <c r="I322" s="148"/>
      <c r="J322" s="40">
        <v>2</v>
      </c>
      <c r="K322" s="40">
        <v>0</v>
      </c>
      <c r="L322" s="40">
        <v>0</v>
      </c>
      <c r="M322" s="40">
        <v>3</v>
      </c>
      <c r="N322" s="41">
        <f t="shared" ref="N322" si="148">K322+L322+M322</f>
        <v>3</v>
      </c>
      <c r="O322" s="41">
        <f t="shared" ref="O322" si="149">P322-N322</f>
        <v>1</v>
      </c>
      <c r="P322" s="41">
        <f t="shared" ref="P322" si="150">ROUND(PRODUCT(J322,25)/12,0)</f>
        <v>4</v>
      </c>
      <c r="Q322" s="40"/>
      <c r="R322" s="40" t="s">
        <v>31</v>
      </c>
      <c r="S322" s="42"/>
      <c r="T322" s="45" t="s">
        <v>103</v>
      </c>
      <c r="V322" s="241"/>
      <c r="W322" s="241"/>
      <c r="X322" s="241"/>
      <c r="Y322" s="241"/>
      <c r="Z322" s="241"/>
      <c r="AA322" s="241"/>
      <c r="AB322" s="241"/>
      <c r="AC322" s="241"/>
    </row>
    <row r="323" spans="1:29" ht="29.25" customHeight="1" x14ac:dyDescent="0.2">
      <c r="A323" s="152" t="s">
        <v>83</v>
      </c>
      <c r="B323" s="153"/>
      <c r="C323" s="153"/>
      <c r="D323" s="153"/>
      <c r="E323" s="153"/>
      <c r="F323" s="153"/>
      <c r="G323" s="153"/>
      <c r="H323" s="153"/>
      <c r="I323" s="154"/>
      <c r="J323" s="43">
        <f>SUM(J310,J312,J314,J316,J318:J319,J321:J322)</f>
        <v>30</v>
      </c>
      <c r="K323" s="43">
        <f t="shared" ref="K323:P323" si="151">SUM(K310,K312,K314,K316,K318:K319,K321:K322)</f>
        <v>10</v>
      </c>
      <c r="L323" s="43">
        <f t="shared" si="151"/>
        <v>10</v>
      </c>
      <c r="M323" s="43">
        <f t="shared" si="151"/>
        <v>6</v>
      </c>
      <c r="N323" s="43">
        <f t="shared" si="151"/>
        <v>26</v>
      </c>
      <c r="O323" s="43">
        <f t="shared" si="151"/>
        <v>29</v>
      </c>
      <c r="P323" s="43">
        <f t="shared" si="151"/>
        <v>55</v>
      </c>
      <c r="Q323" s="43">
        <f>COUNTIF(Q310,"E")+COUNTIF(Q312,"E")+COUNTIF(Q314,"E")+COUNTIF(Q316,"E")+COUNTIF(Q318:Q319,"E")+COUNTIF(Q321:Q322,"E")</f>
        <v>5</v>
      </c>
      <c r="R323" s="43">
        <f>COUNTIF(R310,"C")+COUNTIF(R312,"C")+COUNTIF(R314,"C")+COUNTIF(R316,"C")+COUNTIF(R318:R319,"C")+COUNTIF(R321:R322,"C")</f>
        <v>3</v>
      </c>
      <c r="S323" s="43">
        <f>COUNTIF(S310,"VP")+COUNTIF(S312,"VP")+COUNTIF(S314,"VP")+COUNTIF(S316,"VP")+COUNTIF(S318:S319,"VP")+COUNTIF(S321:S322,"VP")</f>
        <v>0</v>
      </c>
      <c r="T323" s="44"/>
      <c r="V323" s="241"/>
      <c r="W323" s="241"/>
      <c r="X323" s="241"/>
      <c r="Y323" s="241"/>
      <c r="Z323" s="241"/>
      <c r="AA323" s="241"/>
      <c r="AB323" s="241"/>
      <c r="AC323" s="241"/>
    </row>
    <row r="324" spans="1:29" ht="17.25" customHeight="1" x14ac:dyDescent="0.2">
      <c r="A324" s="155" t="s">
        <v>53</v>
      </c>
      <c r="B324" s="156"/>
      <c r="C324" s="156"/>
      <c r="D324" s="156"/>
      <c r="E324" s="156"/>
      <c r="F324" s="156"/>
      <c r="G324" s="156"/>
      <c r="H324" s="156"/>
      <c r="I324" s="156"/>
      <c r="J324" s="157"/>
      <c r="K324" s="43">
        <f>SUM(K310,K312,K314,K316,K318,K319)*14+SUM(K321,K322)*12</f>
        <v>138</v>
      </c>
      <c r="L324" s="43">
        <f t="shared" ref="L324:P324" si="152">SUM(L310,L312,L314,L316,L318,L319)*14+SUM(L321,L322)*12</f>
        <v>138</v>
      </c>
      <c r="M324" s="43">
        <f t="shared" si="152"/>
        <v>78</v>
      </c>
      <c r="N324" s="43">
        <f t="shared" si="152"/>
        <v>354</v>
      </c>
      <c r="O324" s="43">
        <f t="shared" si="152"/>
        <v>396</v>
      </c>
      <c r="P324" s="43">
        <f t="shared" si="152"/>
        <v>750</v>
      </c>
      <c r="Q324" s="161"/>
      <c r="R324" s="162"/>
      <c r="S324" s="162"/>
      <c r="T324" s="163"/>
      <c r="V324" s="241"/>
      <c r="W324" s="241"/>
      <c r="X324" s="241"/>
      <c r="Y324" s="241"/>
      <c r="Z324" s="241"/>
      <c r="AA324" s="241"/>
      <c r="AB324" s="241"/>
      <c r="AC324" s="241"/>
    </row>
    <row r="325" spans="1:29" ht="14.25" customHeight="1" x14ac:dyDescent="0.2">
      <c r="A325" s="158"/>
      <c r="B325" s="159"/>
      <c r="C325" s="159"/>
      <c r="D325" s="159"/>
      <c r="E325" s="159"/>
      <c r="F325" s="159"/>
      <c r="G325" s="159"/>
      <c r="H325" s="159"/>
      <c r="I325" s="159"/>
      <c r="J325" s="160"/>
      <c r="K325" s="167">
        <f>SUM(K324:M324)</f>
        <v>354</v>
      </c>
      <c r="L325" s="168"/>
      <c r="M325" s="169"/>
      <c r="N325" s="167">
        <f>SUM(N324:O324)</f>
        <v>750</v>
      </c>
      <c r="O325" s="168"/>
      <c r="P325" s="169"/>
      <c r="Q325" s="164"/>
      <c r="R325" s="165"/>
      <c r="S325" s="165"/>
      <c r="T325" s="166"/>
      <c r="V325" s="241"/>
      <c r="W325" s="241"/>
      <c r="X325" s="241"/>
      <c r="Y325" s="241"/>
      <c r="Z325" s="241"/>
      <c r="AA325" s="241"/>
      <c r="AB325" s="241"/>
      <c r="AC325" s="241"/>
    </row>
    <row r="326" spans="1:29" x14ac:dyDescent="0.2">
      <c r="V326" s="241"/>
      <c r="W326" s="241"/>
      <c r="X326" s="241"/>
      <c r="Y326" s="241"/>
      <c r="Z326" s="241"/>
      <c r="AA326" s="241"/>
      <c r="AB326" s="241"/>
      <c r="AC326" s="241"/>
    </row>
    <row r="327" spans="1:29" x14ac:dyDescent="0.2">
      <c r="A327" s="268" t="s">
        <v>104</v>
      </c>
      <c r="B327" s="268"/>
      <c r="C327" s="268"/>
      <c r="D327" s="268"/>
      <c r="E327" s="268"/>
      <c r="F327" s="268"/>
      <c r="G327" s="268"/>
      <c r="H327" s="268"/>
      <c r="I327" s="268"/>
      <c r="J327" s="268"/>
      <c r="K327" s="268"/>
      <c r="L327" s="268"/>
      <c r="M327" s="268"/>
      <c r="N327" s="268"/>
      <c r="O327" s="268"/>
      <c r="P327" s="268"/>
      <c r="Q327" s="268"/>
      <c r="R327" s="268"/>
      <c r="S327" s="268"/>
      <c r="T327" s="268"/>
      <c r="V327" s="241"/>
      <c r="W327" s="241"/>
      <c r="X327" s="241"/>
      <c r="Y327" s="241"/>
      <c r="Z327" s="241"/>
      <c r="AA327" s="241"/>
      <c r="AB327" s="241"/>
      <c r="AC327" s="241"/>
    </row>
  </sheetData>
  <sheetProtection deleteColumns="0" deleteRows="0" selectLockedCells="1" selectUnlockedCells="1"/>
  <mergeCells count="474">
    <mergeCell ref="B100:I100"/>
    <mergeCell ref="B240:I240"/>
    <mergeCell ref="B115:I115"/>
    <mergeCell ref="B113:I113"/>
    <mergeCell ref="B118:I118"/>
    <mergeCell ref="B120:I120"/>
    <mergeCell ref="B119:I119"/>
    <mergeCell ref="B129:I129"/>
    <mergeCell ref="B128:I128"/>
    <mergeCell ref="B127:I127"/>
    <mergeCell ref="B168:I168"/>
    <mergeCell ref="B124:I124"/>
    <mergeCell ref="A153:J153"/>
    <mergeCell ref="A154:J154"/>
    <mergeCell ref="A167:T167"/>
    <mergeCell ref="B200:I200"/>
    <mergeCell ref="Q191:S191"/>
    <mergeCell ref="B201:I201"/>
    <mergeCell ref="B172:I172"/>
    <mergeCell ref="B173:I173"/>
    <mergeCell ref="B182:I182"/>
    <mergeCell ref="A183:I183"/>
    <mergeCell ref="A184:J185"/>
    <mergeCell ref="A191:A192"/>
    <mergeCell ref="B56:I56"/>
    <mergeCell ref="B45:I45"/>
    <mergeCell ref="B66:I66"/>
    <mergeCell ref="B65:I65"/>
    <mergeCell ref="B59:I59"/>
    <mergeCell ref="B54:I54"/>
    <mergeCell ref="B81:I81"/>
    <mergeCell ref="A84:T84"/>
    <mergeCell ref="B108:I109"/>
    <mergeCell ref="B96:I97"/>
    <mergeCell ref="B99:I99"/>
    <mergeCell ref="B104:I104"/>
    <mergeCell ref="B101:I101"/>
    <mergeCell ref="T85:T86"/>
    <mergeCell ref="Q108:S108"/>
    <mergeCell ref="J108:J109"/>
    <mergeCell ref="K108:M108"/>
    <mergeCell ref="B90:I90"/>
    <mergeCell ref="B88:I88"/>
    <mergeCell ref="B89:I89"/>
    <mergeCell ref="J85:J86"/>
    <mergeCell ref="T96:T97"/>
    <mergeCell ref="B102:I102"/>
    <mergeCell ref="A95:T95"/>
    <mergeCell ref="A12:K12"/>
    <mergeCell ref="A62:A63"/>
    <mergeCell ref="B62:I63"/>
    <mergeCell ref="B77:I77"/>
    <mergeCell ref="B78:I78"/>
    <mergeCell ref="B79:I79"/>
    <mergeCell ref="N38:P38"/>
    <mergeCell ref="K38:M38"/>
    <mergeCell ref="A15:K15"/>
    <mergeCell ref="J38:J39"/>
    <mergeCell ref="A37:T37"/>
    <mergeCell ref="B38:I39"/>
    <mergeCell ref="I28:K28"/>
    <mergeCell ref="A38:A39"/>
    <mergeCell ref="B42:I42"/>
    <mergeCell ref="M17:T17"/>
    <mergeCell ref="M18:T18"/>
    <mergeCell ref="M13:T13"/>
    <mergeCell ref="H28:H29"/>
    <mergeCell ref="A27:G27"/>
    <mergeCell ref="G28:G29"/>
    <mergeCell ref="B53:I53"/>
    <mergeCell ref="B58:I58"/>
    <mergeCell ref="B40:I40"/>
    <mergeCell ref="A327:T327"/>
    <mergeCell ref="V307:AC327"/>
    <mergeCell ref="U59:W59"/>
    <mergeCell ref="U70:W70"/>
    <mergeCell ref="U82:W82"/>
    <mergeCell ref="U93:W93"/>
    <mergeCell ref="U47:W47"/>
    <mergeCell ref="U104:W104"/>
    <mergeCell ref="U300:X300"/>
    <mergeCell ref="B174:I174"/>
    <mergeCell ref="A175:T175"/>
    <mergeCell ref="B176:I176"/>
    <mergeCell ref="B177:I177"/>
    <mergeCell ref="B178:I178"/>
    <mergeCell ref="B181:I181"/>
    <mergeCell ref="A171:T171"/>
    <mergeCell ref="Q184:T185"/>
    <mergeCell ref="N185:P185"/>
    <mergeCell ref="K191:M191"/>
    <mergeCell ref="N191:P191"/>
    <mergeCell ref="B199:I199"/>
    <mergeCell ref="B92:I92"/>
    <mergeCell ref="T108:T109"/>
    <mergeCell ref="A96:A97"/>
    <mergeCell ref="J301:K301"/>
    <mergeCell ref="L301:M301"/>
    <mergeCell ref="N301:O301"/>
    <mergeCell ref="B198:I198"/>
    <mergeCell ref="A190:T190"/>
    <mergeCell ref="B297:G298"/>
    <mergeCell ref="A203:T203"/>
    <mergeCell ref="B202:I202"/>
    <mergeCell ref="N300:O300"/>
    <mergeCell ref="P300:Q300"/>
    <mergeCell ref="P297:Q298"/>
    <mergeCell ref="J298:K298"/>
    <mergeCell ref="L298:M298"/>
    <mergeCell ref="N298:O298"/>
    <mergeCell ref="J297:O297"/>
    <mergeCell ref="J299:K299"/>
    <mergeCell ref="L299:M299"/>
    <mergeCell ref="N299:O299"/>
    <mergeCell ref="B204:I204"/>
    <mergeCell ref="P299:Q299"/>
    <mergeCell ref="B197:I197"/>
    <mergeCell ref="B194:I194"/>
    <mergeCell ref="A193:T193"/>
    <mergeCell ref="T191:T192"/>
    <mergeCell ref="B191:I192"/>
    <mergeCell ref="J191:J192"/>
    <mergeCell ref="K208:M208"/>
    <mergeCell ref="A206:I206"/>
    <mergeCell ref="B205:I205"/>
    <mergeCell ref="A207:J208"/>
    <mergeCell ref="Q207:T208"/>
    <mergeCell ref="N208:P208"/>
    <mergeCell ref="B195:I195"/>
    <mergeCell ref="B196:I196"/>
    <mergeCell ref="A189:T189"/>
    <mergeCell ref="B130:I130"/>
    <mergeCell ref="N152:P152"/>
    <mergeCell ref="Q151:T152"/>
    <mergeCell ref="A150:I150"/>
    <mergeCell ref="B149:I149"/>
    <mergeCell ref="A151:J152"/>
    <mergeCell ref="B164:I164"/>
    <mergeCell ref="B165:I165"/>
    <mergeCell ref="B166:I166"/>
    <mergeCell ref="B161:I161"/>
    <mergeCell ref="B147:I147"/>
    <mergeCell ref="K185:M185"/>
    <mergeCell ref="A179:T179"/>
    <mergeCell ref="B180:I180"/>
    <mergeCell ref="B170:I170"/>
    <mergeCell ref="B148:I148"/>
    <mergeCell ref="B169:I169"/>
    <mergeCell ref="A140:T140"/>
    <mergeCell ref="B131:I131"/>
    <mergeCell ref="B142:I142"/>
    <mergeCell ref="B143:I143"/>
    <mergeCell ref="B144:I144"/>
    <mergeCell ref="B137:I137"/>
    <mergeCell ref="B162:I162"/>
    <mergeCell ref="A163:T163"/>
    <mergeCell ref="A133:T133"/>
    <mergeCell ref="B116:I116"/>
    <mergeCell ref="B122:I122"/>
    <mergeCell ref="B132:I132"/>
    <mergeCell ref="A145:T145"/>
    <mergeCell ref="B141:I141"/>
    <mergeCell ref="A125:T125"/>
    <mergeCell ref="A117:T117"/>
    <mergeCell ref="B121:I121"/>
    <mergeCell ref="B138:I138"/>
    <mergeCell ref="B139:I139"/>
    <mergeCell ref="K152:M152"/>
    <mergeCell ref="B160:I160"/>
    <mergeCell ref="B136:I136"/>
    <mergeCell ref="K153:T153"/>
    <mergeCell ref="K154:T154"/>
    <mergeCell ref="B146:I146"/>
    <mergeCell ref="B135:I135"/>
    <mergeCell ref="A50:A51"/>
    <mergeCell ref="B47:I47"/>
    <mergeCell ref="B52:I52"/>
    <mergeCell ref="Q38:S38"/>
    <mergeCell ref="M27:T33"/>
    <mergeCell ref="A22:K25"/>
    <mergeCell ref="M23:T25"/>
    <mergeCell ref="B134:I134"/>
    <mergeCell ref="B28:C28"/>
    <mergeCell ref="A61:T61"/>
    <mergeCell ref="J62:J63"/>
    <mergeCell ref="K85:M85"/>
    <mergeCell ref="N85:P85"/>
    <mergeCell ref="Q85:S85"/>
    <mergeCell ref="B87:I87"/>
    <mergeCell ref="B103:I103"/>
    <mergeCell ref="A107:T107"/>
    <mergeCell ref="B85:I86"/>
    <mergeCell ref="A85:A86"/>
    <mergeCell ref="B112:I112"/>
    <mergeCell ref="B80:I80"/>
    <mergeCell ref="B41:I41"/>
    <mergeCell ref="B46:I46"/>
    <mergeCell ref="B57:I57"/>
    <mergeCell ref="A2:K2"/>
    <mergeCell ref="A6:K6"/>
    <mergeCell ref="O5:Q5"/>
    <mergeCell ref="O6:Q6"/>
    <mergeCell ref="O3:Q3"/>
    <mergeCell ref="O4:Q4"/>
    <mergeCell ref="M4:N4"/>
    <mergeCell ref="A10:K10"/>
    <mergeCell ref="M6:N6"/>
    <mergeCell ref="A7:K7"/>
    <mergeCell ref="A8:K8"/>
    <mergeCell ref="A9:K9"/>
    <mergeCell ref="M8:T11"/>
    <mergeCell ref="R3:T3"/>
    <mergeCell ref="R4:T4"/>
    <mergeCell ref="R5:T5"/>
    <mergeCell ref="T73:T74"/>
    <mergeCell ref="A49:T49"/>
    <mergeCell ref="J50:J51"/>
    <mergeCell ref="R6:T6"/>
    <mergeCell ref="B55:I55"/>
    <mergeCell ref="A11:K11"/>
    <mergeCell ref="B67:I67"/>
    <mergeCell ref="Q50:S50"/>
    <mergeCell ref="T38:T39"/>
    <mergeCell ref="B43:I43"/>
    <mergeCell ref="B44:I44"/>
    <mergeCell ref="B50:I51"/>
    <mergeCell ref="A13:K13"/>
    <mergeCell ref="A14:K14"/>
    <mergeCell ref="A16:K16"/>
    <mergeCell ref="B64:I64"/>
    <mergeCell ref="M15:T15"/>
    <mergeCell ref="Q62:S62"/>
    <mergeCell ref="T62:T63"/>
    <mergeCell ref="M16:T16"/>
    <mergeCell ref="K62:M62"/>
    <mergeCell ref="N62:P62"/>
    <mergeCell ref="T50:T51"/>
    <mergeCell ref="A20:K20"/>
    <mergeCell ref="B68:I68"/>
    <mergeCell ref="B82:I82"/>
    <mergeCell ref="A1:K1"/>
    <mergeCell ref="A3:K3"/>
    <mergeCell ref="K50:M50"/>
    <mergeCell ref="M19:T19"/>
    <mergeCell ref="M1:T1"/>
    <mergeCell ref="M14:T14"/>
    <mergeCell ref="A4:K5"/>
    <mergeCell ref="A35:T35"/>
    <mergeCell ref="A19:K19"/>
    <mergeCell ref="A17:K17"/>
    <mergeCell ref="M3:N3"/>
    <mergeCell ref="M5:N5"/>
    <mergeCell ref="D28:F28"/>
    <mergeCell ref="A18:K18"/>
    <mergeCell ref="N50:P50"/>
    <mergeCell ref="B69:I69"/>
    <mergeCell ref="A72:T72"/>
    <mergeCell ref="J73:J74"/>
    <mergeCell ref="K73:M73"/>
    <mergeCell ref="N73:P73"/>
    <mergeCell ref="Q73:S73"/>
    <mergeCell ref="A73:A74"/>
    <mergeCell ref="B91:I91"/>
    <mergeCell ref="B98:I98"/>
    <mergeCell ref="Q96:S96"/>
    <mergeCell ref="J96:J97"/>
    <mergeCell ref="K96:M96"/>
    <mergeCell ref="N96:P96"/>
    <mergeCell ref="B93:I93"/>
    <mergeCell ref="B70:I70"/>
    <mergeCell ref="B73:I74"/>
    <mergeCell ref="B75:I75"/>
    <mergeCell ref="B76:I76"/>
    <mergeCell ref="A108:A109"/>
    <mergeCell ref="A156:T156"/>
    <mergeCell ref="J157:J158"/>
    <mergeCell ref="A159:T159"/>
    <mergeCell ref="K157:M157"/>
    <mergeCell ref="A157:A158"/>
    <mergeCell ref="B157:I158"/>
    <mergeCell ref="N157:P157"/>
    <mergeCell ref="Q157:S157"/>
    <mergeCell ref="T157:T158"/>
    <mergeCell ref="B114:I114"/>
    <mergeCell ref="B123:I123"/>
    <mergeCell ref="B126:I126"/>
    <mergeCell ref="N108:P108"/>
    <mergeCell ref="A110:T110"/>
    <mergeCell ref="B111:I111"/>
    <mergeCell ref="B219:I219"/>
    <mergeCell ref="A214:A215"/>
    <mergeCell ref="A213:T213"/>
    <mergeCell ref="J214:J215"/>
    <mergeCell ref="K214:M214"/>
    <mergeCell ref="N214:P214"/>
    <mergeCell ref="B214:I215"/>
    <mergeCell ref="Q214:S214"/>
    <mergeCell ref="T214:T215"/>
    <mergeCell ref="A216:T216"/>
    <mergeCell ref="B217:I217"/>
    <mergeCell ref="B218:I218"/>
    <mergeCell ref="B221:I221"/>
    <mergeCell ref="B220:I220"/>
    <mergeCell ref="B231:I231"/>
    <mergeCell ref="B224:I224"/>
    <mergeCell ref="B226:I226"/>
    <mergeCell ref="B227:I227"/>
    <mergeCell ref="B228:I228"/>
    <mergeCell ref="B225:I225"/>
    <mergeCell ref="B222:I222"/>
    <mergeCell ref="B223:I223"/>
    <mergeCell ref="B229:I229"/>
    <mergeCell ref="B230:I230"/>
    <mergeCell ref="B234:I234"/>
    <mergeCell ref="B235:I235"/>
    <mergeCell ref="A238:T238"/>
    <mergeCell ref="B232:I232"/>
    <mergeCell ref="B233:I233"/>
    <mergeCell ref="B236:I236"/>
    <mergeCell ref="B237:I237"/>
    <mergeCell ref="A247:J247"/>
    <mergeCell ref="K247:T247"/>
    <mergeCell ref="A248:J248"/>
    <mergeCell ref="K248:T248"/>
    <mergeCell ref="B241:I241"/>
    <mergeCell ref="B242:I242"/>
    <mergeCell ref="B243:I243"/>
    <mergeCell ref="B239:I239"/>
    <mergeCell ref="A244:I244"/>
    <mergeCell ref="K246:M246"/>
    <mergeCell ref="N246:P246"/>
    <mergeCell ref="N251:P251"/>
    <mergeCell ref="A253:T253"/>
    <mergeCell ref="B254:I254"/>
    <mergeCell ref="B255:I255"/>
    <mergeCell ref="B256:I256"/>
    <mergeCell ref="Q251:S251"/>
    <mergeCell ref="A251:A252"/>
    <mergeCell ref="B251:I252"/>
    <mergeCell ref="J251:J252"/>
    <mergeCell ref="K251:M251"/>
    <mergeCell ref="B275:I275"/>
    <mergeCell ref="B280:I280"/>
    <mergeCell ref="B281:I281"/>
    <mergeCell ref="A292:J292"/>
    <mergeCell ref="A293:J293"/>
    <mergeCell ref="A266:J266"/>
    <mergeCell ref="A267:J267"/>
    <mergeCell ref="K266:T266"/>
    <mergeCell ref="K267:T267"/>
    <mergeCell ref="K292:T292"/>
    <mergeCell ref="K293:T293"/>
    <mergeCell ref="A270:A271"/>
    <mergeCell ref="B270:I271"/>
    <mergeCell ref="J270:J271"/>
    <mergeCell ref="K270:M270"/>
    <mergeCell ref="N270:P270"/>
    <mergeCell ref="T270:T271"/>
    <mergeCell ref="B273:I273"/>
    <mergeCell ref="B274:I274"/>
    <mergeCell ref="A272:T272"/>
    <mergeCell ref="B287:I287"/>
    <mergeCell ref="B288:I288"/>
    <mergeCell ref="A307:A308"/>
    <mergeCell ref="B307:I308"/>
    <mergeCell ref="J307:J308"/>
    <mergeCell ref="K307:M307"/>
    <mergeCell ref="N307:P307"/>
    <mergeCell ref="Q307:S307"/>
    <mergeCell ref="T307:T308"/>
    <mergeCell ref="A289:I289"/>
    <mergeCell ref="A290:J291"/>
    <mergeCell ref="Q290:T291"/>
    <mergeCell ref="K291:M291"/>
    <mergeCell ref="N291:P291"/>
    <mergeCell ref="L300:M300"/>
    <mergeCell ref="B300:G300"/>
    <mergeCell ref="B299:G299"/>
    <mergeCell ref="J300:K300"/>
    <mergeCell ref="R297:T297"/>
    <mergeCell ref="P301:Q301"/>
    <mergeCell ref="H300:I300"/>
    <mergeCell ref="H301:I301"/>
    <mergeCell ref="A301:G301"/>
    <mergeCell ref="H297:I298"/>
    <mergeCell ref="A297:A298"/>
    <mergeCell ref="H299:I299"/>
    <mergeCell ref="B314:I314"/>
    <mergeCell ref="A315:T315"/>
    <mergeCell ref="B316:I316"/>
    <mergeCell ref="A317:T317"/>
    <mergeCell ref="B318:I318"/>
    <mergeCell ref="A309:T309"/>
    <mergeCell ref="B310:I310"/>
    <mergeCell ref="A311:T311"/>
    <mergeCell ref="B312:I312"/>
    <mergeCell ref="A313:T313"/>
    <mergeCell ref="B319:I319"/>
    <mergeCell ref="A320:T320"/>
    <mergeCell ref="B321:I321"/>
    <mergeCell ref="B322:I322"/>
    <mergeCell ref="A323:I323"/>
    <mergeCell ref="A324:J325"/>
    <mergeCell ref="Q324:T325"/>
    <mergeCell ref="K325:M325"/>
    <mergeCell ref="N325:P325"/>
    <mergeCell ref="U304:Z306"/>
    <mergeCell ref="U10:Z12"/>
    <mergeCell ref="B282:I282"/>
    <mergeCell ref="U162:Z169"/>
    <mergeCell ref="U270:Y271"/>
    <mergeCell ref="U139:Y150"/>
    <mergeCell ref="U116:Y131"/>
    <mergeCell ref="U195:Z201"/>
    <mergeCell ref="U220:Z230"/>
    <mergeCell ref="U238:Z239"/>
    <mergeCell ref="U254:Z258"/>
    <mergeCell ref="U260:Z261"/>
    <mergeCell ref="A304:T304"/>
    <mergeCell ref="A306:T306"/>
    <mergeCell ref="B279:I279"/>
    <mergeCell ref="Q270:S270"/>
    <mergeCell ref="B278:I278"/>
    <mergeCell ref="A283:T283"/>
    <mergeCell ref="B276:I276"/>
    <mergeCell ref="B277:I277"/>
    <mergeCell ref="A296:B296"/>
    <mergeCell ref="B284:I284"/>
    <mergeCell ref="B285:I285"/>
    <mergeCell ref="B286:I286"/>
    <mergeCell ref="U3:X3"/>
    <mergeCell ref="U4:X4"/>
    <mergeCell ref="U5:X5"/>
    <mergeCell ref="U6:X6"/>
    <mergeCell ref="U7:X7"/>
    <mergeCell ref="U8:X8"/>
    <mergeCell ref="Y3:Z8"/>
    <mergeCell ref="U274:Z286"/>
    <mergeCell ref="U289:Z290"/>
    <mergeCell ref="U32:V32"/>
    <mergeCell ref="U15:Z27"/>
    <mergeCell ref="U30:V30"/>
    <mergeCell ref="U31:V31"/>
    <mergeCell ref="U107:Y111"/>
    <mergeCell ref="U181:Z182"/>
    <mergeCell ref="U133:Y137"/>
    <mergeCell ref="U46:Y46"/>
    <mergeCell ref="U57:Y58"/>
    <mergeCell ref="U41:Y44"/>
    <mergeCell ref="U184:Z187"/>
    <mergeCell ref="A186:J186"/>
    <mergeCell ref="A187:J187"/>
    <mergeCell ref="K186:T186"/>
    <mergeCell ref="K187:T187"/>
    <mergeCell ref="A209:J209"/>
    <mergeCell ref="A210:J210"/>
    <mergeCell ref="K209:T209"/>
    <mergeCell ref="K210:T210"/>
    <mergeCell ref="A269:T269"/>
    <mergeCell ref="Q264:T265"/>
    <mergeCell ref="K265:M265"/>
    <mergeCell ref="N265:P265"/>
    <mergeCell ref="B259:I259"/>
    <mergeCell ref="A260:T260"/>
    <mergeCell ref="B262:I262"/>
    <mergeCell ref="A263:I263"/>
    <mergeCell ref="A264:J265"/>
    <mergeCell ref="B261:I261"/>
    <mergeCell ref="B257:I257"/>
    <mergeCell ref="B258:I258"/>
    <mergeCell ref="T251:T252"/>
    <mergeCell ref="A250:T250"/>
    <mergeCell ref="A245:J246"/>
    <mergeCell ref="Q245:T246"/>
  </mergeCells>
  <phoneticPr fontId="5" type="noConversion"/>
  <conditionalFormatting sqref="U300 L31:L32 U30:U32 U3:U8">
    <cfRule type="cellIs" dxfId="23" priority="149" operator="equal">
      <formula>"E bine"</formula>
    </cfRule>
  </conditionalFormatting>
  <conditionalFormatting sqref="U300 U30:U32 U3:U8">
    <cfRule type="cellIs" dxfId="22" priority="148" operator="equal">
      <formula>"NU e bine"</formula>
    </cfRule>
  </conditionalFormatting>
  <conditionalFormatting sqref="U30:V32 U3:U8">
    <cfRule type="cellIs" dxfId="21" priority="141" operator="equal">
      <formula>"Suma trebuie să fie 52"</formula>
    </cfRule>
    <cfRule type="cellIs" dxfId="20" priority="142" operator="equal">
      <formula>"Corect"</formula>
    </cfRule>
    <cfRule type="cellIs" dxfId="19" priority="143" operator="equal">
      <formula>SUM($B$30:$J$30)</formula>
    </cfRule>
    <cfRule type="cellIs" dxfId="18" priority="144" operator="lessThan">
      <formula>"(SUM(B28:K28)=52"</formula>
    </cfRule>
    <cfRule type="cellIs" dxfId="17" priority="145" operator="equal">
      <formula>52</formula>
    </cfRule>
    <cfRule type="cellIs" dxfId="16" priority="146" operator="equal">
      <formula>$K$30</formula>
    </cfRule>
    <cfRule type="cellIs" dxfId="15" priority="147" operator="equal">
      <formula>$B$30:$K$30=52</formula>
    </cfRule>
  </conditionalFormatting>
  <conditionalFormatting sqref="U300:V300 U30:V32 U3:U8">
    <cfRule type="cellIs" dxfId="14" priority="136" operator="equal">
      <formula>"Suma trebuie să fie 52"</formula>
    </cfRule>
    <cfRule type="cellIs" dxfId="13" priority="140" operator="equal">
      <formula>"Corect"</formula>
    </cfRule>
  </conditionalFormatting>
  <conditionalFormatting sqref="U300:X300 U30:V32">
    <cfRule type="cellIs" dxfId="12" priority="139" operator="equal">
      <formula>"Corect"</formula>
    </cfRule>
  </conditionalFormatting>
  <conditionalFormatting sqref="U104:W104 U93:W93 U82:W82 U70:W70 U59:W59 U47:W47">
    <cfRule type="cellIs" dxfId="11" priority="137" operator="equal">
      <formula>"E trebuie să fie cel puțin egal cu C+VP"</formula>
    </cfRule>
    <cfRule type="cellIs" dxfId="10" priority="138" operator="equal">
      <formula>"Corect"</formula>
    </cfRule>
  </conditionalFormatting>
  <conditionalFormatting sqref="U300:V300">
    <cfRule type="cellIs" dxfId="9" priority="112" operator="equal">
      <formula>"Nu corespunde cu tabelul de opționale"</formula>
    </cfRule>
    <cfRule type="cellIs" dxfId="8" priority="115" operator="equal">
      <formula>"Suma trebuie să fie 52"</formula>
    </cfRule>
    <cfRule type="cellIs" dxfId="7" priority="116" operator="equal">
      <formula>"Corect"</formula>
    </cfRule>
    <cfRule type="cellIs" dxfId="6" priority="117" operator="equal">
      <formula>SUM($B$30:$J$30)</formula>
    </cfRule>
    <cfRule type="cellIs" dxfId="5" priority="118" operator="lessThan">
      <formula>"(SUM(B28:K28)=52"</formula>
    </cfRule>
    <cfRule type="cellIs" dxfId="4" priority="119" operator="equal">
      <formula>52</formula>
    </cfRule>
    <cfRule type="cellIs" dxfId="3" priority="120" operator="equal">
      <formula>$K$30</formula>
    </cfRule>
    <cfRule type="cellIs" dxfId="2" priority="121" operator="equal">
      <formula>$B$30:$K$30=52</formula>
    </cfRule>
  </conditionalFormatting>
  <conditionalFormatting sqref="U3:U8">
    <cfRule type="cellIs" dxfId="1" priority="100" operator="equal">
      <formula>"Trebuie alocate cel puțin 20 de ore pe săptămână"</formula>
    </cfRule>
  </conditionalFormatting>
  <conditionalFormatting sqref="U30:V30">
    <cfRule type="cellIs" dxfId="0" priority="2" operator="equal">
      <formula>"Correct"</formula>
    </cfRule>
  </conditionalFormatting>
  <dataValidations disablePrompts="1" count="5">
    <dataValidation type="list" allowBlank="1" showInputMessage="1" showErrorMessage="1" sqref="R321:R322 R314 R318:R319 R310 R312 R316 R87:R92 R52:R58 R40:R46 R64:R69 R75:R81 R98:R103 R118:R124 R126:R132 R160:R162 R146:R149 R137:R139 R141:R144 R111:R116 R168:R170 R164:R166 R172:R174 R176:R178 R180:R182">
      <formula1>$R$39</formula1>
    </dataValidation>
    <dataValidation type="list" allowBlank="1" showInputMessage="1" showErrorMessage="1" sqref="Q321:Q322 Q314 Q318:Q319 Q310 Q312 Q316 Q87:Q92 Q52:Q58 Q40:Q46 Q64:Q69 Q75:Q81 Q98:Q103 Q118:Q124 Q126:Q132 Q160:Q162 Q146:Q149 Q137:Q139 Q141:Q144 Q111:Q116 Q168:Q170 Q164:Q166 Q172:Q174 Q176:Q178 Q180:Q182">
      <formula1>$Q$39</formula1>
    </dataValidation>
    <dataValidation type="list" allowBlank="1" showInputMessage="1" showErrorMessage="1" sqref="S321:S322 S314 S318:S319 S310 S312 S316 S87:S92 S52:S58 S40:S46 S64:S69 S75:S81 S98:S103 S118:S124 S126:S132 S111:S116 S134:S139 S141:S144 S146:S149 S160:S162 S164:S166 S168:S170 S172:S174 S176:S178 S180:S182">
      <formula1>$S$39</formula1>
    </dataValidation>
    <dataValidation type="list" allowBlank="1" showInputMessage="1" showErrorMessage="1" sqref="B284:I287 B273:I281 B254:I258 B261:I261 B194:I201 B204:I204 B217:I236 B239:I242">
      <formula1>$B$38:$B$185</formula1>
    </dataValidation>
    <dataValidation type="list" allowBlank="1" showInputMessage="1" showErrorMessage="1" sqref="T176:T178 T87:T92 T52:T58 T40:T46 T64:T69 T75:T81 T98:T103 T118:T124 T126:T132 T111:T116 T146:T149 T134:T139 T141:T144 T180:T182 T168:T170 T160:T162 T164:T166 T172:T174">
      <formula1>$O$36:$S$36</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&amp;LRECTOR,_x000D_Acad.Prof.univ.dr. Ioan Aurel POP&amp;CDECAN,_x000D_Prof.univ.dr. Călin Emilian HINȚEA&amp;RDIRECTOR DE DEPARTAMENT,_x000D_Prof.univ.dr. Ioan HOSU</oddFooter>
  </headerFooter>
  <ignoredErrors>
    <ignoredError sqref="M300" unlockedFormula="1"/>
  </ignoredError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NightFury55</cp:lastModifiedBy>
  <cp:lastPrinted>2017-01-30T16:09:17Z</cp:lastPrinted>
  <dcterms:created xsi:type="dcterms:W3CDTF">2013-06-27T08:19:59Z</dcterms:created>
  <dcterms:modified xsi:type="dcterms:W3CDTF">2017-09-13T13:57:14Z</dcterms:modified>
</cp:coreProperties>
</file>